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OneDrive\Desktop\FootballScraping\FootballScraping\Before Removing Corners,Cards\"/>
    </mc:Choice>
  </mc:AlternateContent>
  <xr:revisionPtr revIDLastSave="344" documentId="6_{B44D57A9-D9E7-43AB-BE16-DAE844270CB1}" xr6:coauthVersionLast="45" xr6:coauthVersionMax="45" xr10:uidLastSave="{D7D33A66-51BA-439B-A406-AB63017D1980}"/>
  <bookViews>
    <workbookView xWindow="-108" yWindow="-108" windowWidth="23256" windowHeight="12720" tabRatio="657" firstSheet="7" activeTab="7" xr2:uid="{3DD377B4-3673-40A5-87EC-2D522ED49BC5}"/>
  </bookViews>
  <sheets>
    <sheet name="Sheet1" sheetId="34" r:id="rId1"/>
    <sheet name="Sta" sheetId="4" r:id="rId2"/>
    <sheet name="Fixtures" sheetId="17" r:id="rId3"/>
    <sheet name="CardStats" sheetId="12" r:id="rId4"/>
    <sheet name="CompareCard" sheetId="26" r:id="rId5"/>
    <sheet name="CornerStats" sheetId="13" r:id="rId6"/>
    <sheet name="CompareCorners" sheetId="27" r:id="rId7"/>
    <sheet name="Sheet2" sheetId="35" r:id="rId8"/>
  </sheets>
  <definedNames>
    <definedName name="_xlnm._FilterDatabase" localSheetId="4" hidden="1">CompareCard!$Q$1:$Q$500</definedName>
    <definedName name="_xlnm._FilterDatabase" localSheetId="6" hidden="1">CompareCorners!$A$1:$AB$500</definedName>
    <definedName name="ExternalData_1" localSheetId="2" hidden="1">Fixtures!$A$1:$E$958</definedName>
    <definedName name="ExternalData_1" localSheetId="7" hidden="1">Sheet2!$A$1:$E$49</definedName>
    <definedName name="ExternalData_1" localSheetId="1" hidden="1">Sta!$A$1:$Z$548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3" l="1"/>
  <c r="D4" i="13" s="1"/>
  <c r="C4" i="13"/>
  <c r="J4" i="13" s="1"/>
  <c r="I4" i="13"/>
  <c r="R4" i="13"/>
  <c r="S4" i="13"/>
  <c r="B5" i="13"/>
  <c r="O5" i="13" s="1"/>
  <c r="C5" i="13"/>
  <c r="G5" i="13" s="1"/>
  <c r="D5" i="13"/>
  <c r="E5" i="13" s="1"/>
  <c r="F5" i="13"/>
  <c r="L5" i="13"/>
  <c r="M5" i="13"/>
  <c r="R5" i="13"/>
  <c r="S5" i="13"/>
  <c r="T5" i="13"/>
  <c r="U5" i="13"/>
  <c r="V5" i="13"/>
  <c r="B6" i="13"/>
  <c r="D6" i="13" s="1"/>
  <c r="C6" i="13"/>
  <c r="J6" i="13" s="1"/>
  <c r="F6" i="13"/>
  <c r="G6" i="13"/>
  <c r="I6" i="13"/>
  <c r="M6" i="13"/>
  <c r="O6" i="13"/>
  <c r="P6" i="13"/>
  <c r="R6" i="13"/>
  <c r="S6" i="13"/>
  <c r="U6" i="13"/>
  <c r="V6" i="13"/>
  <c r="B7" i="13"/>
  <c r="D7" i="13" s="1"/>
  <c r="C7" i="13"/>
  <c r="M7" i="13" s="1"/>
  <c r="J7" i="13"/>
  <c r="R7" i="13"/>
  <c r="S7" i="13"/>
  <c r="B8" i="13"/>
  <c r="C8" i="13"/>
  <c r="P8" i="13" s="1"/>
  <c r="F8" i="13"/>
  <c r="G8" i="13"/>
  <c r="I8" i="13"/>
  <c r="L8" i="13"/>
  <c r="M8" i="13"/>
  <c r="O8" i="13"/>
  <c r="R8" i="13"/>
  <c r="S8" i="13"/>
  <c r="U8" i="13"/>
  <c r="V8" i="13"/>
  <c r="B9" i="13"/>
  <c r="D9" i="13" s="1"/>
  <c r="C9" i="13"/>
  <c r="M9" i="13" s="1"/>
  <c r="G9" i="13"/>
  <c r="I9" i="13"/>
  <c r="J9" i="13"/>
  <c r="P9" i="13"/>
  <c r="R9" i="13"/>
  <c r="S9" i="13"/>
  <c r="V9" i="13"/>
  <c r="B10" i="13"/>
  <c r="O10" i="13" s="1"/>
  <c r="C10" i="13"/>
  <c r="F10" i="13"/>
  <c r="I10" i="13"/>
  <c r="L10" i="13"/>
  <c r="R10" i="13"/>
  <c r="S10" i="13"/>
  <c r="U10" i="13"/>
  <c r="B11" i="13"/>
  <c r="C11" i="13"/>
  <c r="D11" i="13"/>
  <c r="Q11" i="13" s="1"/>
  <c r="F11" i="13"/>
  <c r="G11" i="13"/>
  <c r="H11" i="13"/>
  <c r="I11" i="13"/>
  <c r="J11" i="13"/>
  <c r="L11" i="13"/>
  <c r="M11" i="13"/>
  <c r="N11" i="13"/>
  <c r="O11" i="13"/>
  <c r="P11" i="13"/>
  <c r="R11" i="13"/>
  <c r="S11" i="13"/>
  <c r="T11" i="13"/>
  <c r="U11" i="13"/>
  <c r="V11" i="13"/>
  <c r="B12" i="13"/>
  <c r="D12" i="13" s="1"/>
  <c r="Q12" i="13" s="1"/>
  <c r="C12" i="13"/>
  <c r="J12" i="13" s="1"/>
  <c r="I12" i="13"/>
  <c r="O12" i="13"/>
  <c r="R12" i="13"/>
  <c r="S12" i="13"/>
  <c r="B13" i="13"/>
  <c r="U13" i="13" s="1"/>
  <c r="C13" i="13"/>
  <c r="G13" i="13" s="1"/>
  <c r="D13" i="13"/>
  <c r="J13" i="13"/>
  <c r="L13" i="13"/>
  <c r="M13" i="13"/>
  <c r="R13" i="13"/>
  <c r="S13" i="13"/>
  <c r="T13" i="13"/>
  <c r="V13" i="13"/>
  <c r="B14" i="13"/>
  <c r="D14" i="13" s="1"/>
  <c r="C14" i="13"/>
  <c r="J14" i="13" s="1"/>
  <c r="F14" i="13"/>
  <c r="G14" i="13"/>
  <c r="I14" i="13"/>
  <c r="M14" i="13"/>
  <c r="O14" i="13"/>
  <c r="P14" i="13"/>
  <c r="R14" i="13"/>
  <c r="S14" i="13"/>
  <c r="U14" i="13"/>
  <c r="V14" i="13"/>
  <c r="B15" i="13"/>
  <c r="C15" i="13"/>
  <c r="M15" i="13" s="1"/>
  <c r="J15" i="13"/>
  <c r="P15" i="13"/>
  <c r="S15" i="13"/>
  <c r="B16" i="13"/>
  <c r="C16" i="13"/>
  <c r="S16" i="13" s="1"/>
  <c r="F16" i="13"/>
  <c r="I16" i="13"/>
  <c r="L16" i="13"/>
  <c r="O16" i="13"/>
  <c r="R16" i="13"/>
  <c r="U16" i="13"/>
  <c r="B17" i="13"/>
  <c r="F17" i="13" s="1"/>
  <c r="C17" i="13"/>
  <c r="M17" i="13" s="1"/>
  <c r="G17" i="13"/>
  <c r="J17" i="13"/>
  <c r="P17" i="13"/>
  <c r="R17" i="13"/>
  <c r="S17" i="13"/>
  <c r="V17" i="13"/>
  <c r="B18" i="13"/>
  <c r="F18" i="13" s="1"/>
  <c r="C18" i="13"/>
  <c r="I18" i="13"/>
  <c r="L18" i="13"/>
  <c r="M18" i="13"/>
  <c r="R18" i="13"/>
  <c r="S18" i="13"/>
  <c r="U18" i="13"/>
  <c r="B19" i="13"/>
  <c r="C19" i="13"/>
  <c r="D19" i="13"/>
  <c r="H19" i="13" s="1"/>
  <c r="F19" i="13"/>
  <c r="G19" i="13"/>
  <c r="I19" i="13"/>
  <c r="J19" i="13"/>
  <c r="L19" i="13"/>
  <c r="M19" i="13"/>
  <c r="N19" i="13"/>
  <c r="O19" i="13"/>
  <c r="P19" i="13"/>
  <c r="R19" i="13"/>
  <c r="S19" i="13"/>
  <c r="U19" i="13"/>
  <c r="V19" i="13"/>
  <c r="B20" i="13"/>
  <c r="I20" i="13" s="1"/>
  <c r="C20" i="13"/>
  <c r="G20" i="13" s="1"/>
  <c r="J20" i="13"/>
  <c r="R20" i="13"/>
  <c r="S20" i="13"/>
  <c r="B21" i="13"/>
  <c r="R21" i="13" s="1"/>
  <c r="C21" i="13"/>
  <c r="G21" i="13" s="1"/>
  <c r="D21" i="13"/>
  <c r="E21" i="13" s="1"/>
  <c r="J21" i="13"/>
  <c r="L21" i="13"/>
  <c r="M21" i="13"/>
  <c r="S21" i="13"/>
  <c r="V21" i="13"/>
  <c r="B22" i="13"/>
  <c r="D22" i="13" s="1"/>
  <c r="E22" i="13" s="1"/>
  <c r="C22" i="13"/>
  <c r="J22" i="13" s="1"/>
  <c r="F22" i="13"/>
  <c r="G22" i="13"/>
  <c r="I22" i="13"/>
  <c r="M22" i="13"/>
  <c r="N22" i="13"/>
  <c r="O22" i="13"/>
  <c r="P22" i="13"/>
  <c r="R22" i="13"/>
  <c r="S22" i="13"/>
  <c r="U22" i="13"/>
  <c r="V22" i="13"/>
  <c r="B23" i="13"/>
  <c r="L23" i="13" s="1"/>
  <c r="C23" i="13"/>
  <c r="S23" i="13" s="1"/>
  <c r="P23" i="13"/>
  <c r="B24" i="13"/>
  <c r="C24" i="13"/>
  <c r="D24" i="13"/>
  <c r="E24" i="13"/>
  <c r="F24" i="13"/>
  <c r="G24" i="13"/>
  <c r="I24" i="13"/>
  <c r="L24" i="13"/>
  <c r="M24" i="13"/>
  <c r="N24" i="13"/>
  <c r="O24" i="13"/>
  <c r="R24" i="13"/>
  <c r="S24" i="13"/>
  <c r="U24" i="13"/>
  <c r="B25" i="13"/>
  <c r="C25" i="13"/>
  <c r="M25" i="13" s="1"/>
  <c r="F25" i="13"/>
  <c r="G25" i="13"/>
  <c r="J25" i="13"/>
  <c r="O25" i="13"/>
  <c r="P25" i="13"/>
  <c r="R25" i="13"/>
  <c r="S25" i="13"/>
  <c r="V25" i="13"/>
  <c r="B26" i="13"/>
  <c r="D26" i="13" s="1"/>
  <c r="E26" i="13" s="1"/>
  <c r="C26" i="13"/>
  <c r="I26" i="13"/>
  <c r="J26" i="13"/>
  <c r="M26" i="13"/>
  <c r="S26" i="13"/>
  <c r="U26" i="13"/>
  <c r="B27" i="13"/>
  <c r="C27" i="13"/>
  <c r="D27" i="13"/>
  <c r="E27" i="13" s="1"/>
  <c r="F27" i="13"/>
  <c r="G27" i="13"/>
  <c r="H27" i="13"/>
  <c r="I27" i="13"/>
  <c r="J27" i="13"/>
  <c r="L27" i="13"/>
  <c r="M27" i="13"/>
  <c r="O27" i="13"/>
  <c r="P27" i="13"/>
  <c r="R27" i="13"/>
  <c r="S27" i="13"/>
  <c r="U27" i="13"/>
  <c r="V27" i="13"/>
  <c r="B28" i="13"/>
  <c r="C28" i="13"/>
  <c r="G28" i="13"/>
  <c r="I28" i="13"/>
  <c r="J28" i="13"/>
  <c r="O28" i="13"/>
  <c r="R28" i="13"/>
  <c r="S28" i="13"/>
  <c r="B29" i="13"/>
  <c r="D29" i="13" s="1"/>
  <c r="C29" i="13"/>
  <c r="J29" i="13" s="1"/>
  <c r="K29" i="13"/>
  <c r="L29" i="13"/>
  <c r="M29" i="13"/>
  <c r="S29" i="13"/>
  <c r="V29" i="13"/>
  <c r="B30" i="13"/>
  <c r="D30" i="13" s="1"/>
  <c r="N30" i="13" s="1"/>
  <c r="C30" i="13"/>
  <c r="J30" i="13" s="1"/>
  <c r="F30" i="13"/>
  <c r="G30" i="13"/>
  <c r="I30" i="13"/>
  <c r="M30" i="13"/>
  <c r="O30" i="13"/>
  <c r="P30" i="13"/>
  <c r="R30" i="13"/>
  <c r="S30" i="13"/>
  <c r="U30" i="13"/>
  <c r="V30" i="13"/>
  <c r="B31" i="13"/>
  <c r="C31" i="13"/>
  <c r="S31" i="13" s="1"/>
  <c r="L31" i="13"/>
  <c r="P31" i="13"/>
  <c r="B32" i="13"/>
  <c r="C32" i="13"/>
  <c r="D32" i="13"/>
  <c r="E32" i="13" s="1"/>
  <c r="F32" i="13"/>
  <c r="G32" i="13"/>
  <c r="I32" i="13"/>
  <c r="L32" i="13"/>
  <c r="M32" i="13"/>
  <c r="O32" i="13"/>
  <c r="R32" i="13"/>
  <c r="S32" i="13"/>
  <c r="U32" i="13"/>
  <c r="B33" i="13"/>
  <c r="C33" i="13"/>
  <c r="M33" i="13" s="1"/>
  <c r="F33" i="13"/>
  <c r="G33" i="13"/>
  <c r="J33" i="13"/>
  <c r="O33" i="13"/>
  <c r="P33" i="13"/>
  <c r="R33" i="13"/>
  <c r="S33" i="13"/>
  <c r="V33" i="13"/>
  <c r="B34" i="13"/>
  <c r="D34" i="13" s="1"/>
  <c r="E34" i="13" s="1"/>
  <c r="C34" i="13"/>
  <c r="I34" i="13"/>
  <c r="J34" i="13"/>
  <c r="M34" i="13"/>
  <c r="S34" i="13"/>
  <c r="T34" i="13"/>
  <c r="U34" i="13"/>
  <c r="B35" i="13"/>
  <c r="C35" i="13"/>
  <c r="D35" i="13"/>
  <c r="E35" i="13" s="1"/>
  <c r="F35" i="13"/>
  <c r="G35" i="13"/>
  <c r="H35" i="13"/>
  <c r="I35" i="13"/>
  <c r="J35" i="13"/>
  <c r="L35" i="13"/>
  <c r="M35" i="13"/>
  <c r="O35" i="13"/>
  <c r="P35" i="13"/>
  <c r="R35" i="13"/>
  <c r="S35" i="13"/>
  <c r="U35" i="13"/>
  <c r="V35" i="13"/>
  <c r="B36" i="13"/>
  <c r="C36" i="13"/>
  <c r="G36" i="13"/>
  <c r="I36" i="13"/>
  <c r="O36" i="13"/>
  <c r="R36" i="13"/>
  <c r="S36" i="13"/>
  <c r="B37" i="13"/>
  <c r="C37" i="13"/>
  <c r="J37" i="13"/>
  <c r="L37" i="13"/>
  <c r="M37" i="13"/>
  <c r="S37" i="13"/>
  <c r="V37" i="13"/>
  <c r="B38" i="13"/>
  <c r="D38" i="13" s="1"/>
  <c r="C38" i="13"/>
  <c r="J38" i="13" s="1"/>
  <c r="F38" i="13"/>
  <c r="G38" i="13"/>
  <c r="I38" i="13"/>
  <c r="M38" i="13"/>
  <c r="N38" i="13"/>
  <c r="O38" i="13"/>
  <c r="P38" i="13"/>
  <c r="R38" i="13"/>
  <c r="S38" i="13"/>
  <c r="U38" i="13"/>
  <c r="V38" i="13"/>
  <c r="B39" i="13"/>
  <c r="L39" i="13" s="1"/>
  <c r="C39" i="13"/>
  <c r="J39" i="13" s="1"/>
  <c r="F39" i="13"/>
  <c r="P39" i="13"/>
  <c r="U39" i="13"/>
  <c r="B40" i="13"/>
  <c r="C40" i="13"/>
  <c r="F40" i="13"/>
  <c r="G40" i="13"/>
  <c r="I40" i="13"/>
  <c r="L40" i="13"/>
  <c r="O40" i="13"/>
  <c r="P40" i="13"/>
  <c r="R40" i="13"/>
  <c r="U40" i="13"/>
  <c r="B41" i="13"/>
  <c r="L41" i="13" s="1"/>
  <c r="C41" i="13"/>
  <c r="D41" i="13"/>
  <c r="E41" i="13" s="1"/>
  <c r="V41" i="13"/>
  <c r="B42" i="13"/>
  <c r="I42" i="13" s="1"/>
  <c r="C42" i="13"/>
  <c r="P42" i="13" s="1"/>
  <c r="G42" i="13"/>
  <c r="J42" i="13"/>
  <c r="R42" i="13"/>
  <c r="S42" i="13"/>
  <c r="B43" i="13"/>
  <c r="C43" i="13"/>
  <c r="F43" i="13"/>
  <c r="G43" i="13"/>
  <c r="J43" i="13"/>
  <c r="M43" i="13"/>
  <c r="O43" i="13"/>
  <c r="P43" i="13"/>
  <c r="S43" i="13"/>
  <c r="V43" i="13"/>
  <c r="B44" i="13"/>
  <c r="I44" i="13" s="1"/>
  <c r="C44" i="13"/>
  <c r="V44" i="13" s="1"/>
  <c r="F44" i="13"/>
  <c r="R44" i="13"/>
  <c r="S44" i="13"/>
  <c r="B45" i="13"/>
  <c r="C45" i="13"/>
  <c r="P45" i="13" s="1"/>
  <c r="D45" i="13"/>
  <c r="E45" i="13"/>
  <c r="F45" i="13"/>
  <c r="G45" i="13"/>
  <c r="I45" i="13"/>
  <c r="L45" i="13"/>
  <c r="M45" i="13"/>
  <c r="N45" i="13"/>
  <c r="O45" i="13"/>
  <c r="Q45" i="13"/>
  <c r="R45" i="13"/>
  <c r="S45" i="13"/>
  <c r="T45" i="13"/>
  <c r="U45" i="13"/>
  <c r="V45" i="13"/>
  <c r="B46" i="13"/>
  <c r="U46" i="13" s="1"/>
  <c r="C46" i="13"/>
  <c r="M46" i="13" s="1"/>
  <c r="D46" i="13"/>
  <c r="H46" i="13" s="1"/>
  <c r="G46" i="13"/>
  <c r="I46" i="13"/>
  <c r="J46" i="13"/>
  <c r="L46" i="13"/>
  <c r="O46" i="13"/>
  <c r="P46" i="13"/>
  <c r="R46" i="13"/>
  <c r="S46" i="13"/>
  <c r="V46" i="13"/>
  <c r="B47" i="13"/>
  <c r="F47" i="13" s="1"/>
  <c r="C47" i="13"/>
  <c r="G47" i="13" s="1"/>
  <c r="I47" i="13"/>
  <c r="L47" i="13"/>
  <c r="O47" i="13"/>
  <c r="R47" i="13"/>
  <c r="U47" i="13"/>
  <c r="B48" i="13"/>
  <c r="I48" i="13" s="1"/>
  <c r="C48" i="13"/>
  <c r="D48" i="13"/>
  <c r="E48" i="13" s="1"/>
  <c r="F48" i="13"/>
  <c r="G48" i="13"/>
  <c r="J48" i="13"/>
  <c r="L48" i="13"/>
  <c r="M48" i="13"/>
  <c r="N48" i="13"/>
  <c r="O48" i="13"/>
  <c r="P48" i="13"/>
  <c r="R48" i="13"/>
  <c r="S48" i="13"/>
  <c r="T48" i="13"/>
  <c r="U48" i="13"/>
  <c r="V48" i="13"/>
  <c r="B49" i="13"/>
  <c r="C49" i="13"/>
  <c r="V49" i="13" s="1"/>
  <c r="G49" i="13"/>
  <c r="M49" i="13"/>
  <c r="P49" i="13"/>
  <c r="S49" i="13"/>
  <c r="B50" i="13"/>
  <c r="C50" i="13"/>
  <c r="L50" i="13"/>
  <c r="P50" i="13"/>
  <c r="B51" i="13"/>
  <c r="D51" i="13" s="1"/>
  <c r="C51" i="13"/>
  <c r="J51" i="13" s="1"/>
  <c r="F51" i="13"/>
  <c r="I51" i="13"/>
  <c r="K51" i="13"/>
  <c r="M51" i="13"/>
  <c r="O51" i="13"/>
  <c r="P51" i="13"/>
  <c r="R51" i="13"/>
  <c r="U51" i="13"/>
  <c r="V51" i="13"/>
  <c r="B52" i="13"/>
  <c r="F52" i="13" s="1"/>
  <c r="C52" i="13"/>
  <c r="D52" i="13" s="1"/>
  <c r="L52" i="13"/>
  <c r="P52" i="13"/>
  <c r="R52" i="13"/>
  <c r="V52" i="13"/>
  <c r="B53" i="13"/>
  <c r="C53" i="13"/>
  <c r="D53" i="13"/>
  <c r="N53" i="13" s="1"/>
  <c r="F53" i="13"/>
  <c r="I53" i="13"/>
  <c r="K53" i="13"/>
  <c r="L53" i="13"/>
  <c r="M53" i="13"/>
  <c r="O53" i="13"/>
  <c r="Q53" i="13"/>
  <c r="R53" i="13"/>
  <c r="S53" i="13"/>
  <c r="T53" i="13"/>
  <c r="U53" i="13"/>
  <c r="V53" i="13"/>
  <c r="B54" i="13"/>
  <c r="C54" i="13"/>
  <c r="M54" i="13" s="1"/>
  <c r="D54" i="13"/>
  <c r="H54" i="13" s="1"/>
  <c r="G54" i="13"/>
  <c r="J54" i="13"/>
  <c r="O54" i="13"/>
  <c r="P54" i="13"/>
  <c r="R54" i="13"/>
  <c r="S54" i="13"/>
  <c r="V54" i="13"/>
  <c r="B55" i="13"/>
  <c r="F55" i="13" s="1"/>
  <c r="C55" i="13"/>
  <c r="I55" i="13"/>
  <c r="L55" i="13"/>
  <c r="O55" i="13"/>
  <c r="R55" i="13"/>
  <c r="U55" i="13"/>
  <c r="B56" i="13"/>
  <c r="I56" i="13" s="1"/>
  <c r="C56" i="13"/>
  <c r="D56" i="13"/>
  <c r="E56" i="13"/>
  <c r="F56" i="13"/>
  <c r="G56" i="13"/>
  <c r="H56" i="13"/>
  <c r="J56" i="13"/>
  <c r="L56" i="13"/>
  <c r="M56" i="13"/>
  <c r="N56" i="13"/>
  <c r="O56" i="13"/>
  <c r="P56" i="13"/>
  <c r="R56" i="13"/>
  <c r="S56" i="13"/>
  <c r="T56" i="13"/>
  <c r="U56" i="13"/>
  <c r="V56" i="13"/>
  <c r="B57" i="13"/>
  <c r="C57" i="13"/>
  <c r="I57" i="13"/>
  <c r="O57" i="13"/>
  <c r="R57" i="13"/>
  <c r="B58" i="13"/>
  <c r="D58" i="13" s="1"/>
  <c r="C58" i="13"/>
  <c r="G58" i="13" s="1"/>
  <c r="J58" i="13"/>
  <c r="M58" i="13"/>
  <c r="P58" i="13"/>
  <c r="R58" i="13"/>
  <c r="S58" i="13"/>
  <c r="V58" i="13"/>
  <c r="B59" i="13"/>
  <c r="C59" i="13"/>
  <c r="P59" i="13" s="1"/>
  <c r="F59" i="13"/>
  <c r="G59" i="13"/>
  <c r="I59" i="13"/>
  <c r="O59" i="13"/>
  <c r="R59" i="13"/>
  <c r="U59" i="13"/>
  <c r="B60" i="13"/>
  <c r="C60" i="13"/>
  <c r="F60" i="13"/>
  <c r="J60" i="13"/>
  <c r="L60" i="13"/>
  <c r="P60" i="13"/>
  <c r="B61" i="13"/>
  <c r="C61" i="13"/>
  <c r="D61" i="13"/>
  <c r="F61" i="13"/>
  <c r="I61" i="13"/>
  <c r="L61" i="13"/>
  <c r="M61" i="13"/>
  <c r="O61" i="13"/>
  <c r="R61" i="13"/>
  <c r="S61" i="13"/>
  <c r="U61" i="13"/>
  <c r="B62" i="13"/>
  <c r="D62" i="13" s="1"/>
  <c r="C62" i="13"/>
  <c r="M62" i="13" s="1"/>
  <c r="G62" i="13"/>
  <c r="J62" i="13"/>
  <c r="O62" i="13"/>
  <c r="P62" i="13"/>
  <c r="S62" i="13"/>
  <c r="V62" i="13"/>
  <c r="B63" i="13"/>
  <c r="C63" i="13"/>
  <c r="G63" i="13"/>
  <c r="I63" i="13"/>
  <c r="J63" i="13"/>
  <c r="L63" i="13"/>
  <c r="R63" i="13"/>
  <c r="S63" i="13"/>
  <c r="U63" i="13"/>
  <c r="B64" i="13"/>
  <c r="C64" i="13"/>
  <c r="D64" i="13"/>
  <c r="F64" i="13"/>
  <c r="G64" i="13"/>
  <c r="H64" i="13"/>
  <c r="J64" i="13"/>
  <c r="M64" i="13"/>
  <c r="N64" i="13"/>
  <c r="O64" i="13"/>
  <c r="P64" i="13"/>
  <c r="Q64" i="13"/>
  <c r="S64" i="13"/>
  <c r="U64" i="13"/>
  <c r="V64" i="13"/>
  <c r="B65" i="13"/>
  <c r="C65" i="13"/>
  <c r="I65" i="13"/>
  <c r="L65" i="13"/>
  <c r="R65" i="13"/>
  <c r="U65" i="13"/>
  <c r="B66" i="13"/>
  <c r="D66" i="13" s="1"/>
  <c r="C66" i="13"/>
  <c r="F66" i="13"/>
  <c r="G66" i="13"/>
  <c r="J66" i="13"/>
  <c r="M66" i="13"/>
  <c r="O66" i="13"/>
  <c r="P66" i="13"/>
  <c r="Q66" i="13"/>
  <c r="S66" i="13"/>
  <c r="U66" i="13"/>
  <c r="V66" i="13"/>
  <c r="B67" i="13"/>
  <c r="D67" i="13" s="1"/>
  <c r="C67" i="13"/>
  <c r="E67" i="13"/>
  <c r="J67" i="13"/>
  <c r="L67" i="13"/>
  <c r="M67" i="13"/>
  <c r="P67" i="13"/>
  <c r="T67" i="13"/>
  <c r="B68" i="13"/>
  <c r="C68" i="13"/>
  <c r="F68" i="13"/>
  <c r="G68" i="13"/>
  <c r="I68" i="13"/>
  <c r="L68" i="13"/>
  <c r="M68" i="13"/>
  <c r="O68" i="13"/>
  <c r="P68" i="13"/>
  <c r="R68" i="13"/>
  <c r="S68" i="13"/>
  <c r="U68" i="13"/>
  <c r="V68" i="13"/>
  <c r="B69" i="13"/>
  <c r="C69" i="13"/>
  <c r="F69" i="13"/>
  <c r="J69" i="13"/>
  <c r="L69" i="13"/>
  <c r="S69" i="13"/>
  <c r="B70" i="13"/>
  <c r="C70" i="13"/>
  <c r="F70" i="13"/>
  <c r="G70" i="13"/>
  <c r="I70" i="13"/>
  <c r="L70" i="13"/>
  <c r="M70" i="13"/>
  <c r="O70" i="13"/>
  <c r="R70" i="13"/>
  <c r="S70" i="13"/>
  <c r="U70" i="13"/>
  <c r="V70" i="13"/>
  <c r="B71" i="13"/>
  <c r="C71" i="13"/>
  <c r="D71" i="13"/>
  <c r="K71" i="13" s="1"/>
  <c r="E71" i="13"/>
  <c r="F71" i="13"/>
  <c r="G71" i="13"/>
  <c r="H71" i="13"/>
  <c r="I71" i="13"/>
  <c r="J71" i="13"/>
  <c r="L71" i="13"/>
  <c r="M71" i="13"/>
  <c r="N71" i="13"/>
  <c r="O71" i="13"/>
  <c r="P71" i="13"/>
  <c r="Q71" i="13"/>
  <c r="R71" i="13"/>
  <c r="S71" i="13"/>
  <c r="T71" i="13"/>
  <c r="U71" i="13"/>
  <c r="V71" i="13"/>
  <c r="B72" i="13"/>
  <c r="C72" i="13"/>
  <c r="V72" i="13" s="1"/>
  <c r="D72" i="13"/>
  <c r="H72" i="13" s="1"/>
  <c r="J72" i="13"/>
  <c r="M72" i="13"/>
  <c r="S72" i="13"/>
  <c r="B73" i="13"/>
  <c r="C73" i="13"/>
  <c r="M73" i="13" s="1"/>
  <c r="G73" i="13"/>
  <c r="P73" i="13"/>
  <c r="R73" i="13"/>
  <c r="B74" i="13"/>
  <c r="C74" i="13"/>
  <c r="J74" i="13" s="1"/>
  <c r="F74" i="13"/>
  <c r="M74" i="13"/>
  <c r="O74" i="13"/>
  <c r="V74" i="13"/>
  <c r="B75" i="13"/>
  <c r="I75" i="13" s="1"/>
  <c r="C75" i="13"/>
  <c r="L75" i="13"/>
  <c r="U75" i="13"/>
  <c r="B76" i="13"/>
  <c r="C76" i="13"/>
  <c r="J76" i="13" s="1"/>
  <c r="F76" i="13"/>
  <c r="G76" i="13"/>
  <c r="I76" i="13"/>
  <c r="L76" i="13"/>
  <c r="O76" i="13"/>
  <c r="P76" i="13"/>
  <c r="R76" i="13"/>
  <c r="S76" i="13"/>
  <c r="U76" i="13"/>
  <c r="V76" i="13"/>
  <c r="B77" i="13"/>
  <c r="U77" i="13" s="1"/>
  <c r="C77" i="13"/>
  <c r="M77" i="13" s="1"/>
  <c r="D77" i="13"/>
  <c r="K77" i="13" s="1"/>
  <c r="L77" i="13"/>
  <c r="N77" i="13"/>
  <c r="S77" i="13"/>
  <c r="T77" i="13"/>
  <c r="B78" i="13"/>
  <c r="I78" i="13" s="1"/>
  <c r="C78" i="13"/>
  <c r="P78" i="13" s="1"/>
  <c r="D78" i="13"/>
  <c r="G78" i="13"/>
  <c r="J78" i="13"/>
  <c r="K78" i="13"/>
  <c r="M78" i="13"/>
  <c r="R78" i="13"/>
  <c r="S78" i="13"/>
  <c r="T78" i="13"/>
  <c r="V78" i="13"/>
  <c r="B79" i="13"/>
  <c r="L79" i="13" s="1"/>
  <c r="C79" i="13"/>
  <c r="D79" i="13"/>
  <c r="E79" i="13"/>
  <c r="F79" i="13"/>
  <c r="G79" i="13"/>
  <c r="I79" i="13"/>
  <c r="J79" i="13"/>
  <c r="M79" i="13"/>
  <c r="N79" i="13"/>
  <c r="O79" i="13"/>
  <c r="P79" i="13"/>
  <c r="R79" i="13"/>
  <c r="S79" i="13"/>
  <c r="U79" i="13"/>
  <c r="V79" i="13"/>
  <c r="B80" i="13"/>
  <c r="C80" i="13"/>
  <c r="J80" i="13" s="1"/>
  <c r="L80" i="13"/>
  <c r="R80" i="13"/>
  <c r="S80" i="13"/>
  <c r="B81" i="13"/>
  <c r="I81" i="13" s="1"/>
  <c r="C81" i="13"/>
  <c r="P81" i="13" s="1"/>
  <c r="F81" i="13"/>
  <c r="J81" i="13"/>
  <c r="L81" i="13"/>
  <c r="O81" i="13"/>
  <c r="R81" i="13"/>
  <c r="S81" i="13"/>
  <c r="U81" i="13"/>
  <c r="B82" i="13"/>
  <c r="C82" i="13"/>
  <c r="G82" i="13" s="1"/>
  <c r="F82" i="13"/>
  <c r="I82" i="13"/>
  <c r="O82" i="13"/>
  <c r="P82" i="13"/>
  <c r="R82" i="13"/>
  <c r="U82" i="13"/>
  <c r="B83" i="13"/>
  <c r="D83" i="13" s="1"/>
  <c r="C83" i="13"/>
  <c r="G83" i="13" s="1"/>
  <c r="F83" i="13"/>
  <c r="J83" i="13"/>
  <c r="S83" i="13"/>
  <c r="U83" i="13"/>
  <c r="V83" i="13"/>
  <c r="B84" i="13"/>
  <c r="C84" i="13"/>
  <c r="F84" i="13"/>
  <c r="G84" i="13"/>
  <c r="I84" i="13"/>
  <c r="L84" i="13"/>
  <c r="O84" i="13"/>
  <c r="R84" i="13"/>
  <c r="U84" i="13"/>
  <c r="B85" i="13"/>
  <c r="U85" i="13" s="1"/>
  <c r="C85" i="13"/>
  <c r="D85" i="13"/>
  <c r="E85" i="13" s="1"/>
  <c r="L85" i="13"/>
  <c r="O85" i="13"/>
  <c r="Q85" i="13"/>
  <c r="B86" i="13"/>
  <c r="C86" i="13"/>
  <c r="S86" i="13" s="1"/>
  <c r="F86" i="13"/>
  <c r="I86" i="13"/>
  <c r="O86" i="13"/>
  <c r="R86" i="13"/>
  <c r="B87" i="13"/>
  <c r="C87" i="13"/>
  <c r="V87" i="13" s="1"/>
  <c r="F87" i="13"/>
  <c r="G87" i="13"/>
  <c r="J87" i="13"/>
  <c r="O87" i="13"/>
  <c r="P87" i="13"/>
  <c r="R87" i="13"/>
  <c r="S87" i="13"/>
  <c r="U87" i="13"/>
  <c r="B88" i="13"/>
  <c r="C88" i="13"/>
  <c r="G88" i="13" s="1"/>
  <c r="F88" i="13"/>
  <c r="I88" i="13"/>
  <c r="J88" i="13"/>
  <c r="P88" i="13"/>
  <c r="R88" i="13"/>
  <c r="S88" i="13"/>
  <c r="U88" i="13"/>
  <c r="B89" i="13"/>
  <c r="C89" i="13"/>
  <c r="D89" i="13"/>
  <c r="K89" i="13" s="1"/>
  <c r="E89" i="13"/>
  <c r="F89" i="13"/>
  <c r="H89" i="13"/>
  <c r="I89" i="13"/>
  <c r="L89" i="13"/>
  <c r="M89" i="13"/>
  <c r="N89" i="13"/>
  <c r="O89" i="13"/>
  <c r="P89" i="13"/>
  <c r="Q89" i="13"/>
  <c r="R89" i="13"/>
  <c r="U89" i="13"/>
  <c r="V89" i="13"/>
  <c r="B90" i="13"/>
  <c r="U90" i="13" s="1"/>
  <c r="C90" i="13"/>
  <c r="D90" i="13"/>
  <c r="E90" i="13" s="1"/>
  <c r="F90" i="13"/>
  <c r="I90" i="13"/>
  <c r="L90" i="13"/>
  <c r="O90" i="13"/>
  <c r="P90" i="13"/>
  <c r="R90" i="13"/>
  <c r="B91" i="13"/>
  <c r="U91" i="13" s="1"/>
  <c r="C91" i="13"/>
  <c r="D91" i="13"/>
  <c r="T91" i="13" s="1"/>
  <c r="L91" i="13"/>
  <c r="O91" i="13"/>
  <c r="B92" i="13"/>
  <c r="O92" i="13" s="1"/>
  <c r="C92" i="13"/>
  <c r="D92" i="13"/>
  <c r="G92" i="13"/>
  <c r="J92" i="13"/>
  <c r="L92" i="13"/>
  <c r="M92" i="13"/>
  <c r="N92" i="13"/>
  <c r="P92" i="13"/>
  <c r="S92" i="13"/>
  <c r="U92" i="13"/>
  <c r="V92" i="13"/>
  <c r="B93" i="13"/>
  <c r="F93" i="13" s="1"/>
  <c r="C93" i="13"/>
  <c r="V93" i="13" s="1"/>
  <c r="D93" i="13"/>
  <c r="E93" i="13"/>
  <c r="G93" i="13"/>
  <c r="H93" i="13"/>
  <c r="I93" i="13"/>
  <c r="J93" i="13"/>
  <c r="L93" i="13"/>
  <c r="M93" i="13"/>
  <c r="O93" i="13"/>
  <c r="P93" i="13"/>
  <c r="Q93" i="13"/>
  <c r="R93" i="13"/>
  <c r="S93" i="13"/>
  <c r="T93" i="13"/>
  <c r="U93" i="13"/>
  <c r="B94" i="13"/>
  <c r="I94" i="13" s="1"/>
  <c r="C94" i="13"/>
  <c r="J94" i="13" s="1"/>
  <c r="D94" i="13"/>
  <c r="Q94" i="13" s="1"/>
  <c r="E94" i="13"/>
  <c r="F94" i="13"/>
  <c r="G94" i="13"/>
  <c r="H94" i="13"/>
  <c r="L94" i="13"/>
  <c r="M94" i="13"/>
  <c r="N94" i="13"/>
  <c r="O94" i="13"/>
  <c r="P94" i="13"/>
  <c r="R94" i="13"/>
  <c r="U94" i="13"/>
  <c r="V94" i="13"/>
  <c r="B95" i="13"/>
  <c r="C95" i="13"/>
  <c r="G95" i="13" s="1"/>
  <c r="F95" i="13"/>
  <c r="M95" i="13"/>
  <c r="O95" i="13"/>
  <c r="U95" i="13"/>
  <c r="V95" i="13"/>
  <c r="B96" i="13"/>
  <c r="O96" i="13" s="1"/>
  <c r="C96" i="13"/>
  <c r="G96" i="13" s="1"/>
  <c r="L96" i="13"/>
  <c r="U96" i="13"/>
  <c r="B97" i="13"/>
  <c r="C97" i="13"/>
  <c r="J97" i="13" s="1"/>
  <c r="D97" i="13"/>
  <c r="K97" i="13" s="1"/>
  <c r="E97" i="13"/>
  <c r="F97" i="13"/>
  <c r="G97" i="13"/>
  <c r="H97" i="13"/>
  <c r="I97" i="13"/>
  <c r="L97" i="13"/>
  <c r="M97" i="13"/>
  <c r="N97" i="13"/>
  <c r="O97" i="13"/>
  <c r="P97" i="13"/>
  <c r="Q97" i="13"/>
  <c r="R97" i="13"/>
  <c r="U97" i="13"/>
  <c r="V97" i="13"/>
  <c r="B98" i="13"/>
  <c r="U98" i="13" s="1"/>
  <c r="C98" i="13"/>
  <c r="M98" i="13" s="1"/>
  <c r="D98" i="13"/>
  <c r="E98" i="13" s="1"/>
  <c r="L98" i="13"/>
  <c r="N98" i="13"/>
  <c r="V98" i="13"/>
  <c r="B99" i="13"/>
  <c r="L99" i="13" s="1"/>
  <c r="C99" i="13"/>
  <c r="G99" i="13"/>
  <c r="J99" i="13"/>
  <c r="M99" i="13"/>
  <c r="P99" i="13"/>
  <c r="S99" i="13"/>
  <c r="V99" i="13"/>
  <c r="B100" i="13"/>
  <c r="O100" i="13" s="1"/>
  <c r="C100" i="13"/>
  <c r="G100" i="13" s="1"/>
  <c r="D100" i="13"/>
  <c r="H100" i="13" s="1"/>
  <c r="E100" i="13"/>
  <c r="F100" i="13"/>
  <c r="L100" i="13"/>
  <c r="M100" i="13"/>
  <c r="N100" i="13"/>
  <c r="R100" i="13"/>
  <c r="S100" i="13"/>
  <c r="T100" i="13"/>
  <c r="U100" i="13"/>
  <c r="V100" i="13"/>
  <c r="A3" i="26"/>
  <c r="B5" i="12"/>
  <c r="D5" i="12" s="1"/>
  <c r="H5" i="12" s="1"/>
  <c r="C5" i="12"/>
  <c r="M5" i="12" s="1"/>
  <c r="P5" i="12"/>
  <c r="R5" i="12"/>
  <c r="S5" i="12"/>
  <c r="X5" i="12"/>
  <c r="B6" i="12"/>
  <c r="R6" i="12" s="1"/>
  <c r="C6" i="12"/>
  <c r="J6" i="12" s="1"/>
  <c r="P6" i="12"/>
  <c r="S6" i="12"/>
  <c r="X6" i="12"/>
  <c r="B7" i="12"/>
  <c r="R7" i="12" s="1"/>
  <c r="C7" i="12"/>
  <c r="J7" i="12"/>
  <c r="P7" i="12"/>
  <c r="S7" i="12"/>
  <c r="X7" i="12"/>
  <c r="B8" i="12"/>
  <c r="C8" i="12"/>
  <c r="J8" i="12" s="1"/>
  <c r="P8" i="12"/>
  <c r="R8" i="12"/>
  <c r="S8" i="12"/>
  <c r="X8" i="12"/>
  <c r="B9" i="12"/>
  <c r="C9" i="12"/>
  <c r="J9" i="12" s="1"/>
  <c r="R9" i="12"/>
  <c r="X9" i="12"/>
  <c r="B10" i="12"/>
  <c r="R10" i="12" s="1"/>
  <c r="C10" i="12"/>
  <c r="J10" i="12" s="1"/>
  <c r="B11" i="12"/>
  <c r="X11" i="12" s="1"/>
  <c r="C11" i="12"/>
  <c r="P11" i="12" s="1"/>
  <c r="J11" i="12"/>
  <c r="B12" i="12"/>
  <c r="C12" i="12"/>
  <c r="J12" i="12" s="1"/>
  <c r="X12" i="12"/>
  <c r="B13" i="12"/>
  <c r="C13" i="12"/>
  <c r="B14" i="12"/>
  <c r="X14" i="12" s="1"/>
  <c r="C14" i="12"/>
  <c r="S14" i="12" s="1"/>
  <c r="B15" i="12"/>
  <c r="R15" i="12" s="1"/>
  <c r="C15" i="12"/>
  <c r="S15" i="12" s="1"/>
  <c r="B16" i="12"/>
  <c r="C16" i="12"/>
  <c r="J16" i="12" s="1"/>
  <c r="P16" i="12"/>
  <c r="R16" i="12"/>
  <c r="S16" i="12"/>
  <c r="X16" i="12"/>
  <c r="B17" i="12"/>
  <c r="R17" i="12" s="1"/>
  <c r="C17" i="12"/>
  <c r="J17" i="12" s="1"/>
  <c r="B18" i="12"/>
  <c r="C18" i="12"/>
  <c r="P18" i="12" s="1"/>
  <c r="R18" i="12"/>
  <c r="X18" i="12"/>
  <c r="B19" i="12"/>
  <c r="X19" i="12" s="1"/>
  <c r="C19" i="12"/>
  <c r="J19" i="12" s="1"/>
  <c r="P19" i="12"/>
  <c r="B20" i="12"/>
  <c r="C20" i="12"/>
  <c r="J20" i="12" s="1"/>
  <c r="S20" i="12"/>
  <c r="X20" i="12"/>
  <c r="B21" i="12"/>
  <c r="R21" i="12" s="1"/>
  <c r="C21" i="12"/>
  <c r="J21" i="12" s="1"/>
  <c r="B22" i="12"/>
  <c r="R22" i="12" s="1"/>
  <c r="C22" i="12"/>
  <c r="J22" i="12" s="1"/>
  <c r="B23" i="12"/>
  <c r="C23" i="12"/>
  <c r="J23" i="12" s="1"/>
  <c r="B24" i="12"/>
  <c r="R24" i="12" s="1"/>
  <c r="C24" i="12"/>
  <c r="J24" i="12" s="1"/>
  <c r="B25" i="12"/>
  <c r="X25" i="12" s="1"/>
  <c r="C25" i="12"/>
  <c r="J25" i="12" s="1"/>
  <c r="S25" i="12"/>
  <c r="V25" i="12"/>
  <c r="B26" i="12"/>
  <c r="R26" i="12" s="1"/>
  <c r="C26" i="12"/>
  <c r="J26" i="12" s="1"/>
  <c r="P26" i="12"/>
  <c r="B27" i="12"/>
  <c r="X27" i="12" s="1"/>
  <c r="C27" i="12"/>
  <c r="S27" i="12" s="1"/>
  <c r="J27" i="12"/>
  <c r="V27" i="12"/>
  <c r="B28" i="12"/>
  <c r="R28" i="12" s="1"/>
  <c r="C28" i="12"/>
  <c r="J28" i="12"/>
  <c r="P28" i="12"/>
  <c r="B29" i="12"/>
  <c r="C29" i="12"/>
  <c r="J29" i="12" s="1"/>
  <c r="F29" i="12"/>
  <c r="R29" i="12"/>
  <c r="X29" i="12"/>
  <c r="Y29" i="12"/>
  <c r="B30" i="12"/>
  <c r="R30" i="12" s="1"/>
  <c r="C30" i="12"/>
  <c r="G30" i="12" s="1"/>
  <c r="M30" i="12"/>
  <c r="P30" i="12"/>
  <c r="S30" i="12"/>
  <c r="V30" i="12"/>
  <c r="Y30" i="12"/>
  <c r="B31" i="12"/>
  <c r="F31" i="12" s="1"/>
  <c r="C31" i="12"/>
  <c r="G31" i="12" s="1"/>
  <c r="M31" i="12"/>
  <c r="P31" i="12"/>
  <c r="R31" i="12"/>
  <c r="S31" i="12"/>
  <c r="V31" i="12"/>
  <c r="X31" i="12"/>
  <c r="Y31" i="12"/>
  <c r="B32" i="12"/>
  <c r="C32" i="12"/>
  <c r="P32" i="12" s="1"/>
  <c r="M32" i="12"/>
  <c r="V32" i="12"/>
  <c r="B33" i="12"/>
  <c r="F33" i="12" s="1"/>
  <c r="C33" i="12"/>
  <c r="M33" i="12" s="1"/>
  <c r="P33" i="12"/>
  <c r="R33" i="12"/>
  <c r="V33" i="12"/>
  <c r="Y33" i="12"/>
  <c r="B34" i="12"/>
  <c r="X34" i="12" s="1"/>
  <c r="C34" i="12"/>
  <c r="B35" i="12"/>
  <c r="U35" i="12" s="1"/>
  <c r="C35" i="12"/>
  <c r="M35" i="12" s="1"/>
  <c r="O35" i="12"/>
  <c r="P35" i="12"/>
  <c r="X35" i="12"/>
  <c r="Y35" i="12"/>
  <c r="B36" i="12"/>
  <c r="R36" i="12" s="1"/>
  <c r="C36" i="12"/>
  <c r="D36" i="12" s="1"/>
  <c r="E36" i="12" s="1"/>
  <c r="J36" i="12"/>
  <c r="L36" i="12"/>
  <c r="B37" i="12"/>
  <c r="O37" i="12" s="1"/>
  <c r="C37" i="12"/>
  <c r="P37" i="12" s="1"/>
  <c r="B38" i="12"/>
  <c r="F38" i="12" s="1"/>
  <c r="C38" i="12"/>
  <c r="M38" i="12" s="1"/>
  <c r="V38" i="12"/>
  <c r="Y38" i="12"/>
  <c r="B39" i="12"/>
  <c r="U39" i="12" s="1"/>
  <c r="C39" i="12"/>
  <c r="L39" i="12"/>
  <c r="B40" i="12"/>
  <c r="U40" i="12" s="1"/>
  <c r="C40" i="12"/>
  <c r="F40" i="12"/>
  <c r="L40" i="12"/>
  <c r="O40" i="12"/>
  <c r="R40" i="12"/>
  <c r="X40" i="12"/>
  <c r="B41" i="12"/>
  <c r="C41" i="12"/>
  <c r="M41" i="12" s="1"/>
  <c r="V41" i="12"/>
  <c r="Y41" i="12"/>
  <c r="B42" i="12"/>
  <c r="X42" i="12" s="1"/>
  <c r="C42" i="12"/>
  <c r="M42" i="12" s="1"/>
  <c r="B43" i="12"/>
  <c r="U43" i="12" s="1"/>
  <c r="C43" i="12"/>
  <c r="M43" i="12" s="1"/>
  <c r="I43" i="12"/>
  <c r="O43" i="12"/>
  <c r="P43" i="12"/>
  <c r="S43" i="12"/>
  <c r="X43" i="12"/>
  <c r="Y43" i="12"/>
  <c r="B44" i="12"/>
  <c r="I44" i="12" s="1"/>
  <c r="C44" i="12"/>
  <c r="L44" i="12"/>
  <c r="B45" i="12"/>
  <c r="O45" i="12" s="1"/>
  <c r="C45" i="12"/>
  <c r="P45" i="12" s="1"/>
  <c r="L45" i="12"/>
  <c r="B46" i="12"/>
  <c r="R46" i="12" s="1"/>
  <c r="C46" i="12"/>
  <c r="M46" i="12" s="1"/>
  <c r="F46" i="12"/>
  <c r="I46" i="12"/>
  <c r="L46" i="12"/>
  <c r="S46" i="12"/>
  <c r="V46" i="12"/>
  <c r="X46" i="12"/>
  <c r="Y46" i="12"/>
  <c r="B47" i="12"/>
  <c r="U47" i="12" s="1"/>
  <c r="C47" i="12"/>
  <c r="M47" i="12" s="1"/>
  <c r="O47" i="12"/>
  <c r="R47" i="12"/>
  <c r="X47" i="12"/>
  <c r="B48" i="12"/>
  <c r="U48" i="12" s="1"/>
  <c r="C48" i="12"/>
  <c r="V48" i="12" s="1"/>
  <c r="I48" i="12"/>
  <c r="L48" i="12"/>
  <c r="O48" i="12"/>
  <c r="R48" i="12"/>
  <c r="X48" i="12"/>
  <c r="B49" i="12"/>
  <c r="R49" i="12" s="1"/>
  <c r="C49" i="12"/>
  <c r="M49" i="12" s="1"/>
  <c r="G49" i="12"/>
  <c r="J49" i="12"/>
  <c r="L49" i="12"/>
  <c r="Y49" i="12"/>
  <c r="B50" i="12"/>
  <c r="D50" i="12" s="1"/>
  <c r="N50" i="12" s="1"/>
  <c r="C50" i="12"/>
  <c r="M50" i="12" s="1"/>
  <c r="L50" i="12"/>
  <c r="O50" i="12"/>
  <c r="X50" i="12"/>
  <c r="B51" i="12"/>
  <c r="I51" i="12" s="1"/>
  <c r="C51" i="12"/>
  <c r="M51" i="12" s="1"/>
  <c r="J51" i="12"/>
  <c r="V51" i="12"/>
  <c r="Y51" i="12"/>
  <c r="B52" i="12"/>
  <c r="U52" i="12" s="1"/>
  <c r="C52" i="12"/>
  <c r="M52" i="12" s="1"/>
  <c r="V52" i="12"/>
  <c r="Y52" i="12"/>
  <c r="B53" i="12"/>
  <c r="R53" i="12" s="1"/>
  <c r="C53" i="12"/>
  <c r="M53" i="12" s="1"/>
  <c r="P53" i="12"/>
  <c r="B54" i="12"/>
  <c r="F54" i="12" s="1"/>
  <c r="C54" i="12"/>
  <c r="L54" i="12"/>
  <c r="V54" i="12"/>
  <c r="X54" i="12"/>
  <c r="B55" i="12"/>
  <c r="U55" i="12" s="1"/>
  <c r="C55" i="12"/>
  <c r="M55" i="12" s="1"/>
  <c r="R55" i="12"/>
  <c r="V55" i="12"/>
  <c r="B56" i="12"/>
  <c r="U56" i="12" s="1"/>
  <c r="C56" i="12"/>
  <c r="M56" i="12" s="1"/>
  <c r="G56" i="12"/>
  <c r="V56" i="12"/>
  <c r="Y56" i="12"/>
  <c r="B57" i="12"/>
  <c r="U57" i="12" s="1"/>
  <c r="C57" i="12"/>
  <c r="M57" i="12" s="1"/>
  <c r="J57" i="12"/>
  <c r="B58" i="12"/>
  <c r="U58" i="12" s="1"/>
  <c r="C58" i="12"/>
  <c r="M58" i="12" s="1"/>
  <c r="X58" i="12"/>
  <c r="B59" i="12"/>
  <c r="L59" i="12" s="1"/>
  <c r="C59" i="12"/>
  <c r="V59" i="12" s="1"/>
  <c r="B60" i="12"/>
  <c r="F60" i="12" s="1"/>
  <c r="C60" i="12"/>
  <c r="M60" i="12" s="1"/>
  <c r="L60" i="12"/>
  <c r="X60" i="12"/>
  <c r="Y60" i="12"/>
  <c r="B61" i="12"/>
  <c r="F61" i="12" s="1"/>
  <c r="C61" i="12"/>
  <c r="M61" i="12" s="1"/>
  <c r="P61" i="12"/>
  <c r="S61" i="12"/>
  <c r="V61" i="12"/>
  <c r="B62" i="12"/>
  <c r="U62" i="12" s="1"/>
  <c r="C62" i="12"/>
  <c r="J62" i="12" s="1"/>
  <c r="R62" i="12"/>
  <c r="S62" i="12"/>
  <c r="V62" i="12"/>
  <c r="B63" i="12"/>
  <c r="U63" i="12" s="1"/>
  <c r="C63" i="12"/>
  <c r="Y63" i="12" s="1"/>
  <c r="D63" i="12"/>
  <c r="N63" i="12" s="1"/>
  <c r="F63" i="12"/>
  <c r="I63" i="12"/>
  <c r="L63" i="12"/>
  <c r="O63" i="12"/>
  <c r="R63" i="12"/>
  <c r="V63" i="12"/>
  <c r="X63" i="12"/>
  <c r="B64" i="12"/>
  <c r="R64" i="12" s="1"/>
  <c r="C64" i="12"/>
  <c r="M64" i="12" s="1"/>
  <c r="G64" i="12"/>
  <c r="I64" i="12"/>
  <c r="L64" i="12"/>
  <c r="S64" i="12"/>
  <c r="V64" i="12"/>
  <c r="Y64" i="12"/>
  <c r="B65" i="12"/>
  <c r="O65" i="12" s="1"/>
  <c r="C65" i="12"/>
  <c r="M65" i="12" s="1"/>
  <c r="J65" i="12"/>
  <c r="L65" i="12"/>
  <c r="P65" i="12"/>
  <c r="V65" i="12"/>
  <c r="X65" i="12"/>
  <c r="Y65" i="12"/>
  <c r="B66" i="12"/>
  <c r="U66" i="12" s="1"/>
  <c r="C66" i="12"/>
  <c r="M66" i="12" s="1"/>
  <c r="V66" i="12"/>
  <c r="X66" i="12"/>
  <c r="Y66" i="12"/>
  <c r="B67" i="12"/>
  <c r="I67" i="12" s="1"/>
  <c r="C67" i="12"/>
  <c r="D67" i="12" s="1"/>
  <c r="R67" i="12"/>
  <c r="S67" i="12"/>
  <c r="V67" i="12"/>
  <c r="B68" i="12"/>
  <c r="C68" i="12"/>
  <c r="G68" i="12" s="1"/>
  <c r="L68" i="12"/>
  <c r="O68" i="12"/>
  <c r="P68" i="12"/>
  <c r="V68" i="12"/>
  <c r="Y68" i="12"/>
  <c r="B69" i="12"/>
  <c r="O69" i="12" s="1"/>
  <c r="C69" i="12"/>
  <c r="M69" i="12" s="1"/>
  <c r="I69" i="12"/>
  <c r="R69" i="12"/>
  <c r="S69" i="12"/>
  <c r="V69" i="12"/>
  <c r="X69" i="12"/>
  <c r="Y69" i="12"/>
  <c r="B70" i="12"/>
  <c r="U70" i="12" s="1"/>
  <c r="C70" i="12"/>
  <c r="M70" i="12" s="1"/>
  <c r="G70" i="12"/>
  <c r="I70" i="12"/>
  <c r="J70" i="12"/>
  <c r="L70" i="12"/>
  <c r="O70" i="12"/>
  <c r="P70" i="12"/>
  <c r="S70" i="12"/>
  <c r="V70" i="12"/>
  <c r="X70" i="12"/>
  <c r="Y70" i="12"/>
  <c r="B71" i="12"/>
  <c r="U71" i="12" s="1"/>
  <c r="C71" i="12"/>
  <c r="M71" i="12" s="1"/>
  <c r="P71" i="12"/>
  <c r="S71" i="12"/>
  <c r="X71" i="12"/>
  <c r="Y71" i="12"/>
  <c r="B72" i="12"/>
  <c r="I72" i="12" s="1"/>
  <c r="C72" i="12"/>
  <c r="M72" i="12" s="1"/>
  <c r="L72" i="12"/>
  <c r="B73" i="12"/>
  <c r="L73" i="12" s="1"/>
  <c r="C73" i="12"/>
  <c r="M73" i="12" s="1"/>
  <c r="F73" i="12"/>
  <c r="B74" i="12"/>
  <c r="I74" i="12" s="1"/>
  <c r="C74" i="12"/>
  <c r="M74" i="12" s="1"/>
  <c r="D74" i="12"/>
  <c r="E74" i="12" s="1"/>
  <c r="F74" i="12"/>
  <c r="V74" i="12"/>
  <c r="W74" i="12"/>
  <c r="Y74" i="12"/>
  <c r="B75" i="12"/>
  <c r="U75" i="12" s="1"/>
  <c r="C75" i="12"/>
  <c r="J75" i="12" s="1"/>
  <c r="O75" i="12"/>
  <c r="R75" i="12"/>
  <c r="S75" i="12"/>
  <c r="V75" i="12"/>
  <c r="B76" i="12"/>
  <c r="U76" i="12" s="1"/>
  <c r="C76" i="12"/>
  <c r="V76" i="12" s="1"/>
  <c r="X76" i="12"/>
  <c r="Y76" i="12"/>
  <c r="B77" i="12"/>
  <c r="F77" i="12" s="1"/>
  <c r="C77" i="12"/>
  <c r="M77" i="12" s="1"/>
  <c r="R77" i="12"/>
  <c r="S77" i="12"/>
  <c r="X77" i="12"/>
  <c r="B78" i="12"/>
  <c r="U78" i="12" s="1"/>
  <c r="C78" i="12"/>
  <c r="M78" i="12" s="1"/>
  <c r="G78" i="12"/>
  <c r="O78" i="12"/>
  <c r="R78" i="12"/>
  <c r="S78" i="12"/>
  <c r="Y78" i="12"/>
  <c r="B79" i="12"/>
  <c r="U79" i="12" s="1"/>
  <c r="C79" i="12"/>
  <c r="M79" i="12" s="1"/>
  <c r="L79" i="12"/>
  <c r="P79" i="12"/>
  <c r="R79" i="12"/>
  <c r="V79" i="12"/>
  <c r="Y79" i="12"/>
  <c r="B80" i="12"/>
  <c r="U80" i="12" s="1"/>
  <c r="C80" i="12"/>
  <c r="M80" i="12" s="1"/>
  <c r="L80" i="12"/>
  <c r="P80" i="12"/>
  <c r="S80" i="12"/>
  <c r="V80" i="12"/>
  <c r="Y80" i="12"/>
  <c r="B81" i="12"/>
  <c r="U81" i="12" s="1"/>
  <c r="C81" i="12"/>
  <c r="M81" i="12" s="1"/>
  <c r="J81" i="12"/>
  <c r="L81" i="12"/>
  <c r="P81" i="12"/>
  <c r="R81" i="12"/>
  <c r="S81" i="12"/>
  <c r="V81" i="12"/>
  <c r="Y81" i="12"/>
  <c r="B82" i="12"/>
  <c r="U82" i="12" s="1"/>
  <c r="C82" i="12"/>
  <c r="M82" i="12" s="1"/>
  <c r="F82" i="12"/>
  <c r="I82" i="12"/>
  <c r="L82" i="12"/>
  <c r="O82" i="12"/>
  <c r="R82" i="12"/>
  <c r="X82" i="12"/>
  <c r="B83" i="12"/>
  <c r="U83" i="12" s="1"/>
  <c r="C83" i="12"/>
  <c r="M83" i="12" s="1"/>
  <c r="O83" i="12"/>
  <c r="P83" i="12"/>
  <c r="X83" i="12"/>
  <c r="B84" i="12"/>
  <c r="U84" i="12" s="1"/>
  <c r="C84" i="12"/>
  <c r="M84" i="12" s="1"/>
  <c r="P84" i="12"/>
  <c r="V84" i="12"/>
  <c r="Y84" i="12"/>
  <c r="B85" i="12"/>
  <c r="U85" i="12" s="1"/>
  <c r="C85" i="12"/>
  <c r="V85" i="12" s="1"/>
  <c r="B86" i="12"/>
  <c r="U86" i="12" s="1"/>
  <c r="C86" i="12"/>
  <c r="M86" i="12" s="1"/>
  <c r="F86" i="12"/>
  <c r="O86" i="12"/>
  <c r="R86" i="12"/>
  <c r="Y86" i="12"/>
  <c r="B87" i="12"/>
  <c r="U87" i="12" s="1"/>
  <c r="C87" i="12"/>
  <c r="M87" i="12" s="1"/>
  <c r="B88" i="12"/>
  <c r="U88" i="12" s="1"/>
  <c r="C88" i="12"/>
  <c r="Y88" i="12" s="1"/>
  <c r="B89" i="12"/>
  <c r="U89" i="12" s="1"/>
  <c r="C89" i="12"/>
  <c r="Y89" i="12" s="1"/>
  <c r="L89" i="12"/>
  <c r="B90" i="12"/>
  <c r="U90" i="12" s="1"/>
  <c r="C90" i="12"/>
  <c r="Y90" i="12" s="1"/>
  <c r="B91" i="12"/>
  <c r="U91" i="12" s="1"/>
  <c r="C91" i="12"/>
  <c r="Y91" i="12" s="1"/>
  <c r="L91" i="12"/>
  <c r="B92" i="12"/>
  <c r="U92" i="12" s="1"/>
  <c r="C92" i="12"/>
  <c r="S92" i="12" s="1"/>
  <c r="L92" i="12"/>
  <c r="R92" i="12"/>
  <c r="B93" i="12"/>
  <c r="U93" i="12" s="1"/>
  <c r="C93" i="12"/>
  <c r="S93" i="12" s="1"/>
  <c r="F93" i="12"/>
  <c r="R93" i="12"/>
  <c r="V93" i="12"/>
  <c r="B94" i="12"/>
  <c r="D94" i="12" s="1"/>
  <c r="C94" i="12"/>
  <c r="J94" i="12" s="1"/>
  <c r="F94" i="12"/>
  <c r="R94" i="12"/>
  <c r="S94" i="12"/>
  <c r="V94" i="12"/>
  <c r="B95" i="12"/>
  <c r="C95" i="12"/>
  <c r="D95" i="12" s="1"/>
  <c r="F95" i="12"/>
  <c r="J95" i="12"/>
  <c r="L95" i="12"/>
  <c r="R95" i="12"/>
  <c r="S95" i="12"/>
  <c r="V95" i="12"/>
  <c r="B96" i="12"/>
  <c r="D96" i="12" s="1"/>
  <c r="C96" i="12"/>
  <c r="J96" i="12" s="1"/>
  <c r="V96" i="12"/>
  <c r="B97" i="12"/>
  <c r="D97" i="12" s="1"/>
  <c r="C97" i="12"/>
  <c r="J97" i="12"/>
  <c r="L97" i="12"/>
  <c r="R97" i="12"/>
  <c r="S97" i="12"/>
  <c r="V97" i="12"/>
  <c r="B98" i="12"/>
  <c r="R98" i="12" s="1"/>
  <c r="C98" i="12"/>
  <c r="J98" i="12" s="1"/>
  <c r="D98" i="12"/>
  <c r="K98" i="12" s="1"/>
  <c r="F98" i="12"/>
  <c r="L98" i="12"/>
  <c r="V98" i="12"/>
  <c r="B99" i="12"/>
  <c r="D99" i="12" s="1"/>
  <c r="C99" i="12"/>
  <c r="J99" i="12" s="1"/>
  <c r="S99" i="12"/>
  <c r="B100" i="12"/>
  <c r="D100" i="12" s="1"/>
  <c r="T100" i="12" s="1"/>
  <c r="C100" i="12"/>
  <c r="J100" i="12" s="1"/>
  <c r="L100" i="12"/>
  <c r="R100" i="12"/>
  <c r="S100" i="12"/>
  <c r="V100" i="12"/>
  <c r="B4" i="12"/>
  <c r="C4" i="12"/>
  <c r="J4" i="12" s="1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Y3" i="12"/>
  <c r="U3" i="12"/>
  <c r="R3" i="12"/>
  <c r="O3" i="12"/>
  <c r="M3" i="12"/>
  <c r="J3" i="12"/>
  <c r="I3" i="12"/>
  <c r="F3" i="12"/>
  <c r="C3" i="12"/>
  <c r="B3" i="12"/>
  <c r="L3" i="12" s="1"/>
  <c r="E83" i="13" l="1"/>
  <c r="N83" i="13"/>
  <c r="H83" i="13"/>
  <c r="Q83" i="13"/>
  <c r="K83" i="13"/>
  <c r="T83" i="13"/>
  <c r="K92" i="13"/>
  <c r="H92" i="13"/>
  <c r="M85" i="13"/>
  <c r="J85" i="13"/>
  <c r="S85" i="13"/>
  <c r="G85" i="13"/>
  <c r="P85" i="13"/>
  <c r="F80" i="13"/>
  <c r="D80" i="13"/>
  <c r="D74" i="13"/>
  <c r="L74" i="13"/>
  <c r="I74" i="13"/>
  <c r="R74" i="13"/>
  <c r="E52" i="13"/>
  <c r="Q52" i="13"/>
  <c r="K52" i="13"/>
  <c r="N52" i="13"/>
  <c r="T52" i="13"/>
  <c r="H52" i="13"/>
  <c r="N91" i="13"/>
  <c r="P91" i="13"/>
  <c r="M91" i="13"/>
  <c r="T92" i="13"/>
  <c r="N90" i="13"/>
  <c r="M90" i="13"/>
  <c r="J90" i="13"/>
  <c r="N85" i="13"/>
  <c r="G81" i="13"/>
  <c r="O80" i="13"/>
  <c r="P77" i="13"/>
  <c r="V65" i="13"/>
  <c r="G65" i="13"/>
  <c r="S65" i="13"/>
  <c r="J65" i="13"/>
  <c r="M65" i="13"/>
  <c r="D65" i="13"/>
  <c r="S96" i="13"/>
  <c r="J96" i="13"/>
  <c r="S98" i="13"/>
  <c r="J98" i="13"/>
  <c r="D95" i="13"/>
  <c r="L95" i="13"/>
  <c r="P86" i="13"/>
  <c r="G86" i="13"/>
  <c r="M86" i="13"/>
  <c r="V86" i="13"/>
  <c r="I73" i="13"/>
  <c r="D73" i="13"/>
  <c r="F73" i="13"/>
  <c r="O73" i="13"/>
  <c r="L73" i="13"/>
  <c r="U73" i="13"/>
  <c r="N72" i="13"/>
  <c r="E72" i="13"/>
  <c r="T66" i="13"/>
  <c r="E66" i="13"/>
  <c r="N66" i="13"/>
  <c r="H66" i="13"/>
  <c r="K66" i="13"/>
  <c r="K62" i="13"/>
  <c r="E62" i="13"/>
  <c r="H62" i="13"/>
  <c r="N62" i="13"/>
  <c r="Q62" i="13"/>
  <c r="T62" i="13"/>
  <c r="I99" i="13"/>
  <c r="T98" i="13"/>
  <c r="K98" i="13"/>
  <c r="K100" i="13"/>
  <c r="V91" i="13"/>
  <c r="K91" i="13"/>
  <c r="V90" i="13"/>
  <c r="M82" i="13"/>
  <c r="R92" i="13"/>
  <c r="I92" i="13"/>
  <c r="J91" i="13"/>
  <c r="T90" i="13"/>
  <c r="K90" i="13"/>
  <c r="D86" i="13"/>
  <c r="K85" i="13"/>
  <c r="P83" i="13"/>
  <c r="O83" i="13"/>
  <c r="I83" i="13"/>
  <c r="R83" i="13"/>
  <c r="H78" i="13"/>
  <c r="E78" i="13"/>
  <c r="N78" i="13"/>
  <c r="G75" i="13"/>
  <c r="J75" i="13"/>
  <c r="S75" i="13"/>
  <c r="M75" i="13"/>
  <c r="V75" i="13"/>
  <c r="P75" i="13"/>
  <c r="T72" i="13"/>
  <c r="J100" i="13"/>
  <c r="O99" i="13"/>
  <c r="F99" i="13"/>
  <c r="R98" i="13"/>
  <c r="I98" i="13"/>
  <c r="J89" i="13"/>
  <c r="G89" i="13"/>
  <c r="L86" i="13"/>
  <c r="V85" i="13"/>
  <c r="I85" i="13"/>
  <c r="M83" i="13"/>
  <c r="V82" i="13"/>
  <c r="O75" i="13"/>
  <c r="D75" i="13"/>
  <c r="F75" i="13"/>
  <c r="F72" i="13"/>
  <c r="I72" i="13"/>
  <c r="R72" i="13"/>
  <c r="L72" i="13"/>
  <c r="U72" i="13"/>
  <c r="O72" i="13"/>
  <c r="H61" i="13"/>
  <c r="K61" i="13"/>
  <c r="T61" i="13"/>
  <c r="N61" i="13"/>
  <c r="E61" i="13"/>
  <c r="Q58" i="13"/>
  <c r="K58" i="13"/>
  <c r="N58" i="13"/>
  <c r="E58" i="13"/>
  <c r="H58" i="13"/>
  <c r="T58" i="13"/>
  <c r="R99" i="13"/>
  <c r="R96" i="13"/>
  <c r="I96" i="13"/>
  <c r="S95" i="13"/>
  <c r="J95" i="13"/>
  <c r="Q98" i="13"/>
  <c r="H98" i="13"/>
  <c r="T97" i="13"/>
  <c r="P96" i="13"/>
  <c r="F96" i="13"/>
  <c r="R95" i="13"/>
  <c r="I95" i="13"/>
  <c r="F92" i="13"/>
  <c r="R91" i="13"/>
  <c r="G91" i="13"/>
  <c r="H90" i="13"/>
  <c r="T89" i="13"/>
  <c r="M88" i="13"/>
  <c r="O88" i="13"/>
  <c r="D88" i="13"/>
  <c r="L88" i="13"/>
  <c r="M87" i="13"/>
  <c r="D87" i="13"/>
  <c r="L87" i="13"/>
  <c r="I87" i="13"/>
  <c r="T85" i="13"/>
  <c r="H85" i="13"/>
  <c r="J84" i="13"/>
  <c r="V84" i="13"/>
  <c r="S84" i="13"/>
  <c r="D84" i="13"/>
  <c r="M84" i="13"/>
  <c r="L83" i="13"/>
  <c r="Q78" i="13"/>
  <c r="F78" i="13"/>
  <c r="O78" i="13"/>
  <c r="L78" i="13"/>
  <c r="U78" i="13"/>
  <c r="J77" i="13"/>
  <c r="R75" i="13"/>
  <c r="Q72" i="13"/>
  <c r="U69" i="13"/>
  <c r="O69" i="13"/>
  <c r="D69" i="13"/>
  <c r="R69" i="13"/>
  <c r="I69" i="13"/>
  <c r="G67" i="13"/>
  <c r="S67" i="13"/>
  <c r="V67" i="13"/>
  <c r="H91" i="13"/>
  <c r="E91" i="13"/>
  <c r="D81" i="13"/>
  <c r="M81" i="13"/>
  <c r="V81" i="13"/>
  <c r="Q100" i="13"/>
  <c r="I100" i="13"/>
  <c r="N93" i="13"/>
  <c r="K93" i="13"/>
  <c r="Q92" i="13"/>
  <c r="S91" i="13"/>
  <c r="I91" i="13"/>
  <c r="S90" i="13"/>
  <c r="P100" i="13"/>
  <c r="U99" i="13"/>
  <c r="D99" i="13"/>
  <c r="P98" i="13"/>
  <c r="G98" i="13"/>
  <c r="S97" i="13"/>
  <c r="T94" i="13"/>
  <c r="K94" i="13"/>
  <c r="U80" i="13"/>
  <c r="I80" i="13"/>
  <c r="O98" i="13"/>
  <c r="F98" i="13"/>
  <c r="V96" i="13"/>
  <c r="M96" i="13"/>
  <c r="D96" i="13"/>
  <c r="P95" i="13"/>
  <c r="S94" i="13"/>
  <c r="E92" i="13"/>
  <c r="Q91" i="13"/>
  <c r="F91" i="13"/>
  <c r="Q90" i="13"/>
  <c r="G90" i="13"/>
  <c r="S89" i="13"/>
  <c r="V88" i="13"/>
  <c r="U86" i="13"/>
  <c r="J86" i="13"/>
  <c r="R85" i="13"/>
  <c r="F85" i="13"/>
  <c r="P84" i="13"/>
  <c r="K79" i="13"/>
  <c r="T79" i="13"/>
  <c r="H79" i="13"/>
  <c r="Q79" i="13"/>
  <c r="V77" i="13"/>
  <c r="G77" i="13"/>
  <c r="U74" i="13"/>
  <c r="Q67" i="13"/>
  <c r="H67" i="13"/>
  <c r="K67" i="13"/>
  <c r="N67" i="13"/>
  <c r="P65" i="13"/>
  <c r="Q61" i="13"/>
  <c r="J82" i="13"/>
  <c r="S82" i="13"/>
  <c r="V80" i="13"/>
  <c r="M80" i="13"/>
  <c r="G80" i="13"/>
  <c r="P80" i="13"/>
  <c r="E77" i="13"/>
  <c r="H77" i="13"/>
  <c r="Q77" i="13"/>
  <c r="K72" i="13"/>
  <c r="P70" i="13"/>
  <c r="J70" i="13"/>
  <c r="M69" i="13"/>
  <c r="G69" i="13"/>
  <c r="R67" i="13"/>
  <c r="F67" i="13"/>
  <c r="R66" i="13"/>
  <c r="K64" i="13"/>
  <c r="T64" i="13"/>
  <c r="D63" i="13"/>
  <c r="F63" i="13"/>
  <c r="O63" i="13"/>
  <c r="L62" i="13"/>
  <c r="M60" i="13"/>
  <c r="G60" i="13"/>
  <c r="S60" i="13"/>
  <c r="V60" i="13"/>
  <c r="U54" i="13"/>
  <c r="I54" i="13"/>
  <c r="F54" i="13"/>
  <c r="J52" i="13"/>
  <c r="U60" i="13"/>
  <c r="O60" i="13"/>
  <c r="I60" i="13"/>
  <c r="V57" i="13"/>
  <c r="J57" i="13"/>
  <c r="M57" i="13"/>
  <c r="V55" i="13"/>
  <c r="P55" i="13"/>
  <c r="S55" i="13"/>
  <c r="D55" i="13"/>
  <c r="T51" i="13"/>
  <c r="N51" i="13"/>
  <c r="Q51" i="13"/>
  <c r="G50" i="13"/>
  <c r="S50" i="13"/>
  <c r="O77" i="13"/>
  <c r="F77" i="13"/>
  <c r="P74" i="13"/>
  <c r="G74" i="13"/>
  <c r="S73" i="13"/>
  <c r="J73" i="13"/>
  <c r="V69" i="13"/>
  <c r="J68" i="13"/>
  <c r="D68" i="13"/>
  <c r="F65" i="13"/>
  <c r="O65" i="13"/>
  <c r="I64" i="13"/>
  <c r="R64" i="13"/>
  <c r="L64" i="13"/>
  <c r="I62" i="13"/>
  <c r="F58" i="13"/>
  <c r="P57" i="13"/>
  <c r="M55" i="13"/>
  <c r="L54" i="13"/>
  <c r="V50" i="13"/>
  <c r="O50" i="13"/>
  <c r="I50" i="13"/>
  <c r="D50" i="13"/>
  <c r="F50" i="13"/>
  <c r="R50" i="13"/>
  <c r="U50" i="13"/>
  <c r="M52" i="13"/>
  <c r="G52" i="13"/>
  <c r="S52" i="13"/>
  <c r="D49" i="13"/>
  <c r="L49" i="13"/>
  <c r="F49" i="13"/>
  <c r="O49" i="13"/>
  <c r="R49" i="13"/>
  <c r="U49" i="13"/>
  <c r="V47" i="13"/>
  <c r="P47" i="13"/>
  <c r="D47" i="13"/>
  <c r="S47" i="13"/>
  <c r="J47" i="13"/>
  <c r="O67" i="13"/>
  <c r="I67" i="13"/>
  <c r="I66" i="13"/>
  <c r="L66" i="13"/>
  <c r="P61" i="13"/>
  <c r="J61" i="13"/>
  <c r="G61" i="13"/>
  <c r="T54" i="13"/>
  <c r="U67" i="13"/>
  <c r="J55" i="13"/>
  <c r="H51" i="13"/>
  <c r="M50" i="13"/>
  <c r="U62" i="13"/>
  <c r="F62" i="13"/>
  <c r="R62" i="13"/>
  <c r="J59" i="13"/>
  <c r="S59" i="13"/>
  <c r="M59" i="13"/>
  <c r="V59" i="13"/>
  <c r="O58" i="13"/>
  <c r="I58" i="13"/>
  <c r="U58" i="13"/>
  <c r="K54" i="13"/>
  <c r="E54" i="13"/>
  <c r="N54" i="13"/>
  <c r="H53" i="13"/>
  <c r="E53" i="13"/>
  <c r="D82" i="13"/>
  <c r="L82" i="13"/>
  <c r="R77" i="13"/>
  <c r="I77" i="13"/>
  <c r="M76" i="13"/>
  <c r="D76" i="13"/>
  <c r="S74" i="13"/>
  <c r="V73" i="13"/>
  <c r="P72" i="13"/>
  <c r="G72" i="13"/>
  <c r="D70" i="13"/>
  <c r="P69" i="13"/>
  <c r="E64" i="13"/>
  <c r="P63" i="13"/>
  <c r="M63" i="13"/>
  <c r="V63" i="13"/>
  <c r="V61" i="13"/>
  <c r="R60" i="13"/>
  <c r="D60" i="13"/>
  <c r="L58" i="13"/>
  <c r="S57" i="13"/>
  <c r="G57" i="13"/>
  <c r="G55" i="13"/>
  <c r="Q54" i="13"/>
  <c r="P53" i="13"/>
  <c r="J53" i="13"/>
  <c r="G53" i="13"/>
  <c r="E51" i="13"/>
  <c r="J50" i="13"/>
  <c r="I49" i="13"/>
  <c r="M47" i="13"/>
  <c r="K46" i="13"/>
  <c r="E46" i="13"/>
  <c r="Q46" i="13"/>
  <c r="T46" i="13"/>
  <c r="N46" i="13"/>
  <c r="D59" i="13"/>
  <c r="D57" i="13"/>
  <c r="L57" i="13"/>
  <c r="F57" i="13"/>
  <c r="Q56" i="13"/>
  <c r="K56" i="13"/>
  <c r="I52" i="13"/>
  <c r="S51" i="13"/>
  <c r="J49" i="13"/>
  <c r="H45" i="13"/>
  <c r="K45" i="13"/>
  <c r="N41" i="13"/>
  <c r="T26" i="13"/>
  <c r="J44" i="13"/>
  <c r="I43" i="13"/>
  <c r="R43" i="13"/>
  <c r="L43" i="13"/>
  <c r="D43" i="13"/>
  <c r="U43" i="13"/>
  <c r="U31" i="13"/>
  <c r="F31" i="13"/>
  <c r="O31" i="13"/>
  <c r="D31" i="13"/>
  <c r="R31" i="13"/>
  <c r="I31" i="13"/>
  <c r="U57" i="13"/>
  <c r="G51" i="13"/>
  <c r="H48" i="13"/>
  <c r="K41" i="13"/>
  <c r="J40" i="13"/>
  <c r="S40" i="13"/>
  <c r="D40" i="13"/>
  <c r="M40" i="13"/>
  <c r="V40" i="13"/>
  <c r="K38" i="13"/>
  <c r="T38" i="13"/>
  <c r="E38" i="13"/>
  <c r="Q38" i="13"/>
  <c r="H38" i="13"/>
  <c r="H41" i="13"/>
  <c r="O37" i="13"/>
  <c r="I37" i="13"/>
  <c r="D37" i="13"/>
  <c r="R37" i="13"/>
  <c r="F37" i="13"/>
  <c r="U37" i="13"/>
  <c r="H32" i="13"/>
  <c r="Q32" i="13"/>
  <c r="T32" i="13"/>
  <c r="K32" i="13"/>
  <c r="M44" i="13"/>
  <c r="G44" i="13"/>
  <c r="P44" i="13"/>
  <c r="L42" i="13"/>
  <c r="U42" i="13"/>
  <c r="D42" i="13"/>
  <c r="F42" i="13"/>
  <c r="O42" i="13"/>
  <c r="G39" i="13"/>
  <c r="M39" i="13"/>
  <c r="V39" i="13"/>
  <c r="N34" i="13"/>
  <c r="H34" i="13"/>
  <c r="K34" i="13"/>
  <c r="Q34" i="13"/>
  <c r="N32" i="13"/>
  <c r="U23" i="13"/>
  <c r="F23" i="13"/>
  <c r="O23" i="13"/>
  <c r="D23" i="13"/>
  <c r="R23" i="13"/>
  <c r="I23" i="13"/>
  <c r="U52" i="13"/>
  <c r="O52" i="13"/>
  <c r="D44" i="13"/>
  <c r="L44" i="13"/>
  <c r="U44" i="13"/>
  <c r="O44" i="13"/>
  <c r="M41" i="13"/>
  <c r="G41" i="13"/>
  <c r="P41" i="13"/>
  <c r="J41" i="13"/>
  <c r="S41" i="13"/>
  <c r="O39" i="13"/>
  <c r="D39" i="13"/>
  <c r="I39" i="13"/>
  <c r="R39" i="13"/>
  <c r="H29" i="13"/>
  <c r="Q29" i="13"/>
  <c r="N29" i="13"/>
  <c r="E29" i="13"/>
  <c r="T29" i="13"/>
  <c r="Q48" i="13"/>
  <c r="K48" i="13"/>
  <c r="F46" i="13"/>
  <c r="T41" i="13"/>
  <c r="U41" i="13"/>
  <c r="F41" i="13"/>
  <c r="O41" i="13"/>
  <c r="I41" i="13"/>
  <c r="R41" i="13"/>
  <c r="S39" i="13"/>
  <c r="K30" i="13"/>
  <c r="T30" i="13"/>
  <c r="E30" i="13"/>
  <c r="Q30" i="13"/>
  <c r="H30" i="13"/>
  <c r="H24" i="13"/>
  <c r="Q24" i="13"/>
  <c r="T24" i="13"/>
  <c r="K24" i="13"/>
  <c r="Q41" i="13"/>
  <c r="N26" i="13"/>
  <c r="H26" i="13"/>
  <c r="K26" i="13"/>
  <c r="Q26" i="13"/>
  <c r="M36" i="13"/>
  <c r="V36" i="13"/>
  <c r="R34" i="13"/>
  <c r="D33" i="13"/>
  <c r="L33" i="13"/>
  <c r="U33" i="13"/>
  <c r="P32" i="13"/>
  <c r="J32" i="13"/>
  <c r="U29" i="13"/>
  <c r="M28" i="13"/>
  <c r="V28" i="13"/>
  <c r="R26" i="13"/>
  <c r="D25" i="13"/>
  <c r="L25" i="13"/>
  <c r="U25" i="13"/>
  <c r="P24" i="13"/>
  <c r="J24" i="13"/>
  <c r="U21" i="13"/>
  <c r="F21" i="13"/>
  <c r="O20" i="13"/>
  <c r="D10" i="13"/>
  <c r="M10" i="13"/>
  <c r="V10" i="13"/>
  <c r="G10" i="13"/>
  <c r="P10" i="13"/>
  <c r="J10" i="13"/>
  <c r="L59" i="13"/>
  <c r="L51" i="13"/>
  <c r="J45" i="13"/>
  <c r="P36" i="13"/>
  <c r="D36" i="13"/>
  <c r="L36" i="13"/>
  <c r="U36" i="13"/>
  <c r="F36" i="13"/>
  <c r="N35" i="13"/>
  <c r="V34" i="13"/>
  <c r="G34" i="13"/>
  <c r="P34" i="13"/>
  <c r="V32" i="13"/>
  <c r="J31" i="13"/>
  <c r="F29" i="13"/>
  <c r="P28" i="13"/>
  <c r="D28" i="13"/>
  <c r="L28" i="13"/>
  <c r="U28" i="13"/>
  <c r="F28" i="13"/>
  <c r="N27" i="13"/>
  <c r="V26" i="13"/>
  <c r="G26" i="13"/>
  <c r="P26" i="13"/>
  <c r="V24" i="13"/>
  <c r="J23" i="13"/>
  <c r="H22" i="13"/>
  <c r="T21" i="13"/>
  <c r="T19" i="13"/>
  <c r="V16" i="13"/>
  <c r="G16" i="13"/>
  <c r="P16" i="13"/>
  <c r="J16" i="13"/>
  <c r="D16" i="13"/>
  <c r="D15" i="13"/>
  <c r="L15" i="13"/>
  <c r="U15" i="13"/>
  <c r="F15" i="13"/>
  <c r="O15" i="13"/>
  <c r="I15" i="13"/>
  <c r="Q35" i="13"/>
  <c r="K35" i="13"/>
  <c r="F34" i="13"/>
  <c r="O34" i="13"/>
  <c r="Q27" i="13"/>
  <c r="K27" i="13"/>
  <c r="F26" i="13"/>
  <c r="O26" i="13"/>
  <c r="H21" i="13"/>
  <c r="Q21" i="13"/>
  <c r="K21" i="13"/>
  <c r="D18" i="13"/>
  <c r="V18" i="13"/>
  <c r="G18" i="13"/>
  <c r="P18" i="13"/>
  <c r="J18" i="13"/>
  <c r="Q9" i="13"/>
  <c r="K9" i="13"/>
  <c r="T9" i="13"/>
  <c r="E9" i="13"/>
  <c r="N9" i="13"/>
  <c r="H9" i="13"/>
  <c r="V42" i="13"/>
  <c r="M42" i="13"/>
  <c r="L34" i="13"/>
  <c r="I33" i="13"/>
  <c r="R29" i="13"/>
  <c r="L26" i="13"/>
  <c r="I25" i="13"/>
  <c r="Q22" i="13"/>
  <c r="M16" i="13"/>
  <c r="K7" i="13"/>
  <c r="T7" i="13"/>
  <c r="E7" i="13"/>
  <c r="N7" i="13"/>
  <c r="H7" i="13"/>
  <c r="Q7" i="13"/>
  <c r="G37" i="13"/>
  <c r="P37" i="13"/>
  <c r="J36" i="13"/>
  <c r="T35" i="13"/>
  <c r="G29" i="13"/>
  <c r="P29" i="13"/>
  <c r="T27" i="13"/>
  <c r="N21" i="13"/>
  <c r="O21" i="13"/>
  <c r="I21" i="13"/>
  <c r="R15" i="13"/>
  <c r="M31" i="13"/>
  <c r="V31" i="13"/>
  <c r="G31" i="13"/>
  <c r="O29" i="13"/>
  <c r="I29" i="13"/>
  <c r="M23" i="13"/>
  <c r="V23" i="13"/>
  <c r="G23" i="13"/>
  <c r="M20" i="13"/>
  <c r="V20" i="13"/>
  <c r="P20" i="13"/>
  <c r="H14" i="13"/>
  <c r="Q14" i="13"/>
  <c r="K14" i="13"/>
  <c r="T14" i="13"/>
  <c r="E14" i="13"/>
  <c r="N14" i="13"/>
  <c r="E13" i="13"/>
  <c r="N13" i="13"/>
  <c r="H13" i="13"/>
  <c r="Q13" i="13"/>
  <c r="K13" i="13"/>
  <c r="K22" i="13"/>
  <c r="T22" i="13"/>
  <c r="D20" i="13"/>
  <c r="L20" i="13"/>
  <c r="U20" i="13"/>
  <c r="F20" i="13"/>
  <c r="Q19" i="13"/>
  <c r="K19" i="13"/>
  <c r="E19" i="13"/>
  <c r="I17" i="13"/>
  <c r="D17" i="13"/>
  <c r="L17" i="13"/>
  <c r="U17" i="13"/>
  <c r="O17" i="13"/>
  <c r="K12" i="13"/>
  <c r="T12" i="13"/>
  <c r="E12" i="13"/>
  <c r="N12" i="13"/>
  <c r="H12" i="13"/>
  <c r="H6" i="13"/>
  <c r="Q6" i="13"/>
  <c r="K6" i="13"/>
  <c r="T6" i="13"/>
  <c r="E6" i="13"/>
  <c r="N6" i="13"/>
  <c r="K4" i="13"/>
  <c r="T4" i="13"/>
  <c r="E4" i="13"/>
  <c r="N4" i="13"/>
  <c r="H4" i="13"/>
  <c r="Q4" i="13"/>
  <c r="P12" i="13"/>
  <c r="E11" i="13"/>
  <c r="O9" i="13"/>
  <c r="D8" i="13"/>
  <c r="I7" i="13"/>
  <c r="K5" i="13"/>
  <c r="P4" i="13"/>
  <c r="G12" i="13"/>
  <c r="F9" i="13"/>
  <c r="P7" i="13"/>
  <c r="J5" i="13"/>
  <c r="O4" i="13"/>
  <c r="G4" i="13"/>
  <c r="L38" i="13"/>
  <c r="L30" i="13"/>
  <c r="L22" i="13"/>
  <c r="G15" i="13"/>
  <c r="L14" i="13"/>
  <c r="I13" i="13"/>
  <c r="V12" i="13"/>
  <c r="F12" i="13"/>
  <c r="K11" i="13"/>
  <c r="U9" i="13"/>
  <c r="J8" i="13"/>
  <c r="O7" i="13"/>
  <c r="G7" i="13"/>
  <c r="L6" i="13"/>
  <c r="Q5" i="13"/>
  <c r="I5" i="13"/>
  <c r="V4" i="13"/>
  <c r="F4" i="13"/>
  <c r="P21" i="13"/>
  <c r="O18" i="13"/>
  <c r="V15" i="13"/>
  <c r="P13" i="13"/>
  <c r="U12" i="13"/>
  <c r="M12" i="13"/>
  <c r="L9" i="13"/>
  <c r="V7" i="13"/>
  <c r="F7" i="13"/>
  <c r="P5" i="13"/>
  <c r="H5" i="13"/>
  <c r="U4" i="13"/>
  <c r="M4" i="13"/>
  <c r="O13" i="13"/>
  <c r="L12" i="13"/>
  <c r="U7" i="13"/>
  <c r="L4" i="13"/>
  <c r="F13" i="13"/>
  <c r="L7" i="13"/>
  <c r="N5" i="13"/>
  <c r="K99" i="12"/>
  <c r="N99" i="12"/>
  <c r="T99" i="12"/>
  <c r="K96" i="12"/>
  <c r="T96" i="12"/>
  <c r="N96" i="12"/>
  <c r="K97" i="12"/>
  <c r="N97" i="12"/>
  <c r="T97" i="12"/>
  <c r="K94" i="12"/>
  <c r="T94" i="12"/>
  <c r="N94" i="12"/>
  <c r="K95" i="12"/>
  <c r="N95" i="12"/>
  <c r="T95" i="12"/>
  <c r="T98" i="12"/>
  <c r="R96" i="12"/>
  <c r="L94" i="12"/>
  <c r="L93" i="12"/>
  <c r="D86" i="12"/>
  <c r="R84" i="12"/>
  <c r="O77" i="12"/>
  <c r="R76" i="12"/>
  <c r="S74" i="12"/>
  <c r="R72" i="12"/>
  <c r="O71" i="12"/>
  <c r="L67" i="12"/>
  <c r="S66" i="12"/>
  <c r="D65" i="12"/>
  <c r="P63" i="12"/>
  <c r="L62" i="12"/>
  <c r="S59" i="12"/>
  <c r="V58" i="12"/>
  <c r="X57" i="12"/>
  <c r="S56" i="12"/>
  <c r="P55" i="12"/>
  <c r="P52" i="12"/>
  <c r="S51" i="12"/>
  <c r="G50" i="12"/>
  <c r="I49" i="12"/>
  <c r="J48" i="12"/>
  <c r="G47" i="12"/>
  <c r="O46" i="12"/>
  <c r="X45" i="12"/>
  <c r="D43" i="12"/>
  <c r="S38" i="12"/>
  <c r="V36" i="12"/>
  <c r="V35" i="12"/>
  <c r="L34" i="12"/>
  <c r="L33" i="12"/>
  <c r="J31" i="12"/>
  <c r="L99" i="12"/>
  <c r="F97" i="12"/>
  <c r="L77" i="12"/>
  <c r="O76" i="12"/>
  <c r="Q74" i="12"/>
  <c r="Y73" i="12"/>
  <c r="L71" i="12"/>
  <c r="F70" i="12"/>
  <c r="J67" i="12"/>
  <c r="R66" i="12"/>
  <c r="X62" i="12"/>
  <c r="R61" i="12"/>
  <c r="P60" i="12"/>
  <c r="P58" i="12"/>
  <c r="P57" i="12"/>
  <c r="J56" i="12"/>
  <c r="I55" i="12"/>
  <c r="Y53" i="12"/>
  <c r="O52" i="12"/>
  <c r="F50" i="12"/>
  <c r="V45" i="12"/>
  <c r="P38" i="12"/>
  <c r="S35" i="12"/>
  <c r="F34" i="12"/>
  <c r="J33" i="12"/>
  <c r="R25" i="12"/>
  <c r="S17" i="12"/>
  <c r="S96" i="12"/>
  <c r="F100" i="12"/>
  <c r="S98" i="12"/>
  <c r="X3" i="12"/>
  <c r="D4" i="12"/>
  <c r="L96" i="12"/>
  <c r="D93" i="12"/>
  <c r="S88" i="12"/>
  <c r="V86" i="12"/>
  <c r="I84" i="12"/>
  <c r="G81" i="12"/>
  <c r="J80" i="12"/>
  <c r="G79" i="12"/>
  <c r="F78" i="12"/>
  <c r="I77" i="12"/>
  <c r="G76" i="12"/>
  <c r="P74" i="12"/>
  <c r="S73" i="12"/>
  <c r="G71" i="12"/>
  <c r="R70" i="12"/>
  <c r="G69" i="12"/>
  <c r="O66" i="12"/>
  <c r="I62" i="12"/>
  <c r="O60" i="12"/>
  <c r="J59" i="12"/>
  <c r="O58" i="12"/>
  <c r="O57" i="12"/>
  <c r="I56" i="12"/>
  <c r="V53" i="12"/>
  <c r="G52" i="12"/>
  <c r="F48" i="12"/>
  <c r="J46" i="12"/>
  <c r="O39" i="12"/>
  <c r="G38" i="12"/>
  <c r="R35" i="12"/>
  <c r="I33" i="12"/>
  <c r="S26" i="12"/>
  <c r="P17" i="12"/>
  <c r="R99" i="12"/>
  <c r="F99" i="12"/>
  <c r="N98" i="12"/>
  <c r="F96" i="12"/>
  <c r="P88" i="12"/>
  <c r="X85" i="12"/>
  <c r="G84" i="12"/>
  <c r="F76" i="12"/>
  <c r="N74" i="12"/>
  <c r="O73" i="12"/>
  <c r="F71" i="12"/>
  <c r="J66" i="12"/>
  <c r="F62" i="12"/>
  <c r="O61" i="12"/>
  <c r="F52" i="12"/>
  <c r="O42" i="12"/>
  <c r="X21" i="12"/>
  <c r="V99" i="12"/>
  <c r="L90" i="12"/>
  <c r="M88" i="12"/>
  <c r="P86" i="12"/>
  <c r="J74" i="12"/>
  <c r="G73" i="12"/>
  <c r="D68" i="12"/>
  <c r="I66" i="12"/>
  <c r="W63" i="12"/>
  <c r="G63" i="12"/>
  <c r="D62" i="12"/>
  <c r="D59" i="12"/>
  <c r="H59" i="12" s="1"/>
  <c r="I58" i="12"/>
  <c r="Y50" i="12"/>
  <c r="G46" i="12"/>
  <c r="L42" i="12"/>
  <c r="S24" i="12"/>
  <c r="S9" i="12"/>
  <c r="D60" i="12"/>
  <c r="Y58" i="12"/>
  <c r="D58" i="12"/>
  <c r="Y37" i="12"/>
  <c r="G35" i="12"/>
  <c r="Q63" i="12"/>
  <c r="O62" i="12"/>
  <c r="P46" i="12"/>
  <c r="P3" i="12"/>
  <c r="G3" i="12"/>
  <c r="V3" i="12"/>
  <c r="S3" i="12"/>
  <c r="K100" i="12"/>
  <c r="N100" i="12"/>
  <c r="E67" i="12"/>
  <c r="Q67" i="12"/>
  <c r="H67" i="12"/>
  <c r="T67" i="12"/>
  <c r="K67" i="12"/>
  <c r="W67" i="12"/>
  <c r="N67" i="12"/>
  <c r="E68" i="12"/>
  <c r="Q68" i="12"/>
  <c r="E59" i="12"/>
  <c r="W59" i="12"/>
  <c r="K59" i="12"/>
  <c r="N59" i="12"/>
  <c r="Q59" i="12"/>
  <c r="T59" i="12"/>
  <c r="V91" i="12"/>
  <c r="V90" i="12"/>
  <c r="V89" i="12"/>
  <c r="V88" i="12"/>
  <c r="J88" i="12"/>
  <c r="R87" i="12"/>
  <c r="W86" i="12"/>
  <c r="G86" i="12"/>
  <c r="O85" i="12"/>
  <c r="S84" i="12"/>
  <c r="Y83" i="12"/>
  <c r="L83" i="12"/>
  <c r="X81" i="12"/>
  <c r="R80" i="12"/>
  <c r="G80" i="12"/>
  <c r="S79" i="12"/>
  <c r="V78" i="12"/>
  <c r="I78" i="12"/>
  <c r="V77" i="12"/>
  <c r="G77" i="12"/>
  <c r="I76" i="12"/>
  <c r="R74" i="12"/>
  <c r="G74" i="12"/>
  <c r="V73" i="12"/>
  <c r="J73" i="12"/>
  <c r="S72" i="12"/>
  <c r="D72" i="12"/>
  <c r="R71" i="12"/>
  <c r="J69" i="12"/>
  <c r="P66" i="12"/>
  <c r="D66" i="12"/>
  <c r="S65" i="12"/>
  <c r="F65" i="12"/>
  <c r="P64" i="12"/>
  <c r="Y61" i="12"/>
  <c r="I61" i="12"/>
  <c r="V60" i="12"/>
  <c r="H60" i="12"/>
  <c r="R58" i="12"/>
  <c r="G58" i="12"/>
  <c r="V57" i="12"/>
  <c r="F57" i="12"/>
  <c r="P56" i="12"/>
  <c r="X55" i="12"/>
  <c r="F55" i="12"/>
  <c r="I53" i="12"/>
  <c r="G51" i="12"/>
  <c r="Y47" i="12"/>
  <c r="D47" i="12"/>
  <c r="G45" i="12"/>
  <c r="D44" i="12"/>
  <c r="Q43" i="12"/>
  <c r="F43" i="12"/>
  <c r="X39" i="12"/>
  <c r="I35" i="12"/>
  <c r="O34" i="12"/>
  <c r="Y32" i="12"/>
  <c r="U31" i="12"/>
  <c r="R27" i="12"/>
  <c r="J18" i="12"/>
  <c r="J91" i="12"/>
  <c r="J90" i="12"/>
  <c r="J89" i="12"/>
  <c r="G88" i="12"/>
  <c r="L87" i="12"/>
  <c r="L85" i="12"/>
  <c r="J83" i="12"/>
  <c r="V82" i="12"/>
  <c r="J82" i="12"/>
  <c r="F80" i="12"/>
  <c r="K62" i="12"/>
  <c r="X61" i="12"/>
  <c r="G61" i="12"/>
  <c r="T60" i="12"/>
  <c r="G60" i="12"/>
  <c r="Q58" i="12"/>
  <c r="F58" i="12"/>
  <c r="S57" i="12"/>
  <c r="D57" i="12"/>
  <c r="L56" i="12"/>
  <c r="G53" i="12"/>
  <c r="Y45" i="12"/>
  <c r="D45" i="12"/>
  <c r="X10" i="12"/>
  <c r="T93" i="12"/>
  <c r="S91" i="12"/>
  <c r="G91" i="12"/>
  <c r="S90" i="12"/>
  <c r="G90" i="12"/>
  <c r="S89" i="12"/>
  <c r="G89" i="12"/>
  <c r="F88" i="12"/>
  <c r="J87" i="12"/>
  <c r="I85" i="12"/>
  <c r="G83" i="12"/>
  <c r="O80" i="12"/>
  <c r="D80" i="12"/>
  <c r="D79" i="12"/>
  <c r="J64" i="12"/>
  <c r="H63" i="12"/>
  <c r="V23" i="12"/>
  <c r="P9" i="12"/>
  <c r="F92" i="12"/>
  <c r="R91" i="12"/>
  <c r="F91" i="12"/>
  <c r="R90" i="12"/>
  <c r="F90" i="12"/>
  <c r="R89" i="12"/>
  <c r="F89" i="12"/>
  <c r="R88" i="12"/>
  <c r="D88" i="12"/>
  <c r="I87" i="12"/>
  <c r="F85" i="12"/>
  <c r="J84" i="12"/>
  <c r="V83" i="12"/>
  <c r="F83" i="12"/>
  <c r="S82" i="12"/>
  <c r="I81" i="12"/>
  <c r="X80" i="12"/>
  <c r="P78" i="12"/>
  <c r="D78" i="12"/>
  <c r="P77" i="12"/>
  <c r="P76" i="12"/>
  <c r="D76" i="12"/>
  <c r="L75" i="12"/>
  <c r="X74" i="12"/>
  <c r="O74" i="12"/>
  <c r="P73" i="12"/>
  <c r="D73" i="12"/>
  <c r="P72" i="12"/>
  <c r="D71" i="12"/>
  <c r="F69" i="12"/>
  <c r="S41" i="12"/>
  <c r="I39" i="12"/>
  <c r="O38" i="12"/>
  <c r="F37" i="12"/>
  <c r="F35" i="12"/>
  <c r="S23" i="12"/>
  <c r="X17" i="12"/>
  <c r="P10" i="12"/>
  <c r="V92" i="12"/>
  <c r="D92" i="12"/>
  <c r="P91" i="12"/>
  <c r="D91" i="12"/>
  <c r="P90" i="12"/>
  <c r="D90" i="12"/>
  <c r="P89" i="12"/>
  <c r="D89" i="12"/>
  <c r="S83" i="12"/>
  <c r="D83" i="12"/>
  <c r="D82" i="12"/>
  <c r="O55" i="12"/>
  <c r="S53" i="12"/>
  <c r="L47" i="12"/>
  <c r="S44" i="12"/>
  <c r="J43" i="12"/>
  <c r="P41" i="12"/>
  <c r="I40" i="12"/>
  <c r="J38" i="12"/>
  <c r="D35" i="12"/>
  <c r="I75" i="12"/>
  <c r="J72" i="12"/>
  <c r="N60" i="12"/>
  <c r="J58" i="12"/>
  <c r="Y57" i="12"/>
  <c r="L57" i="12"/>
  <c r="L55" i="12"/>
  <c r="O54" i="12"/>
  <c r="X52" i="12"/>
  <c r="P51" i="12"/>
  <c r="Q50" i="12"/>
  <c r="I47" i="12"/>
  <c r="R44" i="12"/>
  <c r="V43" i="12"/>
  <c r="J41" i="12"/>
  <c r="I38" i="12"/>
  <c r="G33" i="12"/>
  <c r="J5" i="12"/>
  <c r="M91" i="12"/>
  <c r="M90" i="12"/>
  <c r="M89" i="12"/>
  <c r="L88" i="12"/>
  <c r="V87" i="12"/>
  <c r="L86" i="12"/>
  <c r="F81" i="12"/>
  <c r="J79" i="12"/>
  <c r="X78" i="12"/>
  <c r="L78" i="12"/>
  <c r="Y77" i="12"/>
  <c r="J77" i="12"/>
  <c r="L76" i="12"/>
  <c r="X75" i="12"/>
  <c r="F75" i="12"/>
  <c r="T74" i="12"/>
  <c r="X73" i="12"/>
  <c r="Y72" i="12"/>
  <c r="V71" i="12"/>
  <c r="J71" i="12"/>
  <c r="D70" i="12"/>
  <c r="P69" i="12"/>
  <c r="F68" i="12"/>
  <c r="G66" i="12"/>
  <c r="I31" i="12"/>
  <c r="S87" i="12"/>
  <c r="X86" i="12"/>
  <c r="I86" i="12"/>
  <c r="R85" i="12"/>
  <c r="O81" i="12"/>
  <c r="D81" i="12"/>
  <c r="I80" i="12"/>
  <c r="I79" i="12"/>
  <c r="J78" i="12"/>
  <c r="D75" i="12"/>
  <c r="E75" i="12" s="1"/>
  <c r="H74" i="12"/>
  <c r="V72" i="12"/>
  <c r="G72" i="12"/>
  <c r="I71" i="12"/>
  <c r="X68" i="12"/>
  <c r="F66" i="12"/>
  <c r="G65" i="12"/>
  <c r="J61" i="12"/>
  <c r="W60" i="12"/>
  <c r="K60" i="12"/>
  <c r="S58" i="12"/>
  <c r="G57" i="12"/>
  <c r="R56" i="12"/>
  <c r="Y55" i="12"/>
  <c r="G55" i="12"/>
  <c r="J53" i="12"/>
  <c r="D52" i="12"/>
  <c r="F47" i="12"/>
  <c r="R43" i="12"/>
  <c r="G43" i="12"/>
  <c r="X38" i="12"/>
  <c r="J35" i="12"/>
  <c r="S33" i="12"/>
  <c r="J30" i="12"/>
  <c r="E100" i="12"/>
  <c r="W100" i="12"/>
  <c r="Q100" i="12"/>
  <c r="H100" i="12"/>
  <c r="M100" i="12"/>
  <c r="G100" i="12"/>
  <c r="Y100" i="12"/>
  <c r="P100" i="12"/>
  <c r="U100" i="12"/>
  <c r="O100" i="12"/>
  <c r="I100" i="12"/>
  <c r="X100" i="12"/>
  <c r="E99" i="12"/>
  <c r="W99" i="12"/>
  <c r="Q99" i="12"/>
  <c r="H99" i="12"/>
  <c r="M99" i="12"/>
  <c r="G99" i="12"/>
  <c r="Y99" i="12"/>
  <c r="P99" i="12"/>
  <c r="U99" i="12"/>
  <c r="O99" i="12"/>
  <c r="I99" i="12"/>
  <c r="X99" i="12"/>
  <c r="E98" i="12"/>
  <c r="W98" i="12"/>
  <c r="Q98" i="12"/>
  <c r="H98" i="12"/>
  <c r="M98" i="12"/>
  <c r="G98" i="12"/>
  <c r="Y98" i="12"/>
  <c r="P98" i="12"/>
  <c r="U98" i="12"/>
  <c r="O98" i="12"/>
  <c r="I98" i="12"/>
  <c r="X98" i="12"/>
  <c r="E97" i="12"/>
  <c r="W97" i="12"/>
  <c r="Q97" i="12"/>
  <c r="H97" i="12"/>
  <c r="M97" i="12"/>
  <c r="G97" i="12"/>
  <c r="Y97" i="12"/>
  <c r="P97" i="12"/>
  <c r="U97" i="12"/>
  <c r="O97" i="12"/>
  <c r="I97" i="12"/>
  <c r="X97" i="12"/>
  <c r="E96" i="12"/>
  <c r="W96" i="12"/>
  <c r="Q96" i="12"/>
  <c r="H96" i="12"/>
  <c r="M96" i="12"/>
  <c r="G96" i="12"/>
  <c r="Y96" i="12"/>
  <c r="P96" i="12"/>
  <c r="U96" i="12"/>
  <c r="O96" i="12"/>
  <c r="I96" i="12"/>
  <c r="X96" i="12"/>
  <c r="E95" i="12"/>
  <c r="W95" i="12"/>
  <c r="Q95" i="12"/>
  <c r="H95" i="12"/>
  <c r="M95" i="12"/>
  <c r="G95" i="12"/>
  <c r="Y95" i="12"/>
  <c r="P95" i="12"/>
  <c r="U95" i="12"/>
  <c r="O95" i="12"/>
  <c r="I95" i="12"/>
  <c r="X95" i="12"/>
  <c r="E94" i="12"/>
  <c r="W94" i="12"/>
  <c r="Q94" i="12"/>
  <c r="H94" i="12"/>
  <c r="M94" i="12"/>
  <c r="G94" i="12"/>
  <c r="Y94" i="12"/>
  <c r="P94" i="12"/>
  <c r="U94" i="12"/>
  <c r="O94" i="12"/>
  <c r="I94" i="12"/>
  <c r="X94" i="12"/>
  <c r="E93" i="12"/>
  <c r="W93" i="12"/>
  <c r="Q93" i="12"/>
  <c r="H93" i="12"/>
  <c r="M93" i="12"/>
  <c r="G93" i="12"/>
  <c r="Y93" i="12"/>
  <c r="J93" i="12"/>
  <c r="P93" i="12"/>
  <c r="E92" i="12"/>
  <c r="W92" i="12"/>
  <c r="Q92" i="12"/>
  <c r="H92" i="12"/>
  <c r="M92" i="12"/>
  <c r="G92" i="12"/>
  <c r="Y92" i="12"/>
  <c r="P92" i="12"/>
  <c r="J92" i="12"/>
  <c r="E91" i="12"/>
  <c r="W91" i="12"/>
  <c r="H91" i="12"/>
  <c r="Q91" i="12"/>
  <c r="E90" i="12"/>
  <c r="W90" i="12"/>
  <c r="H90" i="12"/>
  <c r="Q90" i="12"/>
  <c r="E89" i="12"/>
  <c r="W89" i="12"/>
  <c r="Q89" i="12"/>
  <c r="H89" i="12"/>
  <c r="E88" i="12"/>
  <c r="N88" i="12"/>
  <c r="W88" i="12"/>
  <c r="H88" i="12"/>
  <c r="Q88" i="12"/>
  <c r="M85" i="12"/>
  <c r="D85" i="12"/>
  <c r="G85" i="12"/>
  <c r="P85" i="12"/>
  <c r="Y85" i="12"/>
  <c r="J85" i="12"/>
  <c r="S85" i="12"/>
  <c r="Q75" i="12"/>
  <c r="H72" i="12"/>
  <c r="T68" i="12"/>
  <c r="N75" i="12"/>
  <c r="I91" i="12"/>
  <c r="I88" i="12"/>
  <c r="Y87" i="12"/>
  <c r="P87" i="12"/>
  <c r="G87" i="12"/>
  <c r="Q82" i="12"/>
  <c r="H82" i="12"/>
  <c r="W75" i="12"/>
  <c r="N72" i="12"/>
  <c r="I90" i="12"/>
  <c r="X84" i="12"/>
  <c r="O84" i="12"/>
  <c r="F84" i="12"/>
  <c r="T83" i="12"/>
  <c r="K83" i="12"/>
  <c r="X93" i="12"/>
  <c r="X92" i="12"/>
  <c r="X91" i="12"/>
  <c r="X90" i="12"/>
  <c r="X89" i="12"/>
  <c r="X88" i="12"/>
  <c r="X87" i="12"/>
  <c r="O87" i="12"/>
  <c r="F87" i="12"/>
  <c r="T86" i="12"/>
  <c r="K86" i="12"/>
  <c r="D84" i="12"/>
  <c r="Y82" i="12"/>
  <c r="P82" i="12"/>
  <c r="G82" i="12"/>
  <c r="X79" i="12"/>
  <c r="O79" i="12"/>
  <c r="F79" i="12"/>
  <c r="T78" i="12"/>
  <c r="K78" i="12"/>
  <c r="H76" i="12"/>
  <c r="K75" i="12"/>
  <c r="T73" i="12"/>
  <c r="W72" i="12"/>
  <c r="N68" i="12"/>
  <c r="I93" i="12"/>
  <c r="I92" i="12"/>
  <c r="I89" i="12"/>
  <c r="O93" i="12"/>
  <c r="O92" i="12"/>
  <c r="O91" i="12"/>
  <c r="O90" i="12"/>
  <c r="O89" i="12"/>
  <c r="O88" i="12"/>
  <c r="D87" i="12"/>
  <c r="S86" i="12"/>
  <c r="J86" i="12"/>
  <c r="L84" i="12"/>
  <c r="R83" i="12"/>
  <c r="I83" i="12"/>
  <c r="T81" i="12"/>
  <c r="K81" i="12"/>
  <c r="Q80" i="12"/>
  <c r="H80" i="12"/>
  <c r="T75" i="12"/>
  <c r="H73" i="12"/>
  <c r="K72" i="12"/>
  <c r="Q83" i="12"/>
  <c r="H83" i="12"/>
  <c r="T72" i="12"/>
  <c r="W68" i="12"/>
  <c r="K68" i="12"/>
  <c r="Q86" i="12"/>
  <c r="H86" i="12"/>
  <c r="T79" i="12"/>
  <c r="K79" i="12"/>
  <c r="Q78" i="12"/>
  <c r="H78" i="12"/>
  <c r="H75" i="12"/>
  <c r="K74" i="12"/>
  <c r="H68" i="12"/>
  <c r="U77" i="12"/>
  <c r="D77" i="12"/>
  <c r="M76" i="12"/>
  <c r="J76" i="12"/>
  <c r="S76" i="12"/>
  <c r="M75" i="12"/>
  <c r="G75" i="12"/>
  <c r="P75" i="12"/>
  <c r="Y75" i="12"/>
  <c r="U74" i="12"/>
  <c r="L74" i="12"/>
  <c r="U73" i="12"/>
  <c r="I73" i="12"/>
  <c r="R73" i="12"/>
  <c r="U72" i="12"/>
  <c r="F72" i="12"/>
  <c r="O72" i="12"/>
  <c r="X72" i="12"/>
  <c r="E71" i="12"/>
  <c r="K71" i="12"/>
  <c r="T71" i="12"/>
  <c r="E70" i="12"/>
  <c r="H70" i="12"/>
  <c r="Q70" i="12"/>
  <c r="U69" i="12"/>
  <c r="L69" i="12"/>
  <c r="D69" i="12"/>
  <c r="M68" i="12"/>
  <c r="J68" i="12"/>
  <c r="S68" i="12"/>
  <c r="U68" i="12"/>
  <c r="I68" i="12"/>
  <c r="R68" i="12"/>
  <c r="M67" i="12"/>
  <c r="G67" i="12"/>
  <c r="P67" i="12"/>
  <c r="Y67" i="12"/>
  <c r="U67" i="12"/>
  <c r="F67" i="12"/>
  <c r="O67" i="12"/>
  <c r="X67" i="12"/>
  <c r="E66" i="12"/>
  <c r="K66" i="12"/>
  <c r="T66" i="12"/>
  <c r="E65" i="12"/>
  <c r="H65" i="12"/>
  <c r="Q65" i="12"/>
  <c r="U65" i="12"/>
  <c r="I65" i="12"/>
  <c r="R65" i="12"/>
  <c r="U64" i="12"/>
  <c r="D64" i="12"/>
  <c r="F64" i="12"/>
  <c r="O64" i="12"/>
  <c r="X64" i="12"/>
  <c r="E63" i="12"/>
  <c r="K63" i="12"/>
  <c r="T63" i="12"/>
  <c r="M63" i="12"/>
  <c r="J63" i="12"/>
  <c r="S63" i="12"/>
  <c r="E62" i="12"/>
  <c r="H62" i="12"/>
  <c r="Q62" i="12"/>
  <c r="M62" i="12"/>
  <c r="G62" i="12"/>
  <c r="P62" i="12"/>
  <c r="Y62" i="12"/>
  <c r="U61" i="12"/>
  <c r="L61" i="12"/>
  <c r="D61" i="12"/>
  <c r="U60" i="12"/>
  <c r="I60" i="12"/>
  <c r="R60" i="12"/>
  <c r="M59" i="12"/>
  <c r="G59" i="12"/>
  <c r="P59" i="12"/>
  <c r="Y59" i="12"/>
  <c r="U59" i="12"/>
  <c r="F59" i="12"/>
  <c r="O59" i="12"/>
  <c r="X59" i="12"/>
  <c r="I59" i="12"/>
  <c r="R59" i="12"/>
  <c r="E58" i="12"/>
  <c r="K58" i="12"/>
  <c r="T58" i="12"/>
  <c r="E57" i="12"/>
  <c r="H57" i="12"/>
  <c r="Q57" i="12"/>
  <c r="K57" i="12"/>
  <c r="T57" i="12"/>
  <c r="M54" i="12"/>
  <c r="G54" i="12"/>
  <c r="P54" i="12"/>
  <c r="Y54" i="12"/>
  <c r="J54" i="12"/>
  <c r="S54" i="12"/>
  <c r="U54" i="12"/>
  <c r="I54" i="12"/>
  <c r="R54" i="12"/>
  <c r="D54" i="12"/>
  <c r="U53" i="12"/>
  <c r="L53" i="12"/>
  <c r="D53" i="12"/>
  <c r="F53" i="12"/>
  <c r="O53" i="12"/>
  <c r="X53" i="12"/>
  <c r="E52" i="12"/>
  <c r="K52" i="12"/>
  <c r="T52" i="12"/>
  <c r="E50" i="12"/>
  <c r="H50" i="12"/>
  <c r="T50" i="12"/>
  <c r="K50" i="12"/>
  <c r="W50" i="12"/>
  <c r="M48" i="12"/>
  <c r="D48" i="12"/>
  <c r="N48" i="12" s="1"/>
  <c r="Y48" i="12"/>
  <c r="P48" i="12"/>
  <c r="G48" i="12"/>
  <c r="S48" i="12"/>
  <c r="E44" i="12"/>
  <c r="N44" i="12"/>
  <c r="Q44" i="12"/>
  <c r="H44" i="12"/>
  <c r="T44" i="12"/>
  <c r="K44" i="12"/>
  <c r="W44" i="12"/>
  <c r="U41" i="12"/>
  <c r="D41" i="12"/>
  <c r="F41" i="12"/>
  <c r="O41" i="12"/>
  <c r="X41" i="12"/>
  <c r="M40" i="12"/>
  <c r="J40" i="12"/>
  <c r="S40" i="12"/>
  <c r="M39" i="12"/>
  <c r="G39" i="12"/>
  <c r="P39" i="12"/>
  <c r="Y39" i="12"/>
  <c r="L51" i="12"/>
  <c r="U51" i="12"/>
  <c r="P50" i="12"/>
  <c r="S49" i="12"/>
  <c r="P47" i="12"/>
  <c r="W45" i="12"/>
  <c r="K45" i="12"/>
  <c r="V44" i="12"/>
  <c r="J44" i="12"/>
  <c r="Y42" i="12"/>
  <c r="U42" i="12"/>
  <c r="I42" i="12"/>
  <c r="R42" i="12"/>
  <c r="L41" i="12"/>
  <c r="Y40" i="12"/>
  <c r="D37" i="12"/>
  <c r="Q36" i="12"/>
  <c r="M36" i="12"/>
  <c r="G36" i="12"/>
  <c r="P36" i="12"/>
  <c r="Y36" i="12"/>
  <c r="E47" i="12"/>
  <c r="H47" i="12"/>
  <c r="Q47" i="12"/>
  <c r="U38" i="12"/>
  <c r="L38" i="12"/>
  <c r="D38" i="12"/>
  <c r="M37" i="12"/>
  <c r="J37" i="12"/>
  <c r="S37" i="12"/>
  <c r="N36" i="12"/>
  <c r="U36" i="12"/>
  <c r="F36" i="12"/>
  <c r="O36" i="12"/>
  <c r="X36" i="12"/>
  <c r="N47" i="12"/>
  <c r="U37" i="12"/>
  <c r="I37" i="12"/>
  <c r="R37" i="12"/>
  <c r="D32" i="12"/>
  <c r="L32" i="12"/>
  <c r="X32" i="12"/>
  <c r="O32" i="12"/>
  <c r="F32" i="12"/>
  <c r="R32" i="12"/>
  <c r="I32" i="12"/>
  <c r="U32" i="12"/>
  <c r="D55" i="12"/>
  <c r="L52" i="12"/>
  <c r="R51" i="12"/>
  <c r="U50" i="12"/>
  <c r="I50" i="12"/>
  <c r="R50" i="12"/>
  <c r="P49" i="12"/>
  <c r="D49" i="12"/>
  <c r="W47" i="12"/>
  <c r="Q45" i="12"/>
  <c r="F45" i="12"/>
  <c r="V42" i="12"/>
  <c r="J42" i="12"/>
  <c r="I41" i="12"/>
  <c r="V40" i="12"/>
  <c r="V39" i="12"/>
  <c r="J39" i="12"/>
  <c r="X37" i="12"/>
  <c r="L37" i="12"/>
  <c r="W36" i="12"/>
  <c r="K36" i="12"/>
  <c r="M34" i="12"/>
  <c r="G34" i="12"/>
  <c r="P34" i="12"/>
  <c r="Y34" i="12"/>
  <c r="J34" i="12"/>
  <c r="S34" i="12"/>
  <c r="V50" i="12"/>
  <c r="V47" i="12"/>
  <c r="K47" i="12"/>
  <c r="M44" i="12"/>
  <c r="G44" i="12"/>
  <c r="P44" i="12"/>
  <c r="Y44" i="12"/>
  <c r="G42" i="12"/>
  <c r="G40" i="12"/>
  <c r="U34" i="12"/>
  <c r="D34" i="12"/>
  <c r="I34" i="12"/>
  <c r="R34" i="12"/>
  <c r="L66" i="12"/>
  <c r="S60" i="12"/>
  <c r="J60" i="12"/>
  <c r="L58" i="12"/>
  <c r="R57" i="12"/>
  <c r="I57" i="12"/>
  <c r="X56" i="12"/>
  <c r="O56" i="12"/>
  <c r="F56" i="12"/>
  <c r="S52" i="12"/>
  <c r="J52" i="12"/>
  <c r="F51" i="12"/>
  <c r="J50" i="12"/>
  <c r="U49" i="12"/>
  <c r="F49" i="12"/>
  <c r="O49" i="12"/>
  <c r="X49" i="12"/>
  <c r="T47" i="12"/>
  <c r="J47" i="12"/>
  <c r="U46" i="12"/>
  <c r="D46" i="12"/>
  <c r="T46" i="12" s="1"/>
  <c r="M45" i="12"/>
  <c r="J45" i="12"/>
  <c r="S45" i="12"/>
  <c r="U44" i="12"/>
  <c r="F44" i="12"/>
  <c r="O44" i="12"/>
  <c r="X44" i="12"/>
  <c r="E43" i="12"/>
  <c r="K43" i="12"/>
  <c r="T43" i="12"/>
  <c r="S42" i="12"/>
  <c r="F42" i="12"/>
  <c r="R41" i="12"/>
  <c r="G41" i="12"/>
  <c r="S39" i="12"/>
  <c r="F39" i="12"/>
  <c r="V37" i="12"/>
  <c r="T36" i="12"/>
  <c r="I36" i="12"/>
  <c r="V34" i="12"/>
  <c r="D56" i="12"/>
  <c r="S55" i="12"/>
  <c r="J55" i="12"/>
  <c r="R52" i="12"/>
  <c r="I52" i="12"/>
  <c r="X51" i="12"/>
  <c r="O51" i="12"/>
  <c r="D51" i="12"/>
  <c r="S50" i="12"/>
  <c r="V49" i="12"/>
  <c r="S47" i="12"/>
  <c r="N45" i="12"/>
  <c r="U45" i="12"/>
  <c r="I45" i="12"/>
  <c r="R45" i="12"/>
  <c r="P42" i="12"/>
  <c r="D42" i="12"/>
  <c r="P40" i="12"/>
  <c r="D40" i="12"/>
  <c r="R39" i="12"/>
  <c r="D39" i="12"/>
  <c r="R38" i="12"/>
  <c r="G37" i="12"/>
  <c r="S36" i="12"/>
  <c r="H36" i="12"/>
  <c r="D23" i="12"/>
  <c r="L23" i="12"/>
  <c r="U23" i="12"/>
  <c r="O23" i="12"/>
  <c r="I23" i="12"/>
  <c r="M13" i="12"/>
  <c r="V13" i="12"/>
  <c r="G13" i="12"/>
  <c r="Y13" i="12"/>
  <c r="P13" i="12"/>
  <c r="S13" i="12"/>
  <c r="M29" i="12"/>
  <c r="G29" i="12"/>
  <c r="P29" i="12"/>
  <c r="M28" i="12"/>
  <c r="G28" i="12"/>
  <c r="Y28" i="12"/>
  <c r="V28" i="12"/>
  <c r="P24" i="12"/>
  <c r="S22" i="12"/>
  <c r="V21" i="12"/>
  <c r="D13" i="12"/>
  <c r="L13" i="12"/>
  <c r="U13" i="12"/>
  <c r="F13" i="12"/>
  <c r="O13" i="12"/>
  <c r="I13" i="12"/>
  <c r="R13" i="12"/>
  <c r="L43" i="12"/>
  <c r="L35" i="12"/>
  <c r="X33" i="12"/>
  <c r="O33" i="12"/>
  <c r="X30" i="12"/>
  <c r="V29" i="12"/>
  <c r="D29" i="12"/>
  <c r="L29" i="12"/>
  <c r="U29" i="12"/>
  <c r="O29" i="12"/>
  <c r="I29" i="12"/>
  <c r="D28" i="12"/>
  <c r="L28" i="12"/>
  <c r="U28" i="12"/>
  <c r="O28" i="12"/>
  <c r="I28" i="12"/>
  <c r="F28" i="12"/>
  <c r="X28" i="12"/>
  <c r="F27" i="12"/>
  <c r="R23" i="12"/>
  <c r="D16" i="12"/>
  <c r="L16" i="12"/>
  <c r="U16" i="12"/>
  <c r="F16" i="12"/>
  <c r="O16" i="12"/>
  <c r="I16" i="12"/>
  <c r="T35" i="12"/>
  <c r="K35" i="12"/>
  <c r="G32" i="12"/>
  <c r="S29" i="12"/>
  <c r="S28" i="12"/>
  <c r="M27" i="12"/>
  <c r="G27" i="12"/>
  <c r="Y27" i="12"/>
  <c r="P27" i="12"/>
  <c r="M26" i="12"/>
  <c r="G26" i="12"/>
  <c r="Y26" i="12"/>
  <c r="V26" i="12"/>
  <c r="P22" i="12"/>
  <c r="X15" i="12"/>
  <c r="M14" i="12"/>
  <c r="V14" i="12"/>
  <c r="G14" i="12"/>
  <c r="Y14" i="12"/>
  <c r="J14" i="12"/>
  <c r="P14" i="12"/>
  <c r="D33" i="12"/>
  <c r="U33" i="12"/>
  <c r="U30" i="12"/>
  <c r="I30" i="12"/>
  <c r="D27" i="12"/>
  <c r="L27" i="12"/>
  <c r="U27" i="12"/>
  <c r="O27" i="12"/>
  <c r="I27" i="12"/>
  <c r="D26" i="12"/>
  <c r="L26" i="12"/>
  <c r="U26" i="12"/>
  <c r="O26" i="12"/>
  <c r="I26" i="12"/>
  <c r="F26" i="12"/>
  <c r="X26" i="12"/>
  <c r="F25" i="12"/>
  <c r="M20" i="12"/>
  <c r="V20" i="12"/>
  <c r="G20" i="12"/>
  <c r="Y20" i="12"/>
  <c r="P20" i="12"/>
  <c r="D14" i="12"/>
  <c r="L14" i="12"/>
  <c r="U14" i="12"/>
  <c r="F14" i="12"/>
  <c r="O14" i="12"/>
  <c r="I14" i="12"/>
  <c r="R14" i="12"/>
  <c r="M25" i="12"/>
  <c r="G25" i="12"/>
  <c r="Y25" i="12"/>
  <c r="P25" i="12"/>
  <c r="M24" i="12"/>
  <c r="G24" i="12"/>
  <c r="Y24" i="12"/>
  <c r="V24" i="12"/>
  <c r="M21" i="12"/>
  <c r="G21" i="12"/>
  <c r="Y21" i="12"/>
  <c r="P21" i="12"/>
  <c r="S21" i="12"/>
  <c r="X13" i="12"/>
  <c r="J32" i="12"/>
  <c r="S32" i="12"/>
  <c r="D25" i="12"/>
  <c r="L25" i="12"/>
  <c r="U25" i="12"/>
  <c r="O25" i="12"/>
  <c r="I25" i="12"/>
  <c r="D24" i="12"/>
  <c r="L24" i="12"/>
  <c r="U24" i="12"/>
  <c r="O24" i="12"/>
  <c r="I24" i="12"/>
  <c r="F24" i="12"/>
  <c r="X24" i="12"/>
  <c r="F23" i="12"/>
  <c r="M22" i="12"/>
  <c r="G22" i="12"/>
  <c r="Y22" i="12"/>
  <c r="V22" i="12"/>
  <c r="D21" i="12"/>
  <c r="L21" i="12"/>
  <c r="U21" i="12"/>
  <c r="F21" i="12"/>
  <c r="O21" i="12"/>
  <c r="I21" i="12"/>
  <c r="M15" i="12"/>
  <c r="V15" i="12"/>
  <c r="G15" i="12"/>
  <c r="Y15" i="12"/>
  <c r="J15" i="12"/>
  <c r="P15" i="12"/>
  <c r="J13" i="12"/>
  <c r="M12" i="12"/>
  <c r="V12" i="12"/>
  <c r="G12" i="12"/>
  <c r="Y12" i="12"/>
  <c r="P12" i="12"/>
  <c r="S12" i="12"/>
  <c r="D30" i="12"/>
  <c r="L30" i="12"/>
  <c r="O30" i="12"/>
  <c r="F30" i="12"/>
  <c r="X23" i="12"/>
  <c r="D22" i="12"/>
  <c r="L22" i="12"/>
  <c r="U22" i="12"/>
  <c r="O22" i="12"/>
  <c r="I22" i="12"/>
  <c r="F22" i="12"/>
  <c r="X22" i="12"/>
  <c r="D15" i="12"/>
  <c r="L15" i="12"/>
  <c r="U15" i="12"/>
  <c r="F15" i="12"/>
  <c r="O15" i="12"/>
  <c r="I15" i="12"/>
  <c r="M23" i="12"/>
  <c r="G23" i="12"/>
  <c r="Y23" i="12"/>
  <c r="D20" i="12"/>
  <c r="L20" i="12"/>
  <c r="U20" i="12"/>
  <c r="F20" i="12"/>
  <c r="O20" i="12"/>
  <c r="I20" i="12"/>
  <c r="M19" i="12"/>
  <c r="V19" i="12"/>
  <c r="G19" i="12"/>
  <c r="Y19" i="12"/>
  <c r="D12" i="12"/>
  <c r="L12" i="12"/>
  <c r="U12" i="12"/>
  <c r="F12" i="12"/>
  <c r="O12" i="12"/>
  <c r="I12" i="12"/>
  <c r="M11" i="12"/>
  <c r="V11" i="12"/>
  <c r="G11" i="12"/>
  <c r="Y11" i="12"/>
  <c r="D19" i="12"/>
  <c r="L19" i="12"/>
  <c r="U19" i="12"/>
  <c r="F19" i="12"/>
  <c r="O19" i="12"/>
  <c r="I19" i="12"/>
  <c r="M18" i="12"/>
  <c r="V18" i="12"/>
  <c r="G18" i="12"/>
  <c r="Y18" i="12"/>
  <c r="D11" i="12"/>
  <c r="L11" i="12"/>
  <c r="U11" i="12"/>
  <c r="F11" i="12"/>
  <c r="O11" i="12"/>
  <c r="I11" i="12"/>
  <c r="M10" i="12"/>
  <c r="V10" i="12"/>
  <c r="G10" i="12"/>
  <c r="Y10" i="12"/>
  <c r="P23" i="12"/>
  <c r="R20" i="12"/>
  <c r="S19" i="12"/>
  <c r="D18" i="12"/>
  <c r="L18" i="12"/>
  <c r="U18" i="12"/>
  <c r="F18" i="12"/>
  <c r="O18" i="12"/>
  <c r="I18" i="12"/>
  <c r="M17" i="12"/>
  <c r="V17" i="12"/>
  <c r="G17" i="12"/>
  <c r="Y17" i="12"/>
  <c r="R12" i="12"/>
  <c r="S11" i="12"/>
  <c r="D10" i="12"/>
  <c r="L10" i="12"/>
  <c r="U10" i="12"/>
  <c r="F10" i="12"/>
  <c r="O10" i="12"/>
  <c r="I10" i="12"/>
  <c r="M9" i="12"/>
  <c r="V9" i="12"/>
  <c r="G9" i="12"/>
  <c r="Y9" i="12"/>
  <c r="D31" i="12"/>
  <c r="L31" i="12"/>
  <c r="O31" i="12"/>
  <c r="R19" i="12"/>
  <c r="S18" i="12"/>
  <c r="D17" i="12"/>
  <c r="L17" i="12"/>
  <c r="U17" i="12"/>
  <c r="F17" i="12"/>
  <c r="O17" i="12"/>
  <c r="I17" i="12"/>
  <c r="M16" i="12"/>
  <c r="V16" i="12"/>
  <c r="G16" i="12"/>
  <c r="Y16" i="12"/>
  <c r="R11" i="12"/>
  <c r="S10" i="12"/>
  <c r="D9" i="12"/>
  <c r="L9" i="12"/>
  <c r="U9" i="12"/>
  <c r="F9" i="12"/>
  <c r="O9" i="12"/>
  <c r="I9" i="12"/>
  <c r="M8" i="12"/>
  <c r="V8" i="12"/>
  <c r="G8" i="12"/>
  <c r="Y8" i="12"/>
  <c r="K5" i="12"/>
  <c r="D8" i="12"/>
  <c r="L8" i="12"/>
  <c r="U8" i="12"/>
  <c r="F8" i="12"/>
  <c r="O8" i="12"/>
  <c r="I8" i="12"/>
  <c r="M7" i="12"/>
  <c r="V7" i="12"/>
  <c r="G7" i="12"/>
  <c r="Y7" i="12"/>
  <c r="D7" i="12"/>
  <c r="L7" i="12"/>
  <c r="U7" i="12"/>
  <c r="F7" i="12"/>
  <c r="O7" i="12"/>
  <c r="I7" i="12"/>
  <c r="M6" i="12"/>
  <c r="V6" i="12"/>
  <c r="G6" i="12"/>
  <c r="Y6" i="12"/>
  <c r="D6" i="12"/>
  <c r="L6" i="12"/>
  <c r="U6" i="12"/>
  <c r="F6" i="12"/>
  <c r="O6" i="12"/>
  <c r="I6" i="12"/>
  <c r="T5" i="12"/>
  <c r="E5" i="12"/>
  <c r="N5" i="12"/>
  <c r="W5" i="12"/>
  <c r="Q5" i="12"/>
  <c r="Y5" i="12"/>
  <c r="I5" i="12"/>
  <c r="O5" i="12"/>
  <c r="G5" i="12"/>
  <c r="V5" i="12"/>
  <c r="F5" i="12"/>
  <c r="U5" i="12"/>
  <c r="L5" i="12"/>
  <c r="T4" i="12"/>
  <c r="K4" i="12"/>
  <c r="E4" i="12"/>
  <c r="N4" i="12"/>
  <c r="W4" i="12"/>
  <c r="H4" i="12"/>
  <c r="Q4" i="12"/>
  <c r="S4" i="12"/>
  <c r="R4" i="12"/>
  <c r="O4" i="12"/>
  <c r="G4" i="12"/>
  <c r="Y4" i="12"/>
  <c r="P4" i="12"/>
  <c r="V4" i="12"/>
  <c r="F4" i="12"/>
  <c r="U4" i="12"/>
  <c r="M4" i="12"/>
  <c r="I4" i="12"/>
  <c r="X4" i="12"/>
  <c r="L4" i="12"/>
  <c r="B298" i="12"/>
  <c r="O298" i="12" s="1"/>
  <c r="B299" i="12"/>
  <c r="F299" i="12" s="1"/>
  <c r="B300" i="12"/>
  <c r="U300" i="12" s="1"/>
  <c r="C301" i="12"/>
  <c r="V301" i="12" s="1"/>
  <c r="C302" i="12"/>
  <c r="J302" i="12" s="1"/>
  <c r="B303" i="12"/>
  <c r="I303" i="12" s="1"/>
  <c r="B305" i="12"/>
  <c r="O305" i="12" s="1"/>
  <c r="B306" i="12"/>
  <c r="B307" i="12"/>
  <c r="F307" i="12" s="1"/>
  <c r="U307" i="12"/>
  <c r="B308" i="12"/>
  <c r="B309" i="12"/>
  <c r="C310" i="12"/>
  <c r="J310" i="12" s="1"/>
  <c r="B311" i="12"/>
  <c r="I311" i="12" s="1"/>
  <c r="B313" i="12"/>
  <c r="O313" i="12" s="1"/>
  <c r="C314" i="12"/>
  <c r="V314" i="12" s="1"/>
  <c r="B316" i="12"/>
  <c r="L316" i="12" s="1"/>
  <c r="B317" i="12"/>
  <c r="C318" i="12"/>
  <c r="S318" i="12" s="1"/>
  <c r="B319" i="12"/>
  <c r="I319" i="12" s="1"/>
  <c r="B321" i="12"/>
  <c r="R321" i="12" s="1"/>
  <c r="B322" i="12"/>
  <c r="F322" i="12" s="1"/>
  <c r="B323" i="12"/>
  <c r="U323" i="12" s="1"/>
  <c r="B325" i="12"/>
  <c r="B326" i="12"/>
  <c r="I326" i="12" s="1"/>
  <c r="C327" i="12"/>
  <c r="G327" i="12" s="1"/>
  <c r="C328" i="12"/>
  <c r="Y328" i="12" s="1"/>
  <c r="C329" i="12"/>
  <c r="S329" i="12" s="1"/>
  <c r="B330" i="12"/>
  <c r="L330" i="12" s="1"/>
  <c r="C331" i="12"/>
  <c r="J331" i="12" s="1"/>
  <c r="B332" i="12"/>
  <c r="N8" i="13" l="1"/>
  <c r="H8" i="13"/>
  <c r="Q8" i="13"/>
  <c r="K8" i="13"/>
  <c r="T8" i="13"/>
  <c r="E8" i="13"/>
  <c r="Q17" i="13"/>
  <c r="K17" i="13"/>
  <c r="T17" i="13"/>
  <c r="E17" i="13"/>
  <c r="H17" i="13"/>
  <c r="N17" i="13"/>
  <c r="T20" i="13"/>
  <c r="E20" i="13"/>
  <c r="N20" i="13"/>
  <c r="H20" i="13"/>
  <c r="Q20" i="13"/>
  <c r="K20" i="13"/>
  <c r="T28" i="13"/>
  <c r="E28" i="13"/>
  <c r="N28" i="13"/>
  <c r="K28" i="13"/>
  <c r="Q28" i="13"/>
  <c r="H28" i="13"/>
  <c r="E31" i="13"/>
  <c r="N31" i="13"/>
  <c r="Q31" i="13"/>
  <c r="H31" i="13"/>
  <c r="T31" i="13"/>
  <c r="K31" i="13"/>
  <c r="E60" i="13"/>
  <c r="K60" i="13"/>
  <c r="T60" i="13"/>
  <c r="H60" i="13"/>
  <c r="N60" i="13"/>
  <c r="Q60" i="13"/>
  <c r="H70" i="13"/>
  <c r="N70" i="13"/>
  <c r="Q70" i="13"/>
  <c r="K70" i="13"/>
  <c r="T70" i="13"/>
  <c r="E70" i="13"/>
  <c r="N47" i="13"/>
  <c r="H47" i="13"/>
  <c r="E47" i="13"/>
  <c r="Q47" i="13"/>
  <c r="T47" i="13"/>
  <c r="K47" i="13"/>
  <c r="T49" i="13"/>
  <c r="N49" i="13"/>
  <c r="Q49" i="13"/>
  <c r="H49" i="13"/>
  <c r="K49" i="13"/>
  <c r="E49" i="13"/>
  <c r="H63" i="13"/>
  <c r="Q63" i="13"/>
  <c r="E63" i="13"/>
  <c r="T63" i="13"/>
  <c r="K63" i="13"/>
  <c r="N63" i="13"/>
  <c r="Q81" i="13"/>
  <c r="E81" i="13"/>
  <c r="N81" i="13"/>
  <c r="K81" i="13"/>
  <c r="T81" i="13"/>
  <c r="H81" i="13"/>
  <c r="E69" i="13"/>
  <c r="H69" i="13"/>
  <c r="K69" i="13"/>
  <c r="N69" i="13"/>
  <c r="T69" i="13"/>
  <c r="Q69" i="13"/>
  <c r="T88" i="13"/>
  <c r="K88" i="13"/>
  <c r="E88" i="13"/>
  <c r="N88" i="13"/>
  <c r="Q88" i="13"/>
  <c r="H88" i="13"/>
  <c r="T74" i="13"/>
  <c r="Q74" i="13"/>
  <c r="E74" i="13"/>
  <c r="H74" i="13"/>
  <c r="K74" i="13"/>
  <c r="N74" i="13"/>
  <c r="E23" i="13"/>
  <c r="N23" i="13"/>
  <c r="Q23" i="13"/>
  <c r="H23" i="13"/>
  <c r="T23" i="13"/>
  <c r="K23" i="13"/>
  <c r="T95" i="13"/>
  <c r="H95" i="13"/>
  <c r="Q95" i="13"/>
  <c r="E95" i="13"/>
  <c r="N95" i="13"/>
  <c r="K95" i="13"/>
  <c r="N80" i="13"/>
  <c r="H80" i="13"/>
  <c r="Q80" i="13"/>
  <c r="E80" i="13"/>
  <c r="T80" i="13"/>
  <c r="K80" i="13"/>
  <c r="E39" i="13"/>
  <c r="N39" i="13"/>
  <c r="H39" i="13"/>
  <c r="Q39" i="13"/>
  <c r="T39" i="13"/>
  <c r="K39" i="13"/>
  <c r="T82" i="13"/>
  <c r="K82" i="13"/>
  <c r="H82" i="13"/>
  <c r="Q82" i="13"/>
  <c r="E82" i="13"/>
  <c r="N82" i="13"/>
  <c r="Q73" i="13"/>
  <c r="H73" i="13"/>
  <c r="K73" i="13"/>
  <c r="N73" i="13"/>
  <c r="T73" i="13"/>
  <c r="E73" i="13"/>
  <c r="N55" i="13"/>
  <c r="H55" i="13"/>
  <c r="T55" i="13"/>
  <c r="K55" i="13"/>
  <c r="E55" i="13"/>
  <c r="Q55" i="13"/>
  <c r="H99" i="13"/>
  <c r="K99" i="13"/>
  <c r="T99" i="13"/>
  <c r="E99" i="13"/>
  <c r="N99" i="13"/>
  <c r="Q99" i="13"/>
  <c r="H86" i="13"/>
  <c r="Q86" i="13"/>
  <c r="K86" i="13"/>
  <c r="N86" i="13"/>
  <c r="T86" i="13"/>
  <c r="E86" i="13"/>
  <c r="T36" i="13"/>
  <c r="E36" i="13"/>
  <c r="N36" i="13"/>
  <c r="K36" i="13"/>
  <c r="Q36" i="13"/>
  <c r="H36" i="13"/>
  <c r="T44" i="13"/>
  <c r="E44" i="13"/>
  <c r="H44" i="13"/>
  <c r="N44" i="13"/>
  <c r="Q44" i="13"/>
  <c r="K44" i="13"/>
  <c r="H37" i="13"/>
  <c r="Q37" i="13"/>
  <c r="N37" i="13"/>
  <c r="T37" i="13"/>
  <c r="K37" i="13"/>
  <c r="E37" i="13"/>
  <c r="K43" i="13"/>
  <c r="H43" i="13"/>
  <c r="Q43" i="13"/>
  <c r="T43" i="13"/>
  <c r="E43" i="13"/>
  <c r="N43" i="13"/>
  <c r="T57" i="13"/>
  <c r="N57" i="13"/>
  <c r="H57" i="13"/>
  <c r="K57" i="13"/>
  <c r="Q57" i="13"/>
  <c r="E57" i="13"/>
  <c r="T76" i="13"/>
  <c r="Q76" i="13"/>
  <c r="H76" i="13"/>
  <c r="K76" i="13"/>
  <c r="N76" i="13"/>
  <c r="E76" i="13"/>
  <c r="T68" i="13"/>
  <c r="K68" i="13"/>
  <c r="N68" i="13"/>
  <c r="E68" i="13"/>
  <c r="Q68" i="13"/>
  <c r="H68" i="13"/>
  <c r="E84" i="13"/>
  <c r="N84" i="13"/>
  <c r="K84" i="13"/>
  <c r="Q84" i="13"/>
  <c r="T84" i="13"/>
  <c r="H84" i="13"/>
  <c r="T87" i="13"/>
  <c r="Q87" i="13"/>
  <c r="K87" i="13"/>
  <c r="N87" i="13"/>
  <c r="E87" i="13"/>
  <c r="H87" i="13"/>
  <c r="T18" i="13"/>
  <c r="N18" i="13"/>
  <c r="H18" i="13"/>
  <c r="K18" i="13"/>
  <c r="Q18" i="13"/>
  <c r="E18" i="13"/>
  <c r="K15" i="13"/>
  <c r="T15" i="13"/>
  <c r="E15" i="13"/>
  <c r="N15" i="13"/>
  <c r="Q15" i="13"/>
  <c r="H15" i="13"/>
  <c r="T10" i="13"/>
  <c r="E10" i="13"/>
  <c r="N10" i="13"/>
  <c r="H10" i="13"/>
  <c r="Q10" i="13"/>
  <c r="K10" i="13"/>
  <c r="K25" i="13"/>
  <c r="T25" i="13"/>
  <c r="E25" i="13"/>
  <c r="H25" i="13"/>
  <c r="N25" i="13"/>
  <c r="Q25" i="13"/>
  <c r="T59" i="13"/>
  <c r="N59" i="13"/>
  <c r="E59" i="13"/>
  <c r="Q59" i="13"/>
  <c r="H59" i="13"/>
  <c r="K59" i="13"/>
  <c r="H75" i="13"/>
  <c r="Q75" i="13"/>
  <c r="N75" i="13"/>
  <c r="T75" i="13"/>
  <c r="E75" i="13"/>
  <c r="K75" i="13"/>
  <c r="N65" i="13"/>
  <c r="E65" i="13"/>
  <c r="H65" i="13"/>
  <c r="Q65" i="13"/>
  <c r="K65" i="13"/>
  <c r="T65" i="13"/>
  <c r="N16" i="13"/>
  <c r="H16" i="13"/>
  <c r="Q16" i="13"/>
  <c r="T16" i="13"/>
  <c r="K16" i="13"/>
  <c r="E16" i="13"/>
  <c r="K33" i="13"/>
  <c r="T33" i="13"/>
  <c r="E33" i="13"/>
  <c r="H33" i="13"/>
  <c r="N33" i="13"/>
  <c r="Q33" i="13"/>
  <c r="H42" i="13"/>
  <c r="Q42" i="13"/>
  <c r="K42" i="13"/>
  <c r="N42" i="13"/>
  <c r="E42" i="13"/>
  <c r="T42" i="13"/>
  <c r="K40" i="13"/>
  <c r="E40" i="13"/>
  <c r="N40" i="13"/>
  <c r="H40" i="13"/>
  <c r="Q40" i="13"/>
  <c r="T40" i="13"/>
  <c r="Q50" i="13"/>
  <c r="N50" i="13"/>
  <c r="H50" i="13"/>
  <c r="K50" i="13"/>
  <c r="T50" i="13"/>
  <c r="E50" i="13"/>
  <c r="E96" i="13"/>
  <c r="N96" i="13"/>
  <c r="H96" i="13"/>
  <c r="Q96" i="13"/>
  <c r="K96" i="13"/>
  <c r="T96" i="13"/>
  <c r="E60" i="12"/>
  <c r="Q60" i="12"/>
  <c r="N62" i="12"/>
  <c r="T62" i="12"/>
  <c r="W62" i="12"/>
  <c r="K93" i="12"/>
  <c r="N93" i="12"/>
  <c r="W43" i="12"/>
  <c r="H43" i="12"/>
  <c r="N43" i="12"/>
  <c r="T65" i="12"/>
  <c r="K65" i="12"/>
  <c r="N65" i="12"/>
  <c r="W65" i="12"/>
  <c r="E86" i="12"/>
  <c r="N86" i="12"/>
  <c r="H58" i="12"/>
  <c r="W58" i="12"/>
  <c r="N58" i="12"/>
  <c r="N90" i="12"/>
  <c r="T90" i="12"/>
  <c r="K90" i="12"/>
  <c r="E79" i="12"/>
  <c r="W79" i="12"/>
  <c r="N79" i="12"/>
  <c r="Q79" i="12"/>
  <c r="H79" i="12"/>
  <c r="E81" i="12"/>
  <c r="Q81" i="12"/>
  <c r="H81" i="12"/>
  <c r="W81" i="12"/>
  <c r="N81" i="12"/>
  <c r="E73" i="12"/>
  <c r="K73" i="12"/>
  <c r="W73" i="12"/>
  <c r="N73" i="12"/>
  <c r="Q73" i="12"/>
  <c r="E78" i="12"/>
  <c r="W78" i="12"/>
  <c r="N78" i="12"/>
  <c r="E80" i="12"/>
  <c r="T80" i="12"/>
  <c r="K80" i="12"/>
  <c r="W80" i="12"/>
  <c r="N80" i="12"/>
  <c r="E35" i="12"/>
  <c r="W35" i="12"/>
  <c r="N35" i="12"/>
  <c r="Q35" i="12"/>
  <c r="H35" i="12"/>
  <c r="N91" i="12"/>
  <c r="T91" i="12"/>
  <c r="K91" i="12"/>
  <c r="N70" i="12"/>
  <c r="T70" i="12"/>
  <c r="K70" i="12"/>
  <c r="W70" i="12"/>
  <c r="E82" i="12"/>
  <c r="N82" i="12"/>
  <c r="T82" i="12"/>
  <c r="K82" i="12"/>
  <c r="W82" i="12"/>
  <c r="K88" i="12"/>
  <c r="T88" i="12"/>
  <c r="W57" i="12"/>
  <c r="N57" i="12"/>
  <c r="Q66" i="12"/>
  <c r="H66" i="12"/>
  <c r="W66" i="12"/>
  <c r="N66" i="12"/>
  <c r="J318" i="12"/>
  <c r="W52" i="12"/>
  <c r="H52" i="12"/>
  <c r="N52" i="12"/>
  <c r="Q52" i="12"/>
  <c r="E83" i="12"/>
  <c r="N83" i="12"/>
  <c r="W83" i="12"/>
  <c r="T92" i="12"/>
  <c r="K92" i="12"/>
  <c r="N92" i="12"/>
  <c r="N89" i="12"/>
  <c r="T89" i="12"/>
  <c r="K89" i="12"/>
  <c r="E76" i="12"/>
  <c r="K76" i="12"/>
  <c r="W76" i="12"/>
  <c r="N76" i="12"/>
  <c r="Q76" i="12"/>
  <c r="T76" i="12"/>
  <c r="W71" i="12"/>
  <c r="N71" i="12"/>
  <c r="Q71" i="12"/>
  <c r="H71" i="12"/>
  <c r="E45" i="12"/>
  <c r="H45" i="12"/>
  <c r="T45" i="12"/>
  <c r="E72" i="12"/>
  <c r="Q72" i="12"/>
  <c r="H84" i="12"/>
  <c r="Q84" i="12"/>
  <c r="K85" i="12"/>
  <c r="T85" i="12"/>
  <c r="T51" i="12"/>
  <c r="W51" i="12"/>
  <c r="N51" i="12"/>
  <c r="T49" i="12"/>
  <c r="H49" i="12"/>
  <c r="K53" i="12"/>
  <c r="Q53" i="12"/>
  <c r="H53" i="12"/>
  <c r="T53" i="12"/>
  <c r="K54" i="12"/>
  <c r="T54" i="12"/>
  <c r="Q61" i="12"/>
  <c r="H61" i="12"/>
  <c r="T61" i="12"/>
  <c r="K61" i="12"/>
  <c r="K64" i="12"/>
  <c r="Q64" i="12"/>
  <c r="H64" i="12"/>
  <c r="T64" i="12"/>
  <c r="H69" i="12"/>
  <c r="T69" i="12"/>
  <c r="K69" i="12"/>
  <c r="Q69" i="12"/>
  <c r="K77" i="12"/>
  <c r="Q77" i="12"/>
  <c r="H77" i="12"/>
  <c r="T77" i="12"/>
  <c r="E87" i="12"/>
  <c r="K87" i="12"/>
  <c r="T87" i="12"/>
  <c r="N87" i="12"/>
  <c r="W87" i="12"/>
  <c r="H87" i="12"/>
  <c r="Q87" i="12"/>
  <c r="E84" i="12"/>
  <c r="K84" i="12"/>
  <c r="T84" i="12"/>
  <c r="N84" i="12"/>
  <c r="W84" i="12"/>
  <c r="E85" i="12"/>
  <c r="N85" i="12"/>
  <c r="W85" i="12"/>
  <c r="H85" i="12"/>
  <c r="Q85" i="12"/>
  <c r="T6" i="12"/>
  <c r="E6" i="12"/>
  <c r="N6" i="12"/>
  <c r="W6" i="12"/>
  <c r="Q6" i="12"/>
  <c r="H6" i="12"/>
  <c r="K6" i="12"/>
  <c r="T7" i="12"/>
  <c r="E7" i="12"/>
  <c r="N7" i="12"/>
  <c r="W7" i="12"/>
  <c r="Q7" i="12"/>
  <c r="H7" i="12"/>
  <c r="K7" i="12"/>
  <c r="T8" i="12"/>
  <c r="E8" i="12"/>
  <c r="N8" i="12"/>
  <c r="W8" i="12"/>
  <c r="Q8" i="12"/>
  <c r="H8" i="12"/>
  <c r="K8" i="12"/>
  <c r="T9" i="12"/>
  <c r="E9" i="12"/>
  <c r="N9" i="12"/>
  <c r="W9" i="12"/>
  <c r="Q9" i="12"/>
  <c r="H9" i="12"/>
  <c r="K9" i="12"/>
  <c r="T17" i="12"/>
  <c r="E17" i="12"/>
  <c r="N17" i="12"/>
  <c r="W17" i="12"/>
  <c r="Q17" i="12"/>
  <c r="H17" i="12"/>
  <c r="K17" i="12"/>
  <c r="T31" i="12"/>
  <c r="W31" i="12"/>
  <c r="N31" i="12"/>
  <c r="E31" i="12"/>
  <c r="Q31" i="12"/>
  <c r="H31" i="12"/>
  <c r="K31" i="12"/>
  <c r="T10" i="12"/>
  <c r="E10" i="12"/>
  <c r="N10" i="12"/>
  <c r="W10" i="12"/>
  <c r="Q10" i="12"/>
  <c r="H10" i="12"/>
  <c r="K10" i="12"/>
  <c r="T18" i="12"/>
  <c r="E18" i="12"/>
  <c r="N18" i="12"/>
  <c r="W18" i="12"/>
  <c r="Q18" i="12"/>
  <c r="H18" i="12"/>
  <c r="K18" i="12"/>
  <c r="T11" i="12"/>
  <c r="E11" i="12"/>
  <c r="N11" i="12"/>
  <c r="W11" i="12"/>
  <c r="Q11" i="12"/>
  <c r="H11" i="12"/>
  <c r="K11" i="12"/>
  <c r="T19" i="12"/>
  <c r="E19" i="12"/>
  <c r="N19" i="12"/>
  <c r="W19" i="12"/>
  <c r="Q19" i="12"/>
  <c r="H19" i="12"/>
  <c r="K19" i="12"/>
  <c r="T12" i="12"/>
  <c r="E12" i="12"/>
  <c r="N12" i="12"/>
  <c r="W12" i="12"/>
  <c r="Q12" i="12"/>
  <c r="H12" i="12"/>
  <c r="K12" i="12"/>
  <c r="T20" i="12"/>
  <c r="E20" i="12"/>
  <c r="N20" i="12"/>
  <c r="W20" i="12"/>
  <c r="Q20" i="12"/>
  <c r="H20" i="12"/>
  <c r="K20" i="12"/>
  <c r="T15" i="12"/>
  <c r="E15" i="12"/>
  <c r="N15" i="12"/>
  <c r="W15" i="12"/>
  <c r="Q15" i="12"/>
  <c r="H15" i="12"/>
  <c r="K15" i="12"/>
  <c r="T22" i="12"/>
  <c r="E22" i="12"/>
  <c r="W22" i="12"/>
  <c r="Q22" i="12"/>
  <c r="H22" i="12"/>
  <c r="K22" i="12"/>
  <c r="N22" i="12"/>
  <c r="T30" i="12"/>
  <c r="E30" i="12"/>
  <c r="W30" i="12"/>
  <c r="Q30" i="12"/>
  <c r="H30" i="12"/>
  <c r="K30" i="12"/>
  <c r="N30" i="12"/>
  <c r="T21" i="12"/>
  <c r="E21" i="12"/>
  <c r="N21" i="12"/>
  <c r="W21" i="12"/>
  <c r="Q21" i="12"/>
  <c r="K21" i="12"/>
  <c r="H21" i="12"/>
  <c r="T24" i="12"/>
  <c r="E24" i="12"/>
  <c r="W24" i="12"/>
  <c r="Q24" i="12"/>
  <c r="H24" i="12"/>
  <c r="K24" i="12"/>
  <c r="N24" i="12"/>
  <c r="T25" i="12"/>
  <c r="E25" i="12"/>
  <c r="W25" i="12"/>
  <c r="Q25" i="12"/>
  <c r="N25" i="12"/>
  <c r="H25" i="12"/>
  <c r="K25" i="12"/>
  <c r="T14" i="12"/>
  <c r="E14" i="12"/>
  <c r="N14" i="12"/>
  <c r="W14" i="12"/>
  <c r="Q14" i="12"/>
  <c r="K14" i="12"/>
  <c r="H14" i="12"/>
  <c r="T26" i="12"/>
  <c r="E26" i="12"/>
  <c r="W26" i="12"/>
  <c r="Q26" i="12"/>
  <c r="H26" i="12"/>
  <c r="K26" i="12"/>
  <c r="N26" i="12"/>
  <c r="T27" i="12"/>
  <c r="E27" i="12"/>
  <c r="W27" i="12"/>
  <c r="Q27" i="12"/>
  <c r="N27" i="12"/>
  <c r="K27" i="12"/>
  <c r="H27" i="12"/>
  <c r="E33" i="12"/>
  <c r="N33" i="12"/>
  <c r="W33" i="12"/>
  <c r="K33" i="12"/>
  <c r="Q33" i="12"/>
  <c r="H33" i="12"/>
  <c r="T33" i="12"/>
  <c r="T16" i="12"/>
  <c r="E16" i="12"/>
  <c r="N16" i="12"/>
  <c r="W16" i="12"/>
  <c r="Q16" i="12"/>
  <c r="H16" i="12"/>
  <c r="K16" i="12"/>
  <c r="T28" i="12"/>
  <c r="E28" i="12"/>
  <c r="W28" i="12"/>
  <c r="Q28" i="12"/>
  <c r="H28" i="12"/>
  <c r="K28" i="12"/>
  <c r="N28" i="12"/>
  <c r="T29" i="12"/>
  <c r="E29" i="12"/>
  <c r="W29" i="12"/>
  <c r="Q29" i="12"/>
  <c r="N29" i="12"/>
  <c r="H29" i="12"/>
  <c r="K29" i="12"/>
  <c r="T13" i="12"/>
  <c r="E13" i="12"/>
  <c r="N13" i="12"/>
  <c r="W13" i="12"/>
  <c r="Q13" i="12"/>
  <c r="K13" i="12"/>
  <c r="H13" i="12"/>
  <c r="T23" i="12"/>
  <c r="E23" i="12"/>
  <c r="W23" i="12"/>
  <c r="Q23" i="12"/>
  <c r="N23" i="12"/>
  <c r="H23" i="12"/>
  <c r="K23" i="12"/>
  <c r="E39" i="12"/>
  <c r="H39" i="12"/>
  <c r="Q39" i="12"/>
  <c r="T39" i="12"/>
  <c r="K39" i="12"/>
  <c r="W39" i="12"/>
  <c r="N39" i="12"/>
  <c r="E40" i="12"/>
  <c r="K40" i="12"/>
  <c r="T40" i="12"/>
  <c r="Q40" i="12"/>
  <c r="H40" i="12"/>
  <c r="W40" i="12"/>
  <c r="N40" i="12"/>
  <c r="E42" i="12"/>
  <c r="H42" i="12"/>
  <c r="Q42" i="12"/>
  <c r="T42" i="12"/>
  <c r="K42" i="12"/>
  <c r="W42" i="12"/>
  <c r="N42" i="12"/>
  <c r="E51" i="12"/>
  <c r="Q51" i="12"/>
  <c r="H51" i="12"/>
  <c r="K51" i="12"/>
  <c r="E56" i="12"/>
  <c r="N56" i="12"/>
  <c r="W56" i="12"/>
  <c r="H56" i="12"/>
  <c r="Q56" i="12"/>
  <c r="K56" i="12"/>
  <c r="T56" i="12"/>
  <c r="E46" i="12"/>
  <c r="N46" i="12"/>
  <c r="W46" i="12"/>
  <c r="K46" i="12"/>
  <c r="Q46" i="12"/>
  <c r="H46" i="12"/>
  <c r="E34" i="12"/>
  <c r="N34" i="12"/>
  <c r="W34" i="12"/>
  <c r="H34" i="12"/>
  <c r="Q34" i="12"/>
  <c r="T34" i="12"/>
  <c r="K34" i="12"/>
  <c r="E49" i="12"/>
  <c r="K49" i="12"/>
  <c r="W49" i="12"/>
  <c r="N49" i="12"/>
  <c r="Q49" i="12"/>
  <c r="E55" i="12"/>
  <c r="K55" i="12"/>
  <c r="T55" i="12"/>
  <c r="N55" i="12"/>
  <c r="W55" i="12"/>
  <c r="H55" i="12"/>
  <c r="Q55" i="12"/>
  <c r="T32" i="12"/>
  <c r="N32" i="12"/>
  <c r="E32" i="12"/>
  <c r="Q32" i="12"/>
  <c r="H32" i="12"/>
  <c r="W32" i="12"/>
  <c r="K32" i="12"/>
  <c r="E38" i="12"/>
  <c r="N38" i="12"/>
  <c r="W38" i="12"/>
  <c r="H38" i="12"/>
  <c r="T38" i="12"/>
  <c r="K38" i="12"/>
  <c r="Q38" i="12"/>
  <c r="E37" i="12"/>
  <c r="T37" i="12"/>
  <c r="H37" i="12"/>
  <c r="K37" i="12"/>
  <c r="W37" i="12"/>
  <c r="N37" i="12"/>
  <c r="Q37" i="12"/>
  <c r="E41" i="12"/>
  <c r="N41" i="12"/>
  <c r="W41" i="12"/>
  <c r="Q41" i="12"/>
  <c r="H41" i="12"/>
  <c r="T41" i="12"/>
  <c r="K41" i="12"/>
  <c r="E48" i="12"/>
  <c r="K48" i="12"/>
  <c r="T48" i="12"/>
  <c r="Q48" i="12"/>
  <c r="H48" i="12"/>
  <c r="W48" i="12"/>
  <c r="E53" i="12"/>
  <c r="N53" i="12"/>
  <c r="W53" i="12"/>
  <c r="E54" i="12"/>
  <c r="H54" i="12"/>
  <c r="Q54" i="12"/>
  <c r="N54" i="12"/>
  <c r="W54" i="12"/>
  <c r="E61" i="12"/>
  <c r="N61" i="12"/>
  <c r="W61" i="12"/>
  <c r="E64" i="12"/>
  <c r="N64" i="12"/>
  <c r="W64" i="12"/>
  <c r="E69" i="12"/>
  <c r="N69" i="12"/>
  <c r="W69" i="12"/>
  <c r="E77" i="12"/>
  <c r="N77" i="12"/>
  <c r="W77" i="12"/>
  <c r="C322" i="12"/>
  <c r="P322" i="12" s="1"/>
  <c r="C321" i="12"/>
  <c r="Y321" i="12" s="1"/>
  <c r="U316" i="12"/>
  <c r="B302" i="12"/>
  <c r="D302" i="12" s="1"/>
  <c r="C325" i="12"/>
  <c r="M325" i="12" s="1"/>
  <c r="R311" i="12"/>
  <c r="B310" i="12"/>
  <c r="X323" i="12"/>
  <c r="B314" i="12"/>
  <c r="I314" i="12" s="1"/>
  <c r="J329" i="12"/>
  <c r="B327" i="12"/>
  <c r="I327" i="12" s="1"/>
  <c r="I323" i="12"/>
  <c r="I332" i="12"/>
  <c r="U332" i="12"/>
  <c r="X332" i="12"/>
  <c r="O332" i="12"/>
  <c r="B331" i="12"/>
  <c r="R331" i="12" s="1"/>
  <c r="B329" i="12"/>
  <c r="R329" i="12" s="1"/>
  <c r="B318" i="12"/>
  <c r="F318" i="12" s="1"/>
  <c r="C326" i="12"/>
  <c r="G326" i="12" s="1"/>
  <c r="C332" i="12"/>
  <c r="G332" i="12" s="1"/>
  <c r="C330" i="12"/>
  <c r="Y330" i="12" s="1"/>
  <c r="S317" i="12"/>
  <c r="C317" i="12"/>
  <c r="D317" i="12" s="1"/>
  <c r="C309" i="12"/>
  <c r="D309" i="12" s="1"/>
  <c r="R330" i="12"/>
  <c r="V325" i="12"/>
  <c r="X316" i="12"/>
  <c r="U330" i="12"/>
  <c r="R314" i="12"/>
  <c r="X322" i="12"/>
  <c r="S331" i="12"/>
  <c r="I330" i="12"/>
  <c r="X326" i="12"/>
  <c r="O322" i="12"/>
  <c r="O326" i="12"/>
  <c r="R303" i="12"/>
  <c r="D331" i="12"/>
  <c r="T331" i="12" s="1"/>
  <c r="P331" i="12"/>
  <c r="G328" i="12"/>
  <c r="F327" i="12"/>
  <c r="F326" i="12"/>
  <c r="Y322" i="12"/>
  <c r="S301" i="12"/>
  <c r="F314" i="12"/>
  <c r="I331" i="12"/>
  <c r="O327" i="12"/>
  <c r="V328" i="12"/>
  <c r="L327" i="12"/>
  <c r="U326" i="12"/>
  <c r="Y325" i="12"/>
  <c r="N331" i="12"/>
  <c r="O325" i="12"/>
  <c r="G322" i="12"/>
  <c r="P321" i="12"/>
  <c r="S330" i="12"/>
  <c r="L332" i="12"/>
  <c r="F332" i="12"/>
  <c r="V332" i="12"/>
  <c r="D329" i="12"/>
  <c r="S328" i="12"/>
  <c r="C323" i="12"/>
  <c r="P323" i="12" s="1"/>
  <c r="L323" i="12"/>
  <c r="O323" i="12"/>
  <c r="F323" i="12"/>
  <c r="R323" i="12"/>
  <c r="G321" i="12"/>
  <c r="Y314" i="12"/>
  <c r="P314" i="12"/>
  <c r="G314" i="12"/>
  <c r="J314" i="12"/>
  <c r="Y327" i="12"/>
  <c r="J327" i="12"/>
  <c r="Y331" i="12"/>
  <c r="L325" i="12"/>
  <c r="M327" i="12"/>
  <c r="G329" i="12"/>
  <c r="P329" i="12"/>
  <c r="Y329" i="12"/>
  <c r="S332" i="12"/>
  <c r="P327" i="12"/>
  <c r="D322" i="12"/>
  <c r="T322" i="12" s="1"/>
  <c r="D321" i="12"/>
  <c r="I321" i="12"/>
  <c r="X321" i="12"/>
  <c r="O321" i="12"/>
  <c r="F317" i="12"/>
  <c r="X317" i="12"/>
  <c r="I317" i="12"/>
  <c r="U317" i="12"/>
  <c r="L317" i="12"/>
  <c r="O317" i="12"/>
  <c r="C333" i="12"/>
  <c r="M333" i="12" s="1"/>
  <c r="V327" i="12"/>
  <c r="M329" i="12"/>
  <c r="R332" i="12"/>
  <c r="V331" i="12"/>
  <c r="E331" i="12"/>
  <c r="M331" i="12"/>
  <c r="U331" i="12"/>
  <c r="G331" i="12"/>
  <c r="O331" i="12"/>
  <c r="W331" i="12"/>
  <c r="F330" i="12"/>
  <c r="V330" i="12"/>
  <c r="G330" i="12"/>
  <c r="O330" i="12"/>
  <c r="P330" i="12"/>
  <c r="X330" i="12"/>
  <c r="M328" i="12"/>
  <c r="D327" i="12"/>
  <c r="K327" i="12" s="1"/>
  <c r="X325" i="12"/>
  <c r="M330" i="12"/>
  <c r="O329" i="12"/>
  <c r="I329" i="12"/>
  <c r="B333" i="12"/>
  <c r="F333" i="12" s="1"/>
  <c r="V329" i="12"/>
  <c r="P325" i="12"/>
  <c r="G325" i="12"/>
  <c r="S325" i="12"/>
  <c r="S321" i="12"/>
  <c r="I325" i="12"/>
  <c r="F325" i="12"/>
  <c r="U325" i="12"/>
  <c r="U319" i="12"/>
  <c r="I306" i="12"/>
  <c r="X306" i="12"/>
  <c r="F306" i="12"/>
  <c r="O306" i="12"/>
  <c r="V317" i="12"/>
  <c r="P317" i="12"/>
  <c r="Y317" i="12"/>
  <c r="M317" i="12"/>
  <c r="X313" i="12"/>
  <c r="X307" i="12"/>
  <c r="I307" i="12"/>
  <c r="O307" i="12"/>
  <c r="X305" i="12"/>
  <c r="M310" i="12"/>
  <c r="V310" i="12"/>
  <c r="G310" i="12"/>
  <c r="P310" i="12"/>
  <c r="Y310" i="12"/>
  <c r="V309" i="12"/>
  <c r="G309" i="12"/>
  <c r="P309" i="12"/>
  <c r="Y309" i="12"/>
  <c r="M309" i="12"/>
  <c r="O308" i="12"/>
  <c r="X308" i="12"/>
  <c r="I308" i="12"/>
  <c r="F308" i="12"/>
  <c r="M302" i="12"/>
  <c r="V302" i="12"/>
  <c r="G302" i="12"/>
  <c r="P302" i="12"/>
  <c r="Y302" i="12"/>
  <c r="U310" i="12"/>
  <c r="F310" i="12"/>
  <c r="O310" i="12"/>
  <c r="X310" i="12"/>
  <c r="I310" i="12"/>
  <c r="D310" i="12"/>
  <c r="L310" i="12"/>
  <c r="F309" i="12"/>
  <c r="O309" i="12"/>
  <c r="X309" i="12"/>
  <c r="I309" i="12"/>
  <c r="U309" i="12"/>
  <c r="U302" i="12"/>
  <c r="F302" i="12"/>
  <c r="O302" i="12"/>
  <c r="X302" i="12"/>
  <c r="I302" i="12"/>
  <c r="L302" i="12"/>
  <c r="X299" i="12"/>
  <c r="I299" i="12"/>
  <c r="U299" i="12"/>
  <c r="O299" i="12"/>
  <c r="O316" i="12"/>
  <c r="I316" i="12"/>
  <c r="F316" i="12"/>
  <c r="U308" i="12"/>
  <c r="L322" i="12"/>
  <c r="E322" i="12"/>
  <c r="M322" i="12"/>
  <c r="U322" i="12"/>
  <c r="C320" i="12"/>
  <c r="Y320" i="12" s="1"/>
  <c r="B320" i="12"/>
  <c r="U320" i="12" s="1"/>
  <c r="J328" i="12"/>
  <c r="B328" i="12"/>
  <c r="X328" i="12" s="1"/>
  <c r="S327" i="12"/>
  <c r="L326" i="12"/>
  <c r="V322" i="12"/>
  <c r="J322" i="12"/>
  <c r="L311" i="12"/>
  <c r="U311" i="12"/>
  <c r="F311" i="12"/>
  <c r="O311" i="12"/>
  <c r="X311" i="12"/>
  <c r="C311" i="12"/>
  <c r="G311" i="12" s="1"/>
  <c r="L303" i="12"/>
  <c r="U303" i="12"/>
  <c r="F303" i="12"/>
  <c r="O303" i="12"/>
  <c r="X303" i="12"/>
  <c r="C303" i="12"/>
  <c r="B324" i="12"/>
  <c r="R324" i="12" s="1"/>
  <c r="C324" i="12"/>
  <c r="J324" i="12" s="1"/>
  <c r="S322" i="12"/>
  <c r="I322" i="12"/>
  <c r="L319" i="12"/>
  <c r="F319" i="12"/>
  <c r="O319" i="12"/>
  <c r="X319" i="12"/>
  <c r="C319" i="12"/>
  <c r="G319" i="12" s="1"/>
  <c r="M318" i="12"/>
  <c r="G318" i="12"/>
  <c r="P318" i="12"/>
  <c r="Y318" i="12"/>
  <c r="B315" i="12"/>
  <c r="C315" i="12"/>
  <c r="Y315" i="12" s="1"/>
  <c r="C312" i="12"/>
  <c r="Y312" i="12" s="1"/>
  <c r="B312" i="12"/>
  <c r="L312" i="12" s="1"/>
  <c r="S310" i="12"/>
  <c r="S309" i="12"/>
  <c r="C304" i="12"/>
  <c r="Y304" i="12" s="1"/>
  <c r="U304" i="12"/>
  <c r="B304" i="12"/>
  <c r="F304" i="12" s="1"/>
  <c r="S302" i="12"/>
  <c r="P328" i="12"/>
  <c r="R326" i="12"/>
  <c r="R322" i="12"/>
  <c r="H322" i="12"/>
  <c r="R319" i="12"/>
  <c r="V318" i="12"/>
  <c r="U318" i="12"/>
  <c r="O318" i="12"/>
  <c r="X318" i="12"/>
  <c r="I318" i="12"/>
  <c r="D318" i="12"/>
  <c r="L318" i="12"/>
  <c r="G317" i="12"/>
  <c r="R313" i="12"/>
  <c r="I313" i="12"/>
  <c r="R310" i="12"/>
  <c r="L309" i="12"/>
  <c r="L308" i="12"/>
  <c r="I305" i="12"/>
  <c r="R302" i="12"/>
  <c r="O300" i="12"/>
  <c r="X300" i="12"/>
  <c r="I300" i="12"/>
  <c r="L300" i="12"/>
  <c r="F300" i="12"/>
  <c r="I298" i="12"/>
  <c r="F298" i="12"/>
  <c r="X298" i="12"/>
  <c r="X314" i="12"/>
  <c r="M301" i="12"/>
  <c r="R325" i="12"/>
  <c r="J325" i="12"/>
  <c r="V321" i="12"/>
  <c r="N321" i="12"/>
  <c r="F321" i="12"/>
  <c r="R317" i="12"/>
  <c r="J317" i="12"/>
  <c r="C316" i="12"/>
  <c r="S316" i="12" s="1"/>
  <c r="U314" i="12"/>
  <c r="M314" i="12"/>
  <c r="F313" i="12"/>
  <c r="R309" i="12"/>
  <c r="J309" i="12"/>
  <c r="C308" i="12"/>
  <c r="J308" i="12" s="1"/>
  <c r="L307" i="12"/>
  <c r="U306" i="12"/>
  <c r="F305" i="12"/>
  <c r="J301" i="12"/>
  <c r="B301" i="12"/>
  <c r="R301" i="12" s="1"/>
  <c r="C300" i="12"/>
  <c r="D300" i="12" s="1"/>
  <c r="K300" i="12" s="1"/>
  <c r="L299" i="12"/>
  <c r="U298" i="12"/>
  <c r="U321" i="12"/>
  <c r="M321" i="12"/>
  <c r="E321" i="12"/>
  <c r="R316" i="12"/>
  <c r="L314" i="12"/>
  <c r="D314" i="12"/>
  <c r="T314" i="12" s="1"/>
  <c r="U313" i="12"/>
  <c r="R308" i="12"/>
  <c r="C307" i="12"/>
  <c r="S307" i="12" s="1"/>
  <c r="L306" i="12"/>
  <c r="U305" i="12"/>
  <c r="Y301" i="12"/>
  <c r="R300" i="12"/>
  <c r="J300" i="12"/>
  <c r="C299" i="12"/>
  <c r="D299" i="12" s="1"/>
  <c r="L298" i="12"/>
  <c r="T321" i="12"/>
  <c r="L321" i="12"/>
  <c r="S314" i="12"/>
  <c r="L313" i="12"/>
  <c r="R307" i="12"/>
  <c r="C306" i="12"/>
  <c r="S306" i="12" s="1"/>
  <c r="L305" i="12"/>
  <c r="P301" i="12"/>
  <c r="R299" i="12"/>
  <c r="C298" i="12"/>
  <c r="D298" i="12" s="1"/>
  <c r="C313" i="12"/>
  <c r="D313" i="12" s="1"/>
  <c r="R306" i="12"/>
  <c r="C305" i="12"/>
  <c r="G301" i="12"/>
  <c r="R298" i="12"/>
  <c r="J321" i="12"/>
  <c r="R305" i="12"/>
  <c r="O59" i="27"/>
  <c r="D326" i="12" l="1"/>
  <c r="T326" i="12" s="1"/>
  <c r="R327" i="12"/>
  <c r="S300" i="12"/>
  <c r="X329" i="12"/>
  <c r="D332" i="12"/>
  <c r="T332" i="12" s="1"/>
  <c r="F331" i="12"/>
  <c r="U329" i="12"/>
  <c r="U327" i="12"/>
  <c r="J332" i="12"/>
  <c r="D330" i="12"/>
  <c r="D325" i="12"/>
  <c r="V326" i="12"/>
  <c r="Y332" i="12"/>
  <c r="N332" i="12"/>
  <c r="L324" i="12"/>
  <c r="H331" i="12"/>
  <c r="S326" i="12"/>
  <c r="M326" i="12"/>
  <c r="R304" i="12"/>
  <c r="M332" i="12"/>
  <c r="Y326" i="12"/>
  <c r="O314" i="12"/>
  <c r="X327" i="12"/>
  <c r="G323" i="12"/>
  <c r="D323" i="12"/>
  <c r="E323" i="12" s="1"/>
  <c r="H330" i="12"/>
  <c r="H309" i="12"/>
  <c r="Q309" i="12"/>
  <c r="E309" i="12"/>
  <c r="T309" i="12"/>
  <c r="K309" i="12"/>
  <c r="N309" i="12"/>
  <c r="W309" i="12"/>
  <c r="Q317" i="12"/>
  <c r="E317" i="12"/>
  <c r="K317" i="12"/>
  <c r="W317" i="12"/>
  <c r="T317" i="12"/>
  <c r="N317" i="12"/>
  <c r="H317" i="12"/>
  <c r="J312" i="12"/>
  <c r="S312" i="12"/>
  <c r="Q331" i="12"/>
  <c r="J330" i="12"/>
  <c r="K331" i="12"/>
  <c r="G320" i="12"/>
  <c r="P332" i="12"/>
  <c r="S323" i="12"/>
  <c r="J298" i="12"/>
  <c r="G315" i="12"/>
  <c r="S315" i="12"/>
  <c r="J326" i="12"/>
  <c r="P326" i="12"/>
  <c r="P320" i="12"/>
  <c r="O312" i="12"/>
  <c r="D315" i="12"/>
  <c r="W315" i="12" s="1"/>
  <c r="V311" i="12"/>
  <c r="R318" i="12"/>
  <c r="J316" i="12"/>
  <c r="F312" i="12"/>
  <c r="P315" i="12"/>
  <c r="Y323" i="12"/>
  <c r="L329" i="12"/>
  <c r="F329" i="12"/>
  <c r="U312" i="12"/>
  <c r="X331" i="12"/>
  <c r="L331" i="12"/>
  <c r="K314" i="12"/>
  <c r="J304" i="12"/>
  <c r="P311" i="12"/>
  <c r="M320" i="12"/>
  <c r="T323" i="12"/>
  <c r="Y333" i="12"/>
  <c r="P333" i="12"/>
  <c r="H323" i="12"/>
  <c r="S299" i="12"/>
  <c r="M306" i="12"/>
  <c r="X315" i="12"/>
  <c r="S324" i="12"/>
  <c r="S320" i="12"/>
  <c r="I312" i="12"/>
  <c r="S333" i="12"/>
  <c r="Q323" i="12"/>
  <c r="P319" i="12"/>
  <c r="G312" i="12"/>
  <c r="T315" i="12"/>
  <c r="H315" i="12"/>
  <c r="K323" i="12"/>
  <c r="J299" i="12"/>
  <c r="V312" i="12"/>
  <c r="L315" i="12"/>
  <c r="V319" i="12"/>
  <c r="J320" i="12"/>
  <c r="K326" i="12"/>
  <c r="H326" i="12"/>
  <c r="W326" i="12"/>
  <c r="N326" i="12"/>
  <c r="E326" i="12"/>
  <c r="Q326" i="12"/>
  <c r="K315" i="12"/>
  <c r="D304" i="12"/>
  <c r="R312" i="12"/>
  <c r="V320" i="12"/>
  <c r="H299" i="12"/>
  <c r="Q299" i="12"/>
  <c r="E299" i="12"/>
  <c r="W299" i="12"/>
  <c r="N299" i="12"/>
  <c r="K299" i="12"/>
  <c r="T299" i="12"/>
  <c r="K313" i="12"/>
  <c r="Q313" i="12"/>
  <c r="H313" i="12"/>
  <c r="W313" i="12"/>
  <c r="T313" i="12"/>
  <c r="E313" i="12"/>
  <c r="N313" i="12"/>
  <c r="Q298" i="12"/>
  <c r="N298" i="12"/>
  <c r="H298" i="12"/>
  <c r="W298" i="12"/>
  <c r="K298" i="12"/>
  <c r="E298" i="12"/>
  <c r="T298" i="12"/>
  <c r="M298" i="12"/>
  <c r="Y305" i="12"/>
  <c r="G305" i="12"/>
  <c r="P305" i="12"/>
  <c r="S298" i="12"/>
  <c r="J305" i="12"/>
  <c r="J307" i="12"/>
  <c r="G308" i="12"/>
  <c r="P308" i="12"/>
  <c r="Y308" i="12"/>
  <c r="V308" i="12"/>
  <c r="M308" i="12"/>
  <c r="E314" i="12"/>
  <c r="V324" i="12"/>
  <c r="W304" i="12"/>
  <c r="E304" i="12"/>
  <c r="V315" i="12"/>
  <c r="M315" i="12"/>
  <c r="M311" i="12"/>
  <c r="R328" i="12"/>
  <c r="D311" i="12"/>
  <c r="P312" i="12"/>
  <c r="D307" i="12"/>
  <c r="E315" i="12"/>
  <c r="J333" i="12"/>
  <c r="J323" i="12"/>
  <c r="M323" i="12"/>
  <c r="V323" i="12"/>
  <c r="S313" i="12"/>
  <c r="Y313" i="12"/>
  <c r="G313" i="12"/>
  <c r="P313" i="12"/>
  <c r="V313" i="12"/>
  <c r="S305" i="12"/>
  <c r="M305" i="12"/>
  <c r="O304" i="12"/>
  <c r="T304" i="12"/>
  <c r="R315" i="12"/>
  <c r="D324" i="12"/>
  <c r="O324" i="12"/>
  <c r="F324" i="12"/>
  <c r="I324" i="12"/>
  <c r="U324" i="12"/>
  <c r="X324" i="12"/>
  <c r="I304" i="12"/>
  <c r="I315" i="12"/>
  <c r="D333" i="12"/>
  <c r="L333" i="12"/>
  <c r="V333" i="12"/>
  <c r="N323" i="12"/>
  <c r="W323" i="12"/>
  <c r="Y303" i="12"/>
  <c r="J303" i="12"/>
  <c r="Y298" i="12"/>
  <c r="V298" i="12"/>
  <c r="P298" i="12"/>
  <c r="G298" i="12"/>
  <c r="Y306" i="12"/>
  <c r="P306" i="12"/>
  <c r="G306" i="12"/>
  <c r="V306" i="12"/>
  <c r="J313" i="12"/>
  <c r="J306" i="12"/>
  <c r="P299" i="12"/>
  <c r="Y299" i="12"/>
  <c r="M299" i="12"/>
  <c r="G299" i="12"/>
  <c r="V299" i="12"/>
  <c r="G300" i="12"/>
  <c r="P300" i="12"/>
  <c r="Y300" i="12"/>
  <c r="V300" i="12"/>
  <c r="M300" i="12"/>
  <c r="V305" i="12"/>
  <c r="S308" i="12"/>
  <c r="U315" i="12"/>
  <c r="G304" i="12"/>
  <c r="L304" i="12"/>
  <c r="D312" i="12"/>
  <c r="M312" i="12"/>
  <c r="O315" i="12"/>
  <c r="J315" i="12"/>
  <c r="S303" i="12"/>
  <c r="G303" i="12"/>
  <c r="R320" i="12"/>
  <c r="F320" i="12"/>
  <c r="F315" i="12"/>
  <c r="E310" i="12"/>
  <c r="N310" i="12"/>
  <c r="W310" i="12"/>
  <c r="H310" i="12"/>
  <c r="Q310" i="12"/>
  <c r="T310" i="12"/>
  <c r="K310" i="12"/>
  <c r="Q327" i="12"/>
  <c r="N327" i="12"/>
  <c r="E327" i="12"/>
  <c r="W327" i="12"/>
  <c r="T327" i="12"/>
  <c r="H327" i="12"/>
  <c r="U333" i="12"/>
  <c r="H321" i="12"/>
  <c r="W321" i="12"/>
  <c r="K321" i="12"/>
  <c r="Q321" i="12"/>
  <c r="G333" i="12"/>
  <c r="W329" i="12"/>
  <c r="H329" i="12"/>
  <c r="Q329" i="12"/>
  <c r="K329" i="12"/>
  <c r="T329" i="12"/>
  <c r="N329" i="12"/>
  <c r="E329" i="12"/>
  <c r="I333" i="12"/>
  <c r="M313" i="12"/>
  <c r="G316" i="12"/>
  <c r="Y316" i="12"/>
  <c r="V316" i="12"/>
  <c r="M316" i="12"/>
  <c r="P316" i="12"/>
  <c r="D316" i="12"/>
  <c r="D305" i="12"/>
  <c r="V304" i="12"/>
  <c r="S304" i="12"/>
  <c r="N315" i="12"/>
  <c r="Q315" i="12"/>
  <c r="S319" i="12"/>
  <c r="V303" i="12"/>
  <c r="S311" i="12"/>
  <c r="P304" i="12"/>
  <c r="X312" i="12"/>
  <c r="X333" i="12"/>
  <c r="K322" i="12"/>
  <c r="W322" i="12"/>
  <c r="Q322" i="12"/>
  <c r="N322" i="12"/>
  <c r="R333" i="12"/>
  <c r="X320" i="12"/>
  <c r="I320" i="12"/>
  <c r="L320" i="12"/>
  <c r="D320" i="12"/>
  <c r="D306" i="12"/>
  <c r="H304" i="12"/>
  <c r="K330" i="12"/>
  <c r="T330" i="12"/>
  <c r="Q330" i="12"/>
  <c r="E330" i="12"/>
  <c r="W300" i="12"/>
  <c r="H300" i="12"/>
  <c r="Q300" i="12"/>
  <c r="T300" i="12"/>
  <c r="N300" i="12"/>
  <c r="E300" i="12"/>
  <c r="E318" i="12"/>
  <c r="W318" i="12"/>
  <c r="H318" i="12"/>
  <c r="Q318" i="12"/>
  <c r="T318" i="12"/>
  <c r="K318" i="12"/>
  <c r="N318" i="12"/>
  <c r="J319" i="12"/>
  <c r="M319" i="12"/>
  <c r="Y311" i="12"/>
  <c r="J311" i="12"/>
  <c r="Y319" i="12"/>
  <c r="E302" i="12"/>
  <c r="N302" i="12"/>
  <c r="W302" i="12"/>
  <c r="H302" i="12"/>
  <c r="Q302" i="12"/>
  <c r="T302" i="12"/>
  <c r="K302" i="12"/>
  <c r="X304" i="12"/>
  <c r="D308" i="12"/>
  <c r="E332" i="12"/>
  <c r="Q332" i="12"/>
  <c r="H332" i="12"/>
  <c r="K332" i="12"/>
  <c r="W332" i="12"/>
  <c r="P307" i="12"/>
  <c r="Y307" i="12"/>
  <c r="G307" i="12"/>
  <c r="M307" i="12"/>
  <c r="V307" i="12"/>
  <c r="Q314" i="12"/>
  <c r="H314" i="12"/>
  <c r="W314" i="12"/>
  <c r="N314" i="12"/>
  <c r="F301" i="12"/>
  <c r="O301" i="12"/>
  <c r="X301" i="12"/>
  <c r="I301" i="12"/>
  <c r="U301" i="12"/>
  <c r="L301" i="12"/>
  <c r="D301" i="12"/>
  <c r="M324" i="12"/>
  <c r="Y324" i="12"/>
  <c r="G324" i="12"/>
  <c r="P324" i="12"/>
  <c r="P303" i="12"/>
  <c r="I328" i="12"/>
  <c r="L328" i="12"/>
  <c r="U328" i="12"/>
  <c r="D328" i="12"/>
  <c r="O328" i="12"/>
  <c r="F328" i="12"/>
  <c r="O320" i="12"/>
  <c r="D303" i="12"/>
  <c r="O333" i="12"/>
  <c r="M304" i="12"/>
  <c r="M303" i="12"/>
  <c r="D319" i="12"/>
  <c r="O6" i="27"/>
  <c r="Q325" i="12" l="1"/>
  <c r="H325" i="12"/>
  <c r="T325" i="12"/>
  <c r="K325" i="12"/>
  <c r="W325" i="12"/>
  <c r="E325" i="12"/>
  <c r="N325" i="12"/>
  <c r="W330" i="12"/>
  <c r="N330" i="12"/>
  <c r="Q304" i="12"/>
  <c r="K304" i="12"/>
  <c r="N304" i="12"/>
  <c r="N301" i="12"/>
  <c r="W301" i="12"/>
  <c r="Q301" i="12"/>
  <c r="E301" i="12"/>
  <c r="T301" i="12"/>
  <c r="K301" i="12"/>
  <c r="H301" i="12"/>
  <c r="Q305" i="12"/>
  <c r="H305" i="12"/>
  <c r="W305" i="12"/>
  <c r="N305" i="12"/>
  <c r="T305" i="12"/>
  <c r="E305" i="12"/>
  <c r="K305" i="12"/>
  <c r="W316" i="12"/>
  <c r="Q316" i="12"/>
  <c r="N316" i="12"/>
  <c r="T316" i="12"/>
  <c r="H316" i="12"/>
  <c r="E316" i="12"/>
  <c r="K316" i="12"/>
  <c r="Q303" i="12"/>
  <c r="H303" i="12"/>
  <c r="K303" i="12"/>
  <c r="N303" i="12"/>
  <c r="T303" i="12"/>
  <c r="E303" i="12"/>
  <c r="W303" i="12"/>
  <c r="Q312" i="12"/>
  <c r="T312" i="12"/>
  <c r="E312" i="12"/>
  <c r="W312" i="12"/>
  <c r="K312" i="12"/>
  <c r="N312" i="12"/>
  <c r="H312" i="12"/>
  <c r="W333" i="12"/>
  <c r="K333" i="12"/>
  <c r="E333" i="12"/>
  <c r="T333" i="12"/>
  <c r="Q333" i="12"/>
  <c r="H333" i="12"/>
  <c r="N333" i="12"/>
  <c r="W324" i="12"/>
  <c r="E324" i="12"/>
  <c r="H324" i="12"/>
  <c r="Q324" i="12"/>
  <c r="T324" i="12"/>
  <c r="K324" i="12"/>
  <c r="N324" i="12"/>
  <c r="H307" i="12"/>
  <c r="Q307" i="12"/>
  <c r="W307" i="12"/>
  <c r="N307" i="12"/>
  <c r="E307" i="12"/>
  <c r="T307" i="12"/>
  <c r="K307" i="12"/>
  <c r="W308" i="12"/>
  <c r="H308" i="12"/>
  <c r="Q308" i="12"/>
  <c r="N308" i="12"/>
  <c r="T308" i="12"/>
  <c r="E308" i="12"/>
  <c r="K308" i="12"/>
  <c r="Q306" i="12"/>
  <c r="H306" i="12"/>
  <c r="N306" i="12"/>
  <c r="W306" i="12"/>
  <c r="T306" i="12"/>
  <c r="K306" i="12"/>
  <c r="E306" i="12"/>
  <c r="H320" i="12"/>
  <c r="K320" i="12"/>
  <c r="T320" i="12"/>
  <c r="E320" i="12"/>
  <c r="W320" i="12"/>
  <c r="N320" i="12"/>
  <c r="Q320" i="12"/>
  <c r="Q311" i="12"/>
  <c r="N311" i="12"/>
  <c r="T311" i="12"/>
  <c r="K311" i="12"/>
  <c r="E311" i="12"/>
  <c r="W311" i="12"/>
  <c r="H311" i="12"/>
  <c r="E319" i="12"/>
  <c r="Q319" i="12"/>
  <c r="N319" i="12"/>
  <c r="K319" i="12"/>
  <c r="W319" i="12"/>
  <c r="H319" i="12"/>
  <c r="T319" i="12"/>
  <c r="Q328" i="12"/>
  <c r="W328" i="12"/>
  <c r="N328" i="12"/>
  <c r="K328" i="12"/>
  <c r="E328" i="12"/>
  <c r="T328" i="12"/>
  <c r="H328" i="12"/>
  <c r="O4" i="26"/>
  <c r="P4" i="26"/>
  <c r="Q4" i="26"/>
  <c r="R4" i="26"/>
  <c r="O5" i="26"/>
  <c r="P5" i="26"/>
  <c r="Q5" i="26"/>
  <c r="R5" i="26"/>
  <c r="O6" i="26"/>
  <c r="P6" i="26"/>
  <c r="Q6" i="26"/>
  <c r="R6" i="26"/>
  <c r="O7" i="26"/>
  <c r="P7" i="26"/>
  <c r="Q7" i="26"/>
  <c r="R7" i="26"/>
  <c r="O8" i="26"/>
  <c r="P8" i="26"/>
  <c r="Q8" i="26"/>
  <c r="R8" i="26"/>
  <c r="O9" i="26"/>
  <c r="P9" i="26"/>
  <c r="Q9" i="26"/>
  <c r="R9" i="26"/>
  <c r="O10" i="26"/>
  <c r="P10" i="26"/>
  <c r="Q10" i="26"/>
  <c r="R10" i="26"/>
  <c r="O11" i="26"/>
  <c r="P11" i="26"/>
  <c r="Q11" i="26"/>
  <c r="R11" i="26"/>
  <c r="O12" i="26"/>
  <c r="P12" i="26"/>
  <c r="Q12" i="26"/>
  <c r="R12" i="26"/>
  <c r="O13" i="26"/>
  <c r="P13" i="26"/>
  <c r="Q13" i="26"/>
  <c r="R13" i="26"/>
  <c r="O14" i="26"/>
  <c r="P14" i="26"/>
  <c r="Q14" i="26"/>
  <c r="R14" i="26"/>
  <c r="O15" i="26"/>
  <c r="P15" i="26"/>
  <c r="Q15" i="26"/>
  <c r="R15" i="26"/>
  <c r="O16" i="26"/>
  <c r="P16" i="26"/>
  <c r="Q16" i="26"/>
  <c r="R16" i="26"/>
  <c r="O17" i="26"/>
  <c r="P17" i="26"/>
  <c r="Q17" i="26"/>
  <c r="R17" i="26"/>
  <c r="O18" i="26"/>
  <c r="P18" i="26"/>
  <c r="Q18" i="26"/>
  <c r="R18" i="26"/>
  <c r="O19" i="26"/>
  <c r="P19" i="26"/>
  <c r="Q19" i="26"/>
  <c r="R19" i="26"/>
  <c r="O20" i="26"/>
  <c r="P20" i="26"/>
  <c r="Q20" i="26"/>
  <c r="R20" i="26"/>
  <c r="O21" i="26"/>
  <c r="P21" i="26"/>
  <c r="Q21" i="26"/>
  <c r="R21" i="26"/>
  <c r="O22" i="26"/>
  <c r="P22" i="26"/>
  <c r="Q22" i="26"/>
  <c r="R22" i="26"/>
  <c r="O23" i="26"/>
  <c r="P23" i="26"/>
  <c r="Q23" i="26"/>
  <c r="R23" i="26"/>
  <c r="O24" i="26"/>
  <c r="P24" i="26"/>
  <c r="Q24" i="26"/>
  <c r="R24" i="26"/>
  <c r="O25" i="26"/>
  <c r="P25" i="26"/>
  <c r="Q25" i="26"/>
  <c r="R25" i="26"/>
  <c r="O26" i="26"/>
  <c r="P26" i="26"/>
  <c r="Q26" i="26"/>
  <c r="R26" i="26"/>
  <c r="O27" i="26"/>
  <c r="P27" i="26"/>
  <c r="Q27" i="26"/>
  <c r="R27" i="26"/>
  <c r="O28" i="26"/>
  <c r="P28" i="26"/>
  <c r="Q28" i="26"/>
  <c r="R28" i="26"/>
  <c r="O29" i="26"/>
  <c r="P29" i="26"/>
  <c r="Q29" i="26"/>
  <c r="R29" i="26"/>
  <c r="O30" i="26"/>
  <c r="P30" i="26"/>
  <c r="Q30" i="26"/>
  <c r="R30" i="26"/>
  <c r="O31" i="26"/>
  <c r="P31" i="26"/>
  <c r="Q31" i="26"/>
  <c r="R31" i="26"/>
  <c r="O32" i="26"/>
  <c r="P32" i="26"/>
  <c r="Q32" i="26"/>
  <c r="R32" i="26"/>
  <c r="O33" i="26"/>
  <c r="P33" i="26"/>
  <c r="Q33" i="26"/>
  <c r="R33" i="26"/>
  <c r="O34" i="26"/>
  <c r="P34" i="26"/>
  <c r="Q34" i="26"/>
  <c r="R34" i="26"/>
  <c r="O35" i="26"/>
  <c r="P35" i="26"/>
  <c r="Q35" i="26"/>
  <c r="R35" i="26"/>
  <c r="O36" i="26"/>
  <c r="P36" i="26"/>
  <c r="Q36" i="26"/>
  <c r="R36" i="26"/>
  <c r="O37" i="26"/>
  <c r="P37" i="26"/>
  <c r="Q37" i="26"/>
  <c r="R37" i="26"/>
  <c r="O38" i="26"/>
  <c r="P38" i="26"/>
  <c r="Q38" i="26"/>
  <c r="R38" i="26"/>
  <c r="O39" i="26"/>
  <c r="P39" i="26"/>
  <c r="Q39" i="26"/>
  <c r="R39" i="26"/>
  <c r="O40" i="26"/>
  <c r="P40" i="26"/>
  <c r="Q40" i="26"/>
  <c r="R40" i="26"/>
  <c r="O41" i="26"/>
  <c r="P41" i="26"/>
  <c r="Q41" i="26"/>
  <c r="R41" i="26"/>
  <c r="O42" i="26"/>
  <c r="P42" i="26"/>
  <c r="Q42" i="26"/>
  <c r="R42" i="26"/>
  <c r="O43" i="26"/>
  <c r="P43" i="26"/>
  <c r="Q43" i="26"/>
  <c r="R43" i="26"/>
  <c r="O44" i="26"/>
  <c r="P44" i="26"/>
  <c r="Q44" i="26"/>
  <c r="R44" i="26"/>
  <c r="O45" i="26"/>
  <c r="P45" i="26"/>
  <c r="Q45" i="26"/>
  <c r="R45" i="26"/>
  <c r="O46" i="26"/>
  <c r="P46" i="26"/>
  <c r="Q46" i="26"/>
  <c r="R46" i="26"/>
  <c r="O47" i="26"/>
  <c r="P47" i="26"/>
  <c r="Q47" i="26"/>
  <c r="R47" i="26"/>
  <c r="O48" i="26"/>
  <c r="P48" i="26"/>
  <c r="Q48" i="26"/>
  <c r="R48" i="26"/>
  <c r="O49" i="26"/>
  <c r="P49" i="26"/>
  <c r="Q49" i="26"/>
  <c r="R49" i="26"/>
  <c r="O50" i="26"/>
  <c r="P50" i="26"/>
  <c r="Q50" i="26"/>
  <c r="R50" i="26"/>
  <c r="O51" i="26"/>
  <c r="P51" i="26"/>
  <c r="Q51" i="26"/>
  <c r="R51" i="26"/>
  <c r="O52" i="26"/>
  <c r="P52" i="26"/>
  <c r="Q52" i="26"/>
  <c r="R52" i="26"/>
  <c r="O53" i="26"/>
  <c r="P53" i="26"/>
  <c r="Q53" i="26"/>
  <c r="R53" i="26"/>
  <c r="O54" i="26"/>
  <c r="P54" i="26"/>
  <c r="Q54" i="26"/>
  <c r="R54" i="26"/>
  <c r="O55" i="26"/>
  <c r="P55" i="26"/>
  <c r="Q55" i="26"/>
  <c r="R55" i="26"/>
  <c r="O56" i="26"/>
  <c r="P56" i="26"/>
  <c r="Q56" i="26"/>
  <c r="R56" i="26"/>
  <c r="O57" i="26"/>
  <c r="P57" i="26"/>
  <c r="Q57" i="26"/>
  <c r="R57" i="26"/>
  <c r="O58" i="26"/>
  <c r="P58" i="26"/>
  <c r="Q58" i="26"/>
  <c r="R58" i="26"/>
  <c r="O59" i="26"/>
  <c r="P59" i="26"/>
  <c r="Q59" i="26"/>
  <c r="R59" i="26"/>
  <c r="O60" i="26"/>
  <c r="P60" i="26"/>
  <c r="Q60" i="26"/>
  <c r="R60" i="26"/>
  <c r="O61" i="26"/>
  <c r="P61" i="26"/>
  <c r="Q61" i="26"/>
  <c r="R61" i="26"/>
  <c r="O62" i="26"/>
  <c r="P62" i="26"/>
  <c r="Q62" i="26"/>
  <c r="R62" i="26"/>
  <c r="O63" i="26"/>
  <c r="P63" i="26"/>
  <c r="Q63" i="26"/>
  <c r="R63" i="26"/>
  <c r="O64" i="26"/>
  <c r="P64" i="26"/>
  <c r="Q64" i="26"/>
  <c r="R64" i="26"/>
  <c r="O65" i="26"/>
  <c r="P65" i="26"/>
  <c r="Q65" i="26"/>
  <c r="R65" i="26"/>
  <c r="O66" i="26"/>
  <c r="P66" i="26"/>
  <c r="Q66" i="26"/>
  <c r="R66" i="26"/>
  <c r="O67" i="26"/>
  <c r="P67" i="26"/>
  <c r="Q67" i="26"/>
  <c r="R67" i="26"/>
  <c r="O68" i="26"/>
  <c r="P68" i="26"/>
  <c r="Q68" i="26"/>
  <c r="R68" i="26"/>
  <c r="O69" i="26"/>
  <c r="P69" i="26"/>
  <c r="Q69" i="26"/>
  <c r="R69" i="26"/>
  <c r="O70" i="26"/>
  <c r="P70" i="26"/>
  <c r="Q70" i="26"/>
  <c r="R70" i="26"/>
  <c r="O71" i="26"/>
  <c r="P71" i="26"/>
  <c r="Q71" i="26"/>
  <c r="R71" i="26"/>
  <c r="O72" i="26"/>
  <c r="P72" i="26"/>
  <c r="Q72" i="26"/>
  <c r="R72" i="26"/>
  <c r="O73" i="26"/>
  <c r="P73" i="26"/>
  <c r="Q73" i="26"/>
  <c r="R73" i="26"/>
  <c r="O74" i="26"/>
  <c r="P74" i="26"/>
  <c r="Q74" i="26"/>
  <c r="R74" i="26"/>
  <c r="O75" i="26"/>
  <c r="P75" i="26"/>
  <c r="Q75" i="26"/>
  <c r="R75" i="26"/>
  <c r="O76" i="26"/>
  <c r="P76" i="26"/>
  <c r="Q76" i="26"/>
  <c r="R76" i="26"/>
  <c r="O77" i="26"/>
  <c r="P77" i="26"/>
  <c r="Q77" i="26"/>
  <c r="R77" i="26"/>
  <c r="O78" i="26"/>
  <c r="P78" i="26"/>
  <c r="Q78" i="26"/>
  <c r="R78" i="26"/>
  <c r="O79" i="26"/>
  <c r="P79" i="26"/>
  <c r="Q79" i="26"/>
  <c r="R79" i="26"/>
  <c r="O80" i="26"/>
  <c r="P80" i="26"/>
  <c r="Q80" i="26"/>
  <c r="R80" i="26"/>
  <c r="O81" i="26"/>
  <c r="P81" i="26"/>
  <c r="Q81" i="26"/>
  <c r="R81" i="26"/>
  <c r="O82" i="26"/>
  <c r="P82" i="26"/>
  <c r="Q82" i="26"/>
  <c r="R82" i="26"/>
  <c r="O83" i="26"/>
  <c r="P83" i="26"/>
  <c r="Q83" i="26"/>
  <c r="R83" i="26"/>
  <c r="O84" i="26"/>
  <c r="P84" i="26"/>
  <c r="Q84" i="26"/>
  <c r="R84" i="26"/>
  <c r="O85" i="26"/>
  <c r="P85" i="26"/>
  <c r="Q85" i="26"/>
  <c r="R85" i="26"/>
  <c r="O86" i="26"/>
  <c r="P86" i="26"/>
  <c r="Q86" i="26"/>
  <c r="R86" i="26"/>
  <c r="O87" i="26"/>
  <c r="P87" i="26"/>
  <c r="Q87" i="26"/>
  <c r="R87" i="26"/>
  <c r="O88" i="26"/>
  <c r="P88" i="26"/>
  <c r="Q88" i="26"/>
  <c r="R88" i="26"/>
  <c r="O89" i="26"/>
  <c r="P89" i="26"/>
  <c r="Q89" i="26"/>
  <c r="R89" i="26"/>
  <c r="O90" i="26"/>
  <c r="P90" i="26"/>
  <c r="Q90" i="26"/>
  <c r="R90" i="26"/>
  <c r="O91" i="26"/>
  <c r="P91" i="26"/>
  <c r="Q91" i="26"/>
  <c r="R91" i="26"/>
  <c r="O92" i="26"/>
  <c r="P92" i="26"/>
  <c r="Q92" i="26"/>
  <c r="R92" i="26"/>
  <c r="O93" i="26"/>
  <c r="P93" i="26"/>
  <c r="Q93" i="26"/>
  <c r="R93" i="26"/>
  <c r="O94" i="26"/>
  <c r="P94" i="26"/>
  <c r="Q94" i="26"/>
  <c r="R94" i="26"/>
  <c r="O95" i="26"/>
  <c r="P95" i="26"/>
  <c r="Q95" i="26"/>
  <c r="R95" i="26"/>
  <c r="O96" i="26"/>
  <c r="P96" i="26"/>
  <c r="Q96" i="26"/>
  <c r="R96" i="26"/>
  <c r="O97" i="26"/>
  <c r="P97" i="26"/>
  <c r="Q97" i="26"/>
  <c r="R97" i="26"/>
  <c r="O98" i="26"/>
  <c r="P98" i="26"/>
  <c r="Q98" i="26"/>
  <c r="R98" i="26"/>
  <c r="O99" i="26"/>
  <c r="P99" i="26"/>
  <c r="Q99" i="26"/>
  <c r="R99" i="26"/>
  <c r="O100" i="26"/>
  <c r="P100" i="26"/>
  <c r="Q100" i="26"/>
  <c r="R100" i="26"/>
  <c r="O101" i="26"/>
  <c r="P101" i="26"/>
  <c r="Q101" i="26"/>
  <c r="R101" i="26"/>
  <c r="O102" i="26"/>
  <c r="P102" i="26"/>
  <c r="Q102" i="26"/>
  <c r="R102" i="26"/>
  <c r="O103" i="26"/>
  <c r="P103" i="26"/>
  <c r="Q103" i="26"/>
  <c r="R103" i="26"/>
  <c r="O104" i="26"/>
  <c r="P104" i="26"/>
  <c r="Q104" i="26"/>
  <c r="R104" i="26"/>
  <c r="O105" i="26"/>
  <c r="P105" i="26"/>
  <c r="Q105" i="26"/>
  <c r="R105" i="26"/>
  <c r="O106" i="26"/>
  <c r="P106" i="26"/>
  <c r="Q106" i="26"/>
  <c r="R106" i="26"/>
  <c r="O107" i="26"/>
  <c r="P107" i="26"/>
  <c r="Q107" i="26"/>
  <c r="R107" i="26"/>
  <c r="O108" i="26"/>
  <c r="P108" i="26"/>
  <c r="Q108" i="26"/>
  <c r="R108" i="26"/>
  <c r="O109" i="26"/>
  <c r="P109" i="26"/>
  <c r="Q109" i="26"/>
  <c r="R109" i="26"/>
  <c r="O110" i="26"/>
  <c r="P110" i="26"/>
  <c r="Q110" i="26"/>
  <c r="R110" i="26"/>
  <c r="O111" i="26"/>
  <c r="P111" i="26"/>
  <c r="Q111" i="26"/>
  <c r="R111" i="26"/>
  <c r="O112" i="26"/>
  <c r="P112" i="26"/>
  <c r="Q112" i="26"/>
  <c r="R112" i="26"/>
  <c r="O113" i="26"/>
  <c r="P113" i="26"/>
  <c r="Q113" i="26"/>
  <c r="R113" i="26"/>
  <c r="O114" i="26"/>
  <c r="P114" i="26"/>
  <c r="Q114" i="26"/>
  <c r="R114" i="26"/>
  <c r="O115" i="26"/>
  <c r="P115" i="26"/>
  <c r="Q115" i="26"/>
  <c r="R115" i="26"/>
  <c r="O116" i="26"/>
  <c r="P116" i="26"/>
  <c r="Q116" i="26"/>
  <c r="R116" i="26"/>
  <c r="O117" i="26"/>
  <c r="P117" i="26"/>
  <c r="Q117" i="26"/>
  <c r="R117" i="26"/>
  <c r="O118" i="26"/>
  <c r="P118" i="26"/>
  <c r="Q118" i="26"/>
  <c r="R118" i="26"/>
  <c r="O119" i="26"/>
  <c r="P119" i="26"/>
  <c r="Q119" i="26"/>
  <c r="R119" i="26"/>
  <c r="O120" i="26"/>
  <c r="P120" i="26"/>
  <c r="Q120" i="26"/>
  <c r="R120" i="26"/>
  <c r="O121" i="26"/>
  <c r="P121" i="26"/>
  <c r="Q121" i="26"/>
  <c r="R121" i="26"/>
  <c r="O122" i="26"/>
  <c r="P122" i="26"/>
  <c r="Q122" i="26"/>
  <c r="R122" i="26"/>
  <c r="O123" i="26"/>
  <c r="P123" i="26"/>
  <c r="Q123" i="26"/>
  <c r="R123" i="26"/>
  <c r="O124" i="26"/>
  <c r="P124" i="26"/>
  <c r="Q124" i="26"/>
  <c r="R124" i="26"/>
  <c r="O125" i="26"/>
  <c r="P125" i="26"/>
  <c r="Q125" i="26"/>
  <c r="R125" i="26"/>
  <c r="O126" i="26"/>
  <c r="P126" i="26"/>
  <c r="Q126" i="26"/>
  <c r="R126" i="26"/>
  <c r="O127" i="26"/>
  <c r="P127" i="26"/>
  <c r="Q127" i="26"/>
  <c r="R127" i="26"/>
  <c r="O128" i="26"/>
  <c r="P128" i="26"/>
  <c r="Q128" i="26"/>
  <c r="R128" i="26"/>
  <c r="O129" i="26"/>
  <c r="P129" i="26"/>
  <c r="Q129" i="26"/>
  <c r="R129" i="26"/>
  <c r="O130" i="26"/>
  <c r="P130" i="26"/>
  <c r="Q130" i="26"/>
  <c r="R130" i="26"/>
  <c r="O131" i="26"/>
  <c r="P131" i="26"/>
  <c r="Q131" i="26"/>
  <c r="R131" i="26"/>
  <c r="O132" i="26"/>
  <c r="P132" i="26"/>
  <c r="Q132" i="26"/>
  <c r="R132" i="26"/>
  <c r="O133" i="26"/>
  <c r="P133" i="26"/>
  <c r="Q133" i="26"/>
  <c r="R133" i="26"/>
  <c r="O134" i="26"/>
  <c r="P134" i="26"/>
  <c r="Q134" i="26"/>
  <c r="R134" i="26"/>
  <c r="O135" i="26"/>
  <c r="P135" i="26"/>
  <c r="Q135" i="26"/>
  <c r="R135" i="26"/>
  <c r="O136" i="26"/>
  <c r="P136" i="26"/>
  <c r="Q136" i="26"/>
  <c r="R136" i="26"/>
  <c r="O137" i="26"/>
  <c r="P137" i="26"/>
  <c r="Q137" i="26"/>
  <c r="R137" i="26"/>
  <c r="O138" i="26"/>
  <c r="P138" i="26"/>
  <c r="Q138" i="26"/>
  <c r="R138" i="26"/>
  <c r="O139" i="26"/>
  <c r="P139" i="26"/>
  <c r="Q139" i="26"/>
  <c r="R139" i="26"/>
  <c r="O140" i="26"/>
  <c r="P140" i="26"/>
  <c r="Q140" i="26"/>
  <c r="R140" i="26"/>
  <c r="O141" i="26"/>
  <c r="P141" i="26"/>
  <c r="Q141" i="26"/>
  <c r="R141" i="26"/>
  <c r="O142" i="26"/>
  <c r="P142" i="26"/>
  <c r="Q142" i="26"/>
  <c r="R142" i="26"/>
  <c r="O143" i="26"/>
  <c r="P143" i="26"/>
  <c r="Q143" i="26"/>
  <c r="R143" i="26"/>
  <c r="O144" i="26"/>
  <c r="P144" i="26"/>
  <c r="Q144" i="26"/>
  <c r="R144" i="26"/>
  <c r="O145" i="26"/>
  <c r="P145" i="26"/>
  <c r="Q145" i="26"/>
  <c r="R145" i="26"/>
  <c r="O146" i="26"/>
  <c r="P146" i="26"/>
  <c r="Q146" i="26"/>
  <c r="R146" i="26"/>
  <c r="O147" i="26"/>
  <c r="P147" i="26"/>
  <c r="Q147" i="26"/>
  <c r="R147" i="26"/>
  <c r="O148" i="26"/>
  <c r="P148" i="26"/>
  <c r="Q148" i="26"/>
  <c r="R148" i="26"/>
  <c r="O149" i="26"/>
  <c r="P149" i="26"/>
  <c r="Q149" i="26"/>
  <c r="R149" i="26"/>
  <c r="O150" i="26"/>
  <c r="P150" i="26"/>
  <c r="Q150" i="26"/>
  <c r="R150" i="26"/>
  <c r="O151" i="26"/>
  <c r="P151" i="26"/>
  <c r="Q151" i="26"/>
  <c r="R151" i="26"/>
  <c r="O152" i="26"/>
  <c r="P152" i="26"/>
  <c r="Q152" i="26"/>
  <c r="R152" i="26"/>
  <c r="O153" i="26"/>
  <c r="P153" i="26"/>
  <c r="Q153" i="26"/>
  <c r="R153" i="26"/>
  <c r="O154" i="26"/>
  <c r="P154" i="26"/>
  <c r="Q154" i="26"/>
  <c r="R154" i="26"/>
  <c r="O155" i="26"/>
  <c r="P155" i="26"/>
  <c r="Q155" i="26"/>
  <c r="R155" i="26"/>
  <c r="O156" i="26"/>
  <c r="P156" i="26"/>
  <c r="Q156" i="26"/>
  <c r="R156" i="26"/>
  <c r="O157" i="26"/>
  <c r="P157" i="26"/>
  <c r="Q157" i="26"/>
  <c r="R157" i="26"/>
  <c r="O158" i="26"/>
  <c r="P158" i="26"/>
  <c r="Q158" i="26"/>
  <c r="R158" i="26"/>
  <c r="O159" i="26"/>
  <c r="P159" i="26"/>
  <c r="Q159" i="26"/>
  <c r="R159" i="26"/>
  <c r="O160" i="26"/>
  <c r="P160" i="26"/>
  <c r="Q160" i="26"/>
  <c r="R160" i="26"/>
  <c r="O161" i="26"/>
  <c r="P161" i="26"/>
  <c r="Q161" i="26"/>
  <c r="R161" i="26"/>
  <c r="O162" i="26"/>
  <c r="P162" i="26"/>
  <c r="Q162" i="26"/>
  <c r="R162" i="26"/>
  <c r="O163" i="26"/>
  <c r="P163" i="26"/>
  <c r="Q163" i="26"/>
  <c r="R163" i="26"/>
  <c r="O164" i="26"/>
  <c r="P164" i="26"/>
  <c r="Q164" i="26"/>
  <c r="R164" i="26"/>
  <c r="O165" i="26"/>
  <c r="P165" i="26"/>
  <c r="Q165" i="26"/>
  <c r="R165" i="26"/>
  <c r="O166" i="26"/>
  <c r="P166" i="26"/>
  <c r="Q166" i="26"/>
  <c r="R166" i="26"/>
  <c r="O167" i="26"/>
  <c r="P167" i="26"/>
  <c r="Q167" i="26"/>
  <c r="R167" i="26"/>
  <c r="O168" i="26"/>
  <c r="P168" i="26"/>
  <c r="Q168" i="26"/>
  <c r="R168" i="26"/>
  <c r="O169" i="26"/>
  <c r="P169" i="26"/>
  <c r="Q169" i="26"/>
  <c r="R169" i="26"/>
  <c r="O170" i="26"/>
  <c r="P170" i="26"/>
  <c r="Q170" i="26"/>
  <c r="R170" i="26"/>
  <c r="O171" i="26"/>
  <c r="P171" i="26"/>
  <c r="Q171" i="26"/>
  <c r="R171" i="26"/>
  <c r="O172" i="26"/>
  <c r="P172" i="26"/>
  <c r="Q172" i="26"/>
  <c r="R172" i="26"/>
  <c r="O173" i="26"/>
  <c r="P173" i="26"/>
  <c r="Q173" i="26"/>
  <c r="R173" i="26"/>
  <c r="O174" i="26"/>
  <c r="P174" i="26"/>
  <c r="Q174" i="26"/>
  <c r="R174" i="26"/>
  <c r="O175" i="26"/>
  <c r="P175" i="26"/>
  <c r="Q175" i="26"/>
  <c r="R175" i="26"/>
  <c r="O176" i="26"/>
  <c r="P176" i="26"/>
  <c r="Q176" i="26"/>
  <c r="R176" i="26"/>
  <c r="O177" i="26"/>
  <c r="P177" i="26"/>
  <c r="Q177" i="26"/>
  <c r="R177" i="26"/>
  <c r="O178" i="26"/>
  <c r="P178" i="26"/>
  <c r="Q178" i="26"/>
  <c r="R178" i="26"/>
  <c r="O179" i="26"/>
  <c r="P179" i="26"/>
  <c r="Q179" i="26"/>
  <c r="R179" i="26"/>
  <c r="O180" i="26"/>
  <c r="P180" i="26"/>
  <c r="Q180" i="26"/>
  <c r="R180" i="26"/>
  <c r="O181" i="26"/>
  <c r="P181" i="26"/>
  <c r="Q181" i="26"/>
  <c r="R181" i="26"/>
  <c r="O182" i="26"/>
  <c r="P182" i="26"/>
  <c r="Q182" i="26"/>
  <c r="R182" i="26"/>
  <c r="O183" i="26"/>
  <c r="P183" i="26"/>
  <c r="Q183" i="26"/>
  <c r="R183" i="26"/>
  <c r="O184" i="26"/>
  <c r="P184" i="26"/>
  <c r="Q184" i="26"/>
  <c r="R184" i="26"/>
  <c r="O185" i="26"/>
  <c r="P185" i="26"/>
  <c r="Q185" i="26"/>
  <c r="R185" i="26"/>
  <c r="O186" i="26"/>
  <c r="P186" i="26"/>
  <c r="Q186" i="26"/>
  <c r="R186" i="26"/>
  <c r="O187" i="26"/>
  <c r="P187" i="26"/>
  <c r="Q187" i="26"/>
  <c r="R187" i="26"/>
  <c r="O188" i="26"/>
  <c r="P188" i="26"/>
  <c r="Q188" i="26"/>
  <c r="R188" i="26"/>
  <c r="O189" i="26"/>
  <c r="P189" i="26"/>
  <c r="Q189" i="26"/>
  <c r="R189" i="26"/>
  <c r="O190" i="26"/>
  <c r="P190" i="26"/>
  <c r="Q190" i="26"/>
  <c r="R190" i="26"/>
  <c r="O191" i="26"/>
  <c r="P191" i="26"/>
  <c r="Q191" i="26"/>
  <c r="R191" i="26"/>
  <c r="O192" i="26"/>
  <c r="P192" i="26"/>
  <c r="Q192" i="26"/>
  <c r="R192" i="26"/>
  <c r="O193" i="26"/>
  <c r="P193" i="26"/>
  <c r="Q193" i="26"/>
  <c r="R193" i="26"/>
  <c r="O194" i="26"/>
  <c r="P194" i="26"/>
  <c r="Q194" i="26"/>
  <c r="R194" i="26"/>
  <c r="O195" i="26"/>
  <c r="P195" i="26"/>
  <c r="Q195" i="26"/>
  <c r="R195" i="26"/>
  <c r="O196" i="26"/>
  <c r="P196" i="26"/>
  <c r="Q196" i="26"/>
  <c r="R196" i="26"/>
  <c r="O197" i="26"/>
  <c r="P197" i="26"/>
  <c r="Q197" i="26"/>
  <c r="R197" i="26"/>
  <c r="O198" i="26"/>
  <c r="P198" i="26"/>
  <c r="Q198" i="26"/>
  <c r="R198" i="26"/>
  <c r="O199" i="26"/>
  <c r="P199" i="26"/>
  <c r="Q199" i="26"/>
  <c r="R199" i="26"/>
  <c r="O200" i="26"/>
  <c r="P200" i="26"/>
  <c r="Q200" i="26"/>
  <c r="R200" i="26"/>
  <c r="O201" i="26"/>
  <c r="P201" i="26"/>
  <c r="Q201" i="26"/>
  <c r="R201" i="26"/>
  <c r="O202" i="26"/>
  <c r="P202" i="26"/>
  <c r="Q202" i="26"/>
  <c r="R202" i="26"/>
  <c r="O203" i="26"/>
  <c r="P203" i="26"/>
  <c r="Q203" i="26"/>
  <c r="R203" i="26"/>
  <c r="O204" i="26"/>
  <c r="P204" i="26"/>
  <c r="Q204" i="26"/>
  <c r="R204" i="26"/>
  <c r="O205" i="26"/>
  <c r="P205" i="26"/>
  <c r="Q205" i="26"/>
  <c r="R205" i="26"/>
  <c r="O206" i="26"/>
  <c r="P206" i="26"/>
  <c r="Q206" i="26"/>
  <c r="R206" i="26"/>
  <c r="O207" i="26"/>
  <c r="P207" i="26"/>
  <c r="Q207" i="26"/>
  <c r="R207" i="26"/>
  <c r="O208" i="26"/>
  <c r="P208" i="26"/>
  <c r="Q208" i="26"/>
  <c r="R208" i="26"/>
  <c r="O209" i="26"/>
  <c r="P209" i="26"/>
  <c r="Q209" i="26"/>
  <c r="R209" i="26"/>
  <c r="O210" i="26"/>
  <c r="P210" i="26"/>
  <c r="Q210" i="26"/>
  <c r="R210" i="26"/>
  <c r="O211" i="26"/>
  <c r="P211" i="26"/>
  <c r="Q211" i="26"/>
  <c r="R211" i="26"/>
  <c r="O212" i="26"/>
  <c r="P212" i="26"/>
  <c r="Q212" i="26"/>
  <c r="R212" i="26"/>
  <c r="O213" i="26"/>
  <c r="P213" i="26"/>
  <c r="Q213" i="26"/>
  <c r="R213" i="26"/>
  <c r="O214" i="26"/>
  <c r="P214" i="26"/>
  <c r="Q214" i="26"/>
  <c r="R214" i="26"/>
  <c r="O215" i="26"/>
  <c r="P215" i="26"/>
  <c r="Q215" i="26"/>
  <c r="R215" i="26"/>
  <c r="O216" i="26"/>
  <c r="P216" i="26"/>
  <c r="Q216" i="26"/>
  <c r="R216" i="26"/>
  <c r="O217" i="26"/>
  <c r="P217" i="26"/>
  <c r="Q217" i="26"/>
  <c r="R217" i="26"/>
  <c r="O218" i="26"/>
  <c r="P218" i="26"/>
  <c r="Q218" i="26"/>
  <c r="R218" i="26"/>
  <c r="O219" i="26"/>
  <c r="P219" i="26"/>
  <c r="Q219" i="26"/>
  <c r="R219" i="26"/>
  <c r="O220" i="26"/>
  <c r="P220" i="26"/>
  <c r="Q220" i="26"/>
  <c r="R220" i="26"/>
  <c r="O221" i="26"/>
  <c r="P221" i="26"/>
  <c r="Q221" i="26"/>
  <c r="R221" i="26"/>
  <c r="O222" i="26"/>
  <c r="P222" i="26"/>
  <c r="Q222" i="26"/>
  <c r="R222" i="26"/>
  <c r="O223" i="26"/>
  <c r="P223" i="26"/>
  <c r="Q223" i="26"/>
  <c r="R223" i="26"/>
  <c r="O224" i="26"/>
  <c r="P224" i="26"/>
  <c r="Q224" i="26"/>
  <c r="R224" i="26"/>
  <c r="O225" i="26"/>
  <c r="P225" i="26"/>
  <c r="Q225" i="26"/>
  <c r="R225" i="26"/>
  <c r="O226" i="26"/>
  <c r="P226" i="26"/>
  <c r="Q226" i="26"/>
  <c r="R226" i="26"/>
  <c r="O227" i="26"/>
  <c r="P227" i="26"/>
  <c r="Q227" i="26"/>
  <c r="R227" i="26"/>
  <c r="O228" i="26"/>
  <c r="P228" i="26"/>
  <c r="Q228" i="26"/>
  <c r="R228" i="26"/>
  <c r="O229" i="26"/>
  <c r="P229" i="26"/>
  <c r="Q229" i="26"/>
  <c r="R229" i="26"/>
  <c r="O230" i="26"/>
  <c r="P230" i="26"/>
  <c r="Q230" i="26"/>
  <c r="R230" i="26"/>
  <c r="O231" i="26"/>
  <c r="P231" i="26"/>
  <c r="Q231" i="26"/>
  <c r="R231" i="26"/>
  <c r="O232" i="26"/>
  <c r="P232" i="26"/>
  <c r="Q232" i="26"/>
  <c r="R232" i="26"/>
  <c r="O233" i="26"/>
  <c r="P233" i="26"/>
  <c r="Q233" i="26"/>
  <c r="R233" i="26"/>
  <c r="O234" i="26"/>
  <c r="P234" i="26"/>
  <c r="Q234" i="26"/>
  <c r="R234" i="26"/>
  <c r="O235" i="26"/>
  <c r="P235" i="26"/>
  <c r="Q235" i="26"/>
  <c r="R235" i="26"/>
  <c r="O236" i="26"/>
  <c r="P236" i="26"/>
  <c r="Q236" i="26"/>
  <c r="R236" i="26"/>
  <c r="O237" i="26"/>
  <c r="P237" i="26"/>
  <c r="Q237" i="26"/>
  <c r="R237" i="26"/>
  <c r="O238" i="26"/>
  <c r="P238" i="26"/>
  <c r="Q238" i="26"/>
  <c r="R238" i="26"/>
  <c r="O239" i="26"/>
  <c r="P239" i="26"/>
  <c r="Q239" i="26"/>
  <c r="R239" i="26"/>
  <c r="O240" i="26"/>
  <c r="P240" i="26"/>
  <c r="Q240" i="26"/>
  <c r="R240" i="26"/>
  <c r="O241" i="26"/>
  <c r="P241" i="26"/>
  <c r="Q241" i="26"/>
  <c r="R241" i="26"/>
  <c r="O242" i="26"/>
  <c r="P242" i="26"/>
  <c r="Q242" i="26"/>
  <c r="R242" i="26"/>
  <c r="O243" i="26"/>
  <c r="P243" i="26"/>
  <c r="Q243" i="26"/>
  <c r="R243" i="26"/>
  <c r="O244" i="26"/>
  <c r="P244" i="26"/>
  <c r="Q244" i="26"/>
  <c r="R244" i="26"/>
  <c r="O245" i="26"/>
  <c r="P245" i="26"/>
  <c r="Q245" i="26"/>
  <c r="R245" i="26"/>
  <c r="O246" i="26"/>
  <c r="P246" i="26"/>
  <c r="Q246" i="26"/>
  <c r="R246" i="26"/>
  <c r="O247" i="26"/>
  <c r="P247" i="26"/>
  <c r="Q247" i="26"/>
  <c r="R247" i="26"/>
  <c r="O248" i="26"/>
  <c r="P248" i="26"/>
  <c r="Q248" i="26"/>
  <c r="R248" i="26"/>
  <c r="O249" i="26"/>
  <c r="P249" i="26"/>
  <c r="Q249" i="26"/>
  <c r="R249" i="26"/>
  <c r="O250" i="26"/>
  <c r="P250" i="26"/>
  <c r="Q250" i="26"/>
  <c r="R250" i="26"/>
  <c r="O251" i="26"/>
  <c r="P251" i="26"/>
  <c r="Q251" i="26"/>
  <c r="R251" i="26"/>
  <c r="O252" i="26"/>
  <c r="P252" i="26"/>
  <c r="Q252" i="26"/>
  <c r="R252" i="26"/>
  <c r="O253" i="26"/>
  <c r="P253" i="26"/>
  <c r="Q253" i="26"/>
  <c r="R253" i="26"/>
  <c r="O254" i="26"/>
  <c r="P254" i="26"/>
  <c r="Q254" i="26"/>
  <c r="R254" i="26"/>
  <c r="O255" i="26"/>
  <c r="P255" i="26"/>
  <c r="Q255" i="26"/>
  <c r="R255" i="26"/>
  <c r="O256" i="26"/>
  <c r="P256" i="26"/>
  <c r="Q256" i="26"/>
  <c r="R256" i="26"/>
  <c r="O257" i="26"/>
  <c r="P257" i="26"/>
  <c r="Q257" i="26"/>
  <c r="R257" i="26"/>
  <c r="O258" i="26"/>
  <c r="P258" i="26"/>
  <c r="Q258" i="26"/>
  <c r="R258" i="26"/>
  <c r="O259" i="26"/>
  <c r="P259" i="26"/>
  <c r="Q259" i="26"/>
  <c r="R259" i="26"/>
  <c r="O260" i="26"/>
  <c r="P260" i="26"/>
  <c r="Q260" i="26"/>
  <c r="R260" i="26"/>
  <c r="O261" i="26"/>
  <c r="P261" i="26"/>
  <c r="Q261" i="26"/>
  <c r="R261" i="26"/>
  <c r="O262" i="26"/>
  <c r="P262" i="26"/>
  <c r="Q262" i="26"/>
  <c r="R262" i="26"/>
  <c r="O263" i="26"/>
  <c r="P263" i="26"/>
  <c r="Q263" i="26"/>
  <c r="R263" i="26"/>
  <c r="O264" i="26"/>
  <c r="P264" i="26"/>
  <c r="Q264" i="26"/>
  <c r="R264" i="26"/>
  <c r="O265" i="26"/>
  <c r="P265" i="26"/>
  <c r="Q265" i="26"/>
  <c r="R265" i="26"/>
  <c r="O266" i="26"/>
  <c r="P266" i="26"/>
  <c r="Q266" i="26"/>
  <c r="R266" i="26"/>
  <c r="O267" i="26"/>
  <c r="P267" i="26"/>
  <c r="Q267" i="26"/>
  <c r="R267" i="26"/>
  <c r="O268" i="26"/>
  <c r="P268" i="26"/>
  <c r="Q268" i="26"/>
  <c r="R268" i="26"/>
  <c r="O269" i="26"/>
  <c r="P269" i="26"/>
  <c r="Q269" i="26"/>
  <c r="R269" i="26"/>
  <c r="O270" i="26"/>
  <c r="P270" i="26"/>
  <c r="Q270" i="26"/>
  <c r="R270" i="26"/>
  <c r="O271" i="26"/>
  <c r="P271" i="26"/>
  <c r="Q271" i="26"/>
  <c r="R271" i="26"/>
  <c r="O272" i="26"/>
  <c r="P272" i="26"/>
  <c r="Q272" i="26"/>
  <c r="R272" i="26"/>
  <c r="O273" i="26"/>
  <c r="P273" i="26"/>
  <c r="Q273" i="26"/>
  <c r="R273" i="26"/>
  <c r="O274" i="26"/>
  <c r="P274" i="26"/>
  <c r="Q274" i="26"/>
  <c r="R274" i="26"/>
  <c r="O275" i="26"/>
  <c r="P275" i="26"/>
  <c r="Q275" i="26"/>
  <c r="R275" i="26"/>
  <c r="O276" i="26"/>
  <c r="P276" i="26"/>
  <c r="Q276" i="26"/>
  <c r="R276" i="26"/>
  <c r="O277" i="26"/>
  <c r="P277" i="26"/>
  <c r="Q277" i="26"/>
  <c r="R277" i="26"/>
  <c r="O278" i="26"/>
  <c r="P278" i="26"/>
  <c r="Q278" i="26"/>
  <c r="R278" i="26"/>
  <c r="O279" i="26"/>
  <c r="P279" i="26"/>
  <c r="Q279" i="26"/>
  <c r="R279" i="26"/>
  <c r="O280" i="26"/>
  <c r="P280" i="26"/>
  <c r="Q280" i="26"/>
  <c r="R280" i="26"/>
  <c r="O281" i="26"/>
  <c r="P281" i="26"/>
  <c r="Q281" i="26"/>
  <c r="R281" i="26"/>
  <c r="O282" i="26"/>
  <c r="P282" i="26"/>
  <c r="Q282" i="26"/>
  <c r="R282" i="26"/>
  <c r="O283" i="26"/>
  <c r="P283" i="26"/>
  <c r="Q283" i="26"/>
  <c r="R283" i="26"/>
  <c r="O284" i="26"/>
  <c r="P284" i="26"/>
  <c r="Q284" i="26"/>
  <c r="R284" i="26"/>
  <c r="O285" i="26"/>
  <c r="P285" i="26"/>
  <c r="Q285" i="26"/>
  <c r="R285" i="26"/>
  <c r="O286" i="26"/>
  <c r="P286" i="26"/>
  <c r="Q286" i="26"/>
  <c r="R286" i="26"/>
  <c r="O287" i="26"/>
  <c r="P287" i="26"/>
  <c r="Q287" i="26"/>
  <c r="R287" i="26"/>
  <c r="O288" i="26"/>
  <c r="P288" i="26"/>
  <c r="Q288" i="26"/>
  <c r="R288" i="26"/>
  <c r="O289" i="26"/>
  <c r="P289" i="26"/>
  <c r="Q289" i="26"/>
  <c r="R289" i="26"/>
  <c r="O290" i="26"/>
  <c r="P290" i="26"/>
  <c r="Q290" i="26"/>
  <c r="R290" i="26"/>
  <c r="O291" i="26"/>
  <c r="P291" i="26"/>
  <c r="Q291" i="26"/>
  <c r="R291" i="26"/>
  <c r="O292" i="26"/>
  <c r="P292" i="26"/>
  <c r="Q292" i="26"/>
  <c r="R292" i="26"/>
  <c r="O293" i="26"/>
  <c r="P293" i="26"/>
  <c r="Q293" i="26"/>
  <c r="R293" i="26"/>
  <c r="O294" i="26"/>
  <c r="P294" i="26"/>
  <c r="Q294" i="26"/>
  <c r="R294" i="26"/>
  <c r="O295" i="26"/>
  <c r="P295" i="26"/>
  <c r="Q295" i="26"/>
  <c r="R295" i="26"/>
  <c r="O296" i="26"/>
  <c r="P296" i="26"/>
  <c r="Q296" i="26"/>
  <c r="R296" i="26"/>
  <c r="O297" i="26"/>
  <c r="P297" i="26"/>
  <c r="Q297" i="26"/>
  <c r="R297" i="26"/>
  <c r="O298" i="26"/>
  <c r="P298" i="26"/>
  <c r="Q298" i="26"/>
  <c r="R298" i="26"/>
  <c r="O299" i="26"/>
  <c r="P299" i="26"/>
  <c r="Q299" i="26"/>
  <c r="R299" i="26"/>
  <c r="O300" i="26"/>
  <c r="P300" i="26"/>
  <c r="Q300" i="26"/>
  <c r="R300" i="26"/>
  <c r="O301" i="26"/>
  <c r="P301" i="26"/>
  <c r="Q301" i="26"/>
  <c r="R301" i="26"/>
  <c r="O302" i="26"/>
  <c r="P302" i="26"/>
  <c r="Q302" i="26"/>
  <c r="R302" i="26"/>
  <c r="O303" i="26"/>
  <c r="P303" i="26"/>
  <c r="Q303" i="26"/>
  <c r="R303" i="26"/>
  <c r="O304" i="26"/>
  <c r="P304" i="26"/>
  <c r="Q304" i="26"/>
  <c r="R304" i="26"/>
  <c r="O305" i="26"/>
  <c r="P305" i="26"/>
  <c r="Q305" i="26"/>
  <c r="R305" i="26"/>
  <c r="O306" i="26"/>
  <c r="P306" i="26"/>
  <c r="Q306" i="26"/>
  <c r="R306" i="26"/>
  <c r="O307" i="26"/>
  <c r="P307" i="26"/>
  <c r="Q307" i="26"/>
  <c r="R307" i="26"/>
  <c r="O308" i="26"/>
  <c r="P308" i="26"/>
  <c r="Q308" i="26"/>
  <c r="R308" i="26"/>
  <c r="O309" i="26"/>
  <c r="P309" i="26"/>
  <c r="Q309" i="26"/>
  <c r="R309" i="26"/>
  <c r="O310" i="26"/>
  <c r="P310" i="26"/>
  <c r="Q310" i="26"/>
  <c r="R310" i="26"/>
  <c r="O311" i="26"/>
  <c r="P311" i="26"/>
  <c r="Q311" i="26"/>
  <c r="R311" i="26"/>
  <c r="O312" i="26"/>
  <c r="P312" i="26"/>
  <c r="Q312" i="26"/>
  <c r="R312" i="26"/>
  <c r="O313" i="26"/>
  <c r="P313" i="26"/>
  <c r="Q313" i="26"/>
  <c r="R313" i="26"/>
  <c r="O314" i="26"/>
  <c r="P314" i="26"/>
  <c r="Q314" i="26"/>
  <c r="R314" i="26"/>
  <c r="O315" i="26"/>
  <c r="P315" i="26"/>
  <c r="Q315" i="26"/>
  <c r="R315" i="26"/>
  <c r="O316" i="26"/>
  <c r="P316" i="26"/>
  <c r="Q316" i="26"/>
  <c r="R316" i="26"/>
  <c r="O317" i="26"/>
  <c r="P317" i="26"/>
  <c r="Q317" i="26"/>
  <c r="R317" i="26"/>
  <c r="O318" i="26"/>
  <c r="P318" i="26"/>
  <c r="Q318" i="26"/>
  <c r="R318" i="26"/>
  <c r="O319" i="26"/>
  <c r="P319" i="26"/>
  <c r="Q319" i="26"/>
  <c r="R319" i="26"/>
  <c r="O320" i="26"/>
  <c r="P320" i="26"/>
  <c r="Q320" i="26"/>
  <c r="R320" i="26"/>
  <c r="O321" i="26"/>
  <c r="P321" i="26"/>
  <c r="Q321" i="26"/>
  <c r="R321" i="26"/>
  <c r="O322" i="26"/>
  <c r="P322" i="26"/>
  <c r="Q322" i="26"/>
  <c r="R322" i="26"/>
  <c r="O323" i="26"/>
  <c r="P323" i="26"/>
  <c r="Q323" i="26"/>
  <c r="R323" i="26"/>
  <c r="O324" i="26"/>
  <c r="P324" i="26"/>
  <c r="Q324" i="26"/>
  <c r="R324" i="26"/>
  <c r="O325" i="26"/>
  <c r="P325" i="26"/>
  <c r="Q325" i="26"/>
  <c r="R325" i="26"/>
  <c r="O326" i="26"/>
  <c r="P326" i="26"/>
  <c r="Q326" i="26"/>
  <c r="R326" i="26"/>
  <c r="O327" i="26"/>
  <c r="P327" i="26"/>
  <c r="Q327" i="26"/>
  <c r="R327" i="26"/>
  <c r="O328" i="26"/>
  <c r="P328" i="26"/>
  <c r="Q328" i="26"/>
  <c r="R328" i="26"/>
  <c r="O329" i="26"/>
  <c r="P329" i="26"/>
  <c r="Q329" i="26"/>
  <c r="R329" i="26"/>
  <c r="O330" i="26"/>
  <c r="P330" i="26"/>
  <c r="Q330" i="26"/>
  <c r="R330" i="26"/>
  <c r="O331" i="26"/>
  <c r="P331" i="26"/>
  <c r="Q331" i="26"/>
  <c r="R331" i="26"/>
  <c r="O332" i="26"/>
  <c r="P332" i="26"/>
  <c r="Q332" i="26"/>
  <c r="R332" i="26"/>
  <c r="O333" i="26"/>
  <c r="P333" i="26"/>
  <c r="Q333" i="26"/>
  <c r="R333" i="26"/>
  <c r="O334" i="26"/>
  <c r="P334" i="26"/>
  <c r="Q334" i="26"/>
  <c r="R334" i="26"/>
  <c r="O335" i="26"/>
  <c r="P335" i="26"/>
  <c r="Q335" i="26"/>
  <c r="R335" i="26"/>
  <c r="O336" i="26"/>
  <c r="P336" i="26"/>
  <c r="Q336" i="26"/>
  <c r="R336" i="26"/>
  <c r="O337" i="26"/>
  <c r="P337" i="26"/>
  <c r="Q337" i="26"/>
  <c r="R337" i="26"/>
  <c r="O338" i="26"/>
  <c r="P338" i="26"/>
  <c r="Q338" i="26"/>
  <c r="R338" i="26"/>
  <c r="O339" i="26"/>
  <c r="P339" i="26"/>
  <c r="Q339" i="26"/>
  <c r="R339" i="26"/>
  <c r="O340" i="26"/>
  <c r="P340" i="26"/>
  <c r="Q340" i="26"/>
  <c r="R340" i="26"/>
  <c r="O341" i="26"/>
  <c r="P341" i="26"/>
  <c r="Q341" i="26"/>
  <c r="R341" i="26"/>
  <c r="O342" i="26"/>
  <c r="P342" i="26"/>
  <c r="Q342" i="26"/>
  <c r="R342" i="26"/>
  <c r="O343" i="26"/>
  <c r="P343" i="26"/>
  <c r="Q343" i="26"/>
  <c r="R343" i="26"/>
  <c r="O344" i="26"/>
  <c r="P344" i="26"/>
  <c r="Q344" i="26"/>
  <c r="R344" i="26"/>
  <c r="O345" i="26"/>
  <c r="P345" i="26"/>
  <c r="Q345" i="26"/>
  <c r="R345" i="26"/>
  <c r="O346" i="26"/>
  <c r="P346" i="26"/>
  <c r="Q346" i="26"/>
  <c r="R346" i="26"/>
  <c r="O347" i="26"/>
  <c r="P347" i="26"/>
  <c r="Q347" i="26"/>
  <c r="R347" i="26"/>
  <c r="O348" i="26"/>
  <c r="P348" i="26"/>
  <c r="Q348" i="26"/>
  <c r="R348" i="26"/>
  <c r="O349" i="26"/>
  <c r="P349" i="26"/>
  <c r="Q349" i="26"/>
  <c r="R349" i="26"/>
  <c r="O350" i="26"/>
  <c r="P350" i="26"/>
  <c r="Q350" i="26"/>
  <c r="R350" i="26"/>
  <c r="O351" i="26"/>
  <c r="P351" i="26"/>
  <c r="Q351" i="26"/>
  <c r="R351" i="26"/>
  <c r="O352" i="26"/>
  <c r="P352" i="26"/>
  <c r="Q352" i="26"/>
  <c r="R352" i="26"/>
  <c r="O353" i="26"/>
  <c r="P353" i="26"/>
  <c r="Q353" i="26"/>
  <c r="R353" i="26"/>
  <c r="O354" i="26"/>
  <c r="P354" i="26"/>
  <c r="Q354" i="26"/>
  <c r="R354" i="26"/>
  <c r="O355" i="26"/>
  <c r="P355" i="26"/>
  <c r="Q355" i="26"/>
  <c r="R355" i="26"/>
  <c r="O356" i="26"/>
  <c r="P356" i="26"/>
  <c r="Q356" i="26"/>
  <c r="R356" i="26"/>
  <c r="O357" i="26"/>
  <c r="P357" i="26"/>
  <c r="Q357" i="26"/>
  <c r="R357" i="26"/>
  <c r="O358" i="26"/>
  <c r="P358" i="26"/>
  <c r="Q358" i="26"/>
  <c r="R358" i="26"/>
  <c r="O359" i="26"/>
  <c r="P359" i="26"/>
  <c r="Q359" i="26"/>
  <c r="R359" i="26"/>
  <c r="O360" i="26"/>
  <c r="P360" i="26"/>
  <c r="Q360" i="26"/>
  <c r="R360" i="26"/>
  <c r="O361" i="26"/>
  <c r="P361" i="26"/>
  <c r="Q361" i="26"/>
  <c r="R361" i="26"/>
  <c r="O362" i="26"/>
  <c r="P362" i="26"/>
  <c r="Q362" i="26"/>
  <c r="R362" i="26"/>
  <c r="O363" i="26"/>
  <c r="P363" i="26"/>
  <c r="Q363" i="26"/>
  <c r="R363" i="26"/>
  <c r="O364" i="26"/>
  <c r="P364" i="26"/>
  <c r="Q364" i="26"/>
  <c r="R364" i="26"/>
  <c r="O365" i="26"/>
  <c r="P365" i="26"/>
  <c r="Q365" i="26"/>
  <c r="R365" i="26"/>
  <c r="O366" i="26"/>
  <c r="P366" i="26"/>
  <c r="Q366" i="26"/>
  <c r="R366" i="26"/>
  <c r="O367" i="26"/>
  <c r="P367" i="26"/>
  <c r="Q367" i="26"/>
  <c r="R367" i="26"/>
  <c r="O368" i="26"/>
  <c r="P368" i="26"/>
  <c r="Q368" i="26"/>
  <c r="R368" i="26"/>
  <c r="O369" i="26"/>
  <c r="P369" i="26"/>
  <c r="Q369" i="26"/>
  <c r="R369" i="26"/>
  <c r="O370" i="26"/>
  <c r="P370" i="26"/>
  <c r="Q370" i="26"/>
  <c r="R370" i="26"/>
  <c r="O371" i="26"/>
  <c r="P371" i="26"/>
  <c r="Q371" i="26"/>
  <c r="R371" i="26"/>
  <c r="O372" i="26"/>
  <c r="P372" i="26"/>
  <c r="Q372" i="26"/>
  <c r="R372" i="26"/>
  <c r="O373" i="26"/>
  <c r="P373" i="26"/>
  <c r="Q373" i="26"/>
  <c r="R373" i="26"/>
  <c r="O374" i="26"/>
  <c r="P374" i="26"/>
  <c r="Q374" i="26"/>
  <c r="R374" i="26"/>
  <c r="O375" i="26"/>
  <c r="P375" i="26"/>
  <c r="Q375" i="26"/>
  <c r="R375" i="26"/>
  <c r="O376" i="26"/>
  <c r="P376" i="26"/>
  <c r="Q376" i="26"/>
  <c r="R376" i="26"/>
  <c r="O377" i="26"/>
  <c r="P377" i="26"/>
  <c r="Q377" i="26"/>
  <c r="R377" i="26"/>
  <c r="O378" i="26"/>
  <c r="P378" i="26"/>
  <c r="Q378" i="26"/>
  <c r="R378" i="26"/>
  <c r="O379" i="26"/>
  <c r="P379" i="26"/>
  <c r="Q379" i="26"/>
  <c r="R379" i="26"/>
  <c r="O380" i="26"/>
  <c r="P380" i="26"/>
  <c r="Q380" i="26"/>
  <c r="R380" i="26"/>
  <c r="O381" i="26"/>
  <c r="P381" i="26"/>
  <c r="Q381" i="26"/>
  <c r="R381" i="26"/>
  <c r="O382" i="26"/>
  <c r="P382" i="26"/>
  <c r="Q382" i="26"/>
  <c r="R382" i="26"/>
  <c r="O383" i="26"/>
  <c r="P383" i="26"/>
  <c r="Q383" i="26"/>
  <c r="R383" i="26"/>
  <c r="O384" i="26"/>
  <c r="P384" i="26"/>
  <c r="Q384" i="26"/>
  <c r="R384" i="26"/>
  <c r="O385" i="26"/>
  <c r="P385" i="26"/>
  <c r="Q385" i="26"/>
  <c r="R385" i="26"/>
  <c r="O386" i="26"/>
  <c r="P386" i="26"/>
  <c r="Q386" i="26"/>
  <c r="R386" i="26"/>
  <c r="O387" i="26"/>
  <c r="P387" i="26"/>
  <c r="Q387" i="26"/>
  <c r="R387" i="26"/>
  <c r="O388" i="26"/>
  <c r="P388" i="26"/>
  <c r="Q388" i="26"/>
  <c r="R388" i="26"/>
  <c r="O389" i="26"/>
  <c r="P389" i="26"/>
  <c r="Q389" i="26"/>
  <c r="R389" i="26"/>
  <c r="O390" i="26"/>
  <c r="P390" i="26"/>
  <c r="Q390" i="26"/>
  <c r="R390" i="26"/>
  <c r="O391" i="26"/>
  <c r="P391" i="26"/>
  <c r="Q391" i="26"/>
  <c r="R391" i="26"/>
  <c r="O392" i="26"/>
  <c r="P392" i="26"/>
  <c r="Q392" i="26"/>
  <c r="R392" i="26"/>
  <c r="O393" i="26"/>
  <c r="P393" i="26"/>
  <c r="Q393" i="26"/>
  <c r="R393" i="26"/>
  <c r="O394" i="26"/>
  <c r="P394" i="26"/>
  <c r="Q394" i="26"/>
  <c r="R394" i="26"/>
  <c r="O395" i="26"/>
  <c r="P395" i="26"/>
  <c r="Q395" i="26"/>
  <c r="R395" i="26"/>
  <c r="O396" i="26"/>
  <c r="P396" i="26"/>
  <c r="Q396" i="26"/>
  <c r="R396" i="26"/>
  <c r="O397" i="26"/>
  <c r="P397" i="26"/>
  <c r="Q397" i="26"/>
  <c r="R397" i="26"/>
  <c r="O398" i="26"/>
  <c r="P398" i="26"/>
  <c r="Q398" i="26"/>
  <c r="R398" i="26"/>
  <c r="O399" i="26"/>
  <c r="P399" i="26"/>
  <c r="Q399" i="26"/>
  <c r="R399" i="26"/>
  <c r="O400" i="26"/>
  <c r="P400" i="26"/>
  <c r="Q400" i="26"/>
  <c r="R400" i="26"/>
  <c r="O401" i="26"/>
  <c r="P401" i="26"/>
  <c r="Q401" i="26"/>
  <c r="R401" i="26"/>
  <c r="O402" i="26"/>
  <c r="P402" i="26"/>
  <c r="Q402" i="26"/>
  <c r="R402" i="26"/>
  <c r="O403" i="26"/>
  <c r="P403" i="26"/>
  <c r="Q403" i="26"/>
  <c r="R403" i="26"/>
  <c r="O404" i="26"/>
  <c r="P404" i="26"/>
  <c r="Q404" i="26"/>
  <c r="R404" i="26"/>
  <c r="O405" i="26"/>
  <c r="P405" i="26"/>
  <c r="Q405" i="26"/>
  <c r="R405" i="26"/>
  <c r="O406" i="26"/>
  <c r="P406" i="26"/>
  <c r="Q406" i="26"/>
  <c r="R406" i="26"/>
  <c r="O407" i="26"/>
  <c r="P407" i="26"/>
  <c r="Q407" i="26"/>
  <c r="R407" i="26"/>
  <c r="O408" i="26"/>
  <c r="P408" i="26"/>
  <c r="Q408" i="26"/>
  <c r="R408" i="26"/>
  <c r="O409" i="26"/>
  <c r="P409" i="26"/>
  <c r="Q409" i="26"/>
  <c r="R409" i="26"/>
  <c r="O410" i="26"/>
  <c r="P410" i="26"/>
  <c r="Q410" i="26"/>
  <c r="R410" i="26"/>
  <c r="O411" i="26"/>
  <c r="P411" i="26"/>
  <c r="Q411" i="26"/>
  <c r="R411" i="26"/>
  <c r="O412" i="26"/>
  <c r="P412" i="26"/>
  <c r="Q412" i="26"/>
  <c r="R412" i="26"/>
  <c r="O413" i="26"/>
  <c r="P413" i="26"/>
  <c r="Q413" i="26"/>
  <c r="R413" i="26"/>
  <c r="O414" i="26"/>
  <c r="P414" i="26"/>
  <c r="Q414" i="26"/>
  <c r="R414" i="26"/>
  <c r="O415" i="26"/>
  <c r="P415" i="26"/>
  <c r="Q415" i="26"/>
  <c r="R415" i="26"/>
  <c r="O416" i="26"/>
  <c r="P416" i="26"/>
  <c r="Q416" i="26"/>
  <c r="R416" i="26"/>
  <c r="O417" i="26"/>
  <c r="P417" i="26"/>
  <c r="Q417" i="26"/>
  <c r="R417" i="26"/>
  <c r="O418" i="26"/>
  <c r="P418" i="26"/>
  <c r="Q418" i="26"/>
  <c r="R418" i="26"/>
  <c r="O419" i="26"/>
  <c r="P419" i="26"/>
  <c r="Q419" i="26"/>
  <c r="R419" i="26"/>
  <c r="O420" i="26"/>
  <c r="P420" i="26"/>
  <c r="Q420" i="26"/>
  <c r="R420" i="26"/>
  <c r="O421" i="26"/>
  <c r="P421" i="26"/>
  <c r="Q421" i="26"/>
  <c r="R421" i="26"/>
  <c r="O422" i="26"/>
  <c r="P422" i="26"/>
  <c r="Q422" i="26"/>
  <c r="R422" i="26"/>
  <c r="O423" i="26"/>
  <c r="P423" i="26"/>
  <c r="Q423" i="26"/>
  <c r="R423" i="26"/>
  <c r="O424" i="26"/>
  <c r="P424" i="26"/>
  <c r="Q424" i="26"/>
  <c r="R424" i="26"/>
  <c r="O425" i="26"/>
  <c r="P425" i="26"/>
  <c r="Q425" i="26"/>
  <c r="R425" i="26"/>
  <c r="O426" i="26"/>
  <c r="P426" i="26"/>
  <c r="Q426" i="26"/>
  <c r="R426" i="26"/>
  <c r="O427" i="26"/>
  <c r="P427" i="26"/>
  <c r="Q427" i="26"/>
  <c r="R427" i="26"/>
  <c r="O428" i="26"/>
  <c r="P428" i="26"/>
  <c r="Q428" i="26"/>
  <c r="R428" i="26"/>
  <c r="O429" i="26"/>
  <c r="P429" i="26"/>
  <c r="Q429" i="26"/>
  <c r="R429" i="26"/>
  <c r="O430" i="26"/>
  <c r="P430" i="26"/>
  <c r="Q430" i="26"/>
  <c r="R430" i="26"/>
  <c r="O431" i="26"/>
  <c r="P431" i="26"/>
  <c r="Q431" i="26"/>
  <c r="R431" i="26"/>
  <c r="O432" i="26"/>
  <c r="P432" i="26"/>
  <c r="Q432" i="26"/>
  <c r="R432" i="26"/>
  <c r="O433" i="26"/>
  <c r="P433" i="26"/>
  <c r="Q433" i="26"/>
  <c r="R433" i="26"/>
  <c r="O434" i="26"/>
  <c r="P434" i="26"/>
  <c r="Q434" i="26"/>
  <c r="R434" i="26"/>
  <c r="O435" i="26"/>
  <c r="P435" i="26"/>
  <c r="Q435" i="26"/>
  <c r="R435" i="26"/>
  <c r="O436" i="26"/>
  <c r="P436" i="26"/>
  <c r="Q436" i="26"/>
  <c r="R436" i="26"/>
  <c r="O437" i="26"/>
  <c r="P437" i="26"/>
  <c r="Q437" i="26"/>
  <c r="R437" i="26"/>
  <c r="O438" i="26"/>
  <c r="P438" i="26"/>
  <c r="Q438" i="26"/>
  <c r="R438" i="26"/>
  <c r="O439" i="26"/>
  <c r="P439" i="26"/>
  <c r="Q439" i="26"/>
  <c r="R439" i="26"/>
  <c r="O440" i="26"/>
  <c r="P440" i="26"/>
  <c r="Q440" i="26"/>
  <c r="R440" i="26"/>
  <c r="O441" i="26"/>
  <c r="P441" i="26"/>
  <c r="Q441" i="26"/>
  <c r="R441" i="26"/>
  <c r="O442" i="26"/>
  <c r="P442" i="26"/>
  <c r="Q442" i="26"/>
  <c r="R442" i="26"/>
  <c r="O443" i="26"/>
  <c r="P443" i="26"/>
  <c r="Q443" i="26"/>
  <c r="R443" i="26"/>
  <c r="O444" i="26"/>
  <c r="P444" i="26"/>
  <c r="Q444" i="26"/>
  <c r="R444" i="26"/>
  <c r="O445" i="26"/>
  <c r="P445" i="26"/>
  <c r="Q445" i="26"/>
  <c r="R445" i="26"/>
  <c r="O446" i="26"/>
  <c r="P446" i="26"/>
  <c r="Q446" i="26"/>
  <c r="R446" i="26"/>
  <c r="O447" i="26"/>
  <c r="P447" i="26"/>
  <c r="Q447" i="26"/>
  <c r="R447" i="26"/>
  <c r="O448" i="26"/>
  <c r="P448" i="26"/>
  <c r="Q448" i="26"/>
  <c r="R448" i="26"/>
  <c r="O449" i="26"/>
  <c r="P449" i="26"/>
  <c r="Q449" i="26"/>
  <c r="R449" i="26"/>
  <c r="O450" i="26"/>
  <c r="P450" i="26"/>
  <c r="Q450" i="26"/>
  <c r="R450" i="26"/>
  <c r="O451" i="26"/>
  <c r="P451" i="26"/>
  <c r="Q451" i="26"/>
  <c r="R451" i="26"/>
  <c r="O452" i="26"/>
  <c r="P452" i="26"/>
  <c r="Q452" i="26"/>
  <c r="R452" i="26"/>
  <c r="O453" i="26"/>
  <c r="P453" i="26"/>
  <c r="Q453" i="26"/>
  <c r="R453" i="26"/>
  <c r="O454" i="26"/>
  <c r="P454" i="26"/>
  <c r="Q454" i="26"/>
  <c r="R454" i="26"/>
  <c r="O455" i="26"/>
  <c r="P455" i="26"/>
  <c r="Q455" i="26"/>
  <c r="R455" i="26"/>
  <c r="O456" i="26"/>
  <c r="P456" i="26"/>
  <c r="Q456" i="26"/>
  <c r="R456" i="26"/>
  <c r="O457" i="26"/>
  <c r="P457" i="26"/>
  <c r="Q457" i="26"/>
  <c r="R457" i="26"/>
  <c r="O458" i="26"/>
  <c r="P458" i="26"/>
  <c r="Q458" i="26"/>
  <c r="R458" i="26"/>
  <c r="O459" i="26"/>
  <c r="P459" i="26"/>
  <c r="Q459" i="26"/>
  <c r="R459" i="26"/>
  <c r="O460" i="26"/>
  <c r="P460" i="26"/>
  <c r="Q460" i="26"/>
  <c r="R460" i="26"/>
  <c r="O461" i="26"/>
  <c r="P461" i="26"/>
  <c r="Q461" i="26"/>
  <c r="R461" i="26"/>
  <c r="O462" i="26"/>
  <c r="P462" i="26"/>
  <c r="Q462" i="26"/>
  <c r="R462" i="26"/>
  <c r="O463" i="26"/>
  <c r="P463" i="26"/>
  <c r="Q463" i="26"/>
  <c r="R463" i="26"/>
  <c r="O464" i="26"/>
  <c r="P464" i="26"/>
  <c r="Q464" i="26"/>
  <c r="R464" i="26"/>
  <c r="O465" i="26"/>
  <c r="P465" i="26"/>
  <c r="Q465" i="26"/>
  <c r="R465" i="26"/>
  <c r="O466" i="26"/>
  <c r="P466" i="26"/>
  <c r="Q466" i="26"/>
  <c r="R466" i="26"/>
  <c r="O467" i="26"/>
  <c r="P467" i="26"/>
  <c r="Q467" i="26"/>
  <c r="R467" i="26"/>
  <c r="O468" i="26"/>
  <c r="P468" i="26"/>
  <c r="Q468" i="26"/>
  <c r="R468" i="26"/>
  <c r="O469" i="26"/>
  <c r="P469" i="26"/>
  <c r="Q469" i="26"/>
  <c r="R469" i="26"/>
  <c r="O470" i="26"/>
  <c r="P470" i="26"/>
  <c r="Q470" i="26"/>
  <c r="R470" i="26"/>
  <c r="O471" i="26"/>
  <c r="P471" i="26"/>
  <c r="Q471" i="26"/>
  <c r="R471" i="26"/>
  <c r="O472" i="26"/>
  <c r="P472" i="26"/>
  <c r="Q472" i="26"/>
  <c r="R472" i="26"/>
  <c r="O473" i="26"/>
  <c r="P473" i="26"/>
  <c r="Q473" i="26"/>
  <c r="R473" i="26"/>
  <c r="O474" i="26"/>
  <c r="P474" i="26"/>
  <c r="Q474" i="26"/>
  <c r="R474" i="26"/>
  <c r="O475" i="26"/>
  <c r="P475" i="26"/>
  <c r="Q475" i="26"/>
  <c r="R475" i="26"/>
  <c r="O476" i="26"/>
  <c r="P476" i="26"/>
  <c r="Q476" i="26"/>
  <c r="R476" i="26"/>
  <c r="O477" i="26"/>
  <c r="P477" i="26"/>
  <c r="Q477" i="26"/>
  <c r="R477" i="26"/>
  <c r="O478" i="26"/>
  <c r="P478" i="26"/>
  <c r="Q478" i="26"/>
  <c r="R478" i="26"/>
  <c r="O479" i="26"/>
  <c r="P479" i="26"/>
  <c r="Q479" i="26"/>
  <c r="R479" i="26"/>
  <c r="O480" i="26"/>
  <c r="P480" i="26"/>
  <c r="Q480" i="26"/>
  <c r="R480" i="26"/>
  <c r="O481" i="26"/>
  <c r="P481" i="26"/>
  <c r="Q481" i="26"/>
  <c r="R481" i="26"/>
  <c r="O482" i="26"/>
  <c r="P482" i="26"/>
  <c r="Q482" i="26"/>
  <c r="R482" i="26"/>
  <c r="O483" i="26"/>
  <c r="P483" i="26"/>
  <c r="Q483" i="26"/>
  <c r="R483" i="26"/>
  <c r="O484" i="26"/>
  <c r="P484" i="26"/>
  <c r="Q484" i="26"/>
  <c r="R484" i="26"/>
  <c r="O485" i="26"/>
  <c r="P485" i="26"/>
  <c r="Q485" i="26"/>
  <c r="R485" i="26"/>
  <c r="O486" i="26"/>
  <c r="P486" i="26"/>
  <c r="Q486" i="26"/>
  <c r="R486" i="26"/>
  <c r="O487" i="26"/>
  <c r="P487" i="26"/>
  <c r="Q487" i="26"/>
  <c r="R487" i="26"/>
  <c r="O488" i="26"/>
  <c r="P488" i="26"/>
  <c r="Q488" i="26"/>
  <c r="R488" i="26"/>
  <c r="O489" i="26"/>
  <c r="P489" i="26"/>
  <c r="Q489" i="26"/>
  <c r="R489" i="26"/>
  <c r="O490" i="26"/>
  <c r="P490" i="26"/>
  <c r="Q490" i="26"/>
  <c r="R490" i="26"/>
  <c r="O491" i="26"/>
  <c r="P491" i="26"/>
  <c r="Q491" i="26"/>
  <c r="R491" i="26"/>
  <c r="O492" i="26"/>
  <c r="P492" i="26"/>
  <c r="Q492" i="26"/>
  <c r="R492" i="26"/>
  <c r="O493" i="26"/>
  <c r="P493" i="26"/>
  <c r="Q493" i="26"/>
  <c r="R493" i="26"/>
  <c r="O494" i="26"/>
  <c r="P494" i="26"/>
  <c r="Q494" i="26"/>
  <c r="R494" i="26"/>
  <c r="O495" i="26"/>
  <c r="P495" i="26"/>
  <c r="Q495" i="26"/>
  <c r="R495" i="26"/>
  <c r="O496" i="26"/>
  <c r="P496" i="26"/>
  <c r="Q496" i="26"/>
  <c r="R496" i="26"/>
  <c r="O497" i="26"/>
  <c r="P497" i="26"/>
  <c r="Q497" i="26"/>
  <c r="R497" i="26"/>
  <c r="O498" i="26"/>
  <c r="P498" i="26"/>
  <c r="Q498" i="26"/>
  <c r="R498" i="26"/>
  <c r="O499" i="26"/>
  <c r="P499" i="26"/>
  <c r="Q499" i="26"/>
  <c r="R499" i="26"/>
  <c r="O500" i="26"/>
  <c r="P500" i="26"/>
  <c r="Q500" i="26"/>
  <c r="R500" i="26"/>
  <c r="O3" i="26"/>
  <c r="P3" i="26"/>
  <c r="Q3" i="26"/>
  <c r="R3" i="26"/>
  <c r="B145" i="12" l="1"/>
  <c r="B146" i="12"/>
  <c r="C146" i="12"/>
  <c r="B147" i="12"/>
  <c r="B148" i="12"/>
  <c r="C148" i="12"/>
  <c r="B149" i="12"/>
  <c r="B150" i="12"/>
  <c r="B151" i="12"/>
  <c r="B152" i="12"/>
  <c r="B153" i="12"/>
  <c r="B154" i="12"/>
  <c r="C154" i="12"/>
  <c r="B155" i="12"/>
  <c r="B156" i="12"/>
  <c r="B157" i="12"/>
  <c r="B158" i="12"/>
  <c r="C158" i="12"/>
  <c r="B159" i="12"/>
  <c r="C160" i="12"/>
  <c r="B160" i="12"/>
  <c r="B161" i="12"/>
  <c r="B162" i="12"/>
  <c r="B163" i="12"/>
  <c r="B164" i="12"/>
  <c r="C164" i="12"/>
  <c r="C162" i="12" l="1"/>
  <c r="C152" i="12"/>
  <c r="C156" i="12"/>
  <c r="C150" i="12"/>
  <c r="V164" i="12"/>
  <c r="G164" i="12"/>
  <c r="P164" i="12"/>
  <c r="Y164" i="12"/>
  <c r="J164" i="12"/>
  <c r="S164" i="12"/>
  <c r="M164" i="12"/>
  <c r="J152" i="12"/>
  <c r="S152" i="12"/>
  <c r="M152" i="12"/>
  <c r="V152" i="12"/>
  <c r="G152" i="12"/>
  <c r="P152" i="12"/>
  <c r="Y152" i="12"/>
  <c r="I157" i="12"/>
  <c r="R157" i="12"/>
  <c r="L157" i="12"/>
  <c r="U157" i="12"/>
  <c r="F157" i="12"/>
  <c r="O157" i="12"/>
  <c r="X157" i="12"/>
  <c r="V156" i="12"/>
  <c r="G156" i="12"/>
  <c r="P156" i="12"/>
  <c r="Y156" i="12"/>
  <c r="J156" i="12"/>
  <c r="S156" i="12"/>
  <c r="M156" i="12"/>
  <c r="U161" i="12"/>
  <c r="F161" i="12"/>
  <c r="O161" i="12"/>
  <c r="X161" i="12"/>
  <c r="I161" i="12"/>
  <c r="R161" i="12"/>
  <c r="L161" i="12"/>
  <c r="J160" i="12"/>
  <c r="S160" i="12"/>
  <c r="M160" i="12"/>
  <c r="V160" i="12"/>
  <c r="G160" i="12"/>
  <c r="P160" i="12"/>
  <c r="Y160" i="12"/>
  <c r="L155" i="12"/>
  <c r="U155" i="12"/>
  <c r="F155" i="12"/>
  <c r="O155" i="12"/>
  <c r="X155" i="12"/>
  <c r="I155" i="12"/>
  <c r="R155" i="12"/>
  <c r="O151" i="12"/>
  <c r="X151" i="12"/>
  <c r="I151" i="12"/>
  <c r="R151" i="12"/>
  <c r="L151" i="12"/>
  <c r="U151" i="12"/>
  <c r="F151" i="12"/>
  <c r="P162" i="12"/>
  <c r="Y162" i="12"/>
  <c r="J162" i="12"/>
  <c r="S162" i="12"/>
  <c r="M162" i="12"/>
  <c r="V162" i="12"/>
  <c r="G162" i="12"/>
  <c r="M150" i="12"/>
  <c r="V150" i="12"/>
  <c r="G150" i="12"/>
  <c r="P150" i="12"/>
  <c r="Y150" i="12"/>
  <c r="J150" i="12"/>
  <c r="S150" i="12"/>
  <c r="O159" i="12"/>
  <c r="X159" i="12"/>
  <c r="I159" i="12"/>
  <c r="R159" i="12"/>
  <c r="L159" i="12"/>
  <c r="U159" i="12"/>
  <c r="F159" i="12"/>
  <c r="M158" i="12"/>
  <c r="V158" i="12"/>
  <c r="G158" i="12"/>
  <c r="P158" i="12"/>
  <c r="Y158" i="12"/>
  <c r="J158" i="12"/>
  <c r="S158" i="12"/>
  <c r="L163" i="12"/>
  <c r="U163" i="12"/>
  <c r="F163" i="12"/>
  <c r="O163" i="12"/>
  <c r="X163" i="12"/>
  <c r="I163" i="12"/>
  <c r="R163" i="12"/>
  <c r="P154" i="12"/>
  <c r="Y154" i="12"/>
  <c r="J154" i="12"/>
  <c r="S154" i="12"/>
  <c r="M154" i="12"/>
  <c r="V154" i="12"/>
  <c r="G154" i="12"/>
  <c r="U153" i="12"/>
  <c r="F153" i="12"/>
  <c r="O153" i="12"/>
  <c r="X153" i="12"/>
  <c r="I153" i="12"/>
  <c r="R153" i="12"/>
  <c r="L153" i="12"/>
  <c r="I149" i="12"/>
  <c r="R149" i="12"/>
  <c r="L149" i="12"/>
  <c r="U149" i="12"/>
  <c r="F149" i="12"/>
  <c r="O149" i="12"/>
  <c r="X149" i="12"/>
  <c r="V148" i="12"/>
  <c r="G148" i="12"/>
  <c r="P148" i="12"/>
  <c r="Y148" i="12"/>
  <c r="J148" i="12"/>
  <c r="S148" i="12"/>
  <c r="M148" i="12"/>
  <c r="D160" i="12"/>
  <c r="R160" i="12"/>
  <c r="L160" i="12"/>
  <c r="U160" i="12"/>
  <c r="F160" i="12"/>
  <c r="O160" i="12"/>
  <c r="X160" i="12"/>
  <c r="I160" i="12"/>
  <c r="D152" i="12"/>
  <c r="R152" i="12"/>
  <c r="L152" i="12"/>
  <c r="U152" i="12"/>
  <c r="F152" i="12"/>
  <c r="O152" i="12"/>
  <c r="X152" i="12"/>
  <c r="I152" i="12"/>
  <c r="D164" i="12"/>
  <c r="F164" i="12"/>
  <c r="O164" i="12"/>
  <c r="X164" i="12"/>
  <c r="I164" i="12"/>
  <c r="R164" i="12"/>
  <c r="L164" i="12"/>
  <c r="U164" i="12"/>
  <c r="D156" i="12"/>
  <c r="F156" i="12"/>
  <c r="O156" i="12"/>
  <c r="X156" i="12"/>
  <c r="I156" i="12"/>
  <c r="R156" i="12"/>
  <c r="L156" i="12"/>
  <c r="U156" i="12"/>
  <c r="D148" i="12"/>
  <c r="F148" i="12"/>
  <c r="O148" i="12"/>
  <c r="X148" i="12"/>
  <c r="I148" i="12"/>
  <c r="R148" i="12"/>
  <c r="L148" i="12"/>
  <c r="U148" i="12"/>
  <c r="L147" i="12"/>
  <c r="U147" i="12"/>
  <c r="F147" i="12"/>
  <c r="O147" i="12"/>
  <c r="X147" i="12"/>
  <c r="I147" i="12"/>
  <c r="R147" i="12"/>
  <c r="P146" i="12"/>
  <c r="Y146" i="12"/>
  <c r="J146" i="12"/>
  <c r="S146" i="12"/>
  <c r="M146" i="12"/>
  <c r="V146" i="12"/>
  <c r="G146" i="12"/>
  <c r="D158" i="12"/>
  <c r="L158" i="12"/>
  <c r="U158" i="12"/>
  <c r="F158" i="12"/>
  <c r="O158" i="12"/>
  <c r="X158" i="12"/>
  <c r="I158" i="12"/>
  <c r="R158" i="12"/>
  <c r="D150" i="12"/>
  <c r="L150" i="12"/>
  <c r="U150" i="12"/>
  <c r="F150" i="12"/>
  <c r="O150" i="12"/>
  <c r="X150" i="12"/>
  <c r="I150" i="12"/>
  <c r="R150" i="12"/>
  <c r="D162" i="12"/>
  <c r="X162" i="12"/>
  <c r="I162" i="12"/>
  <c r="R162" i="12"/>
  <c r="L162" i="12"/>
  <c r="U162" i="12"/>
  <c r="F162" i="12"/>
  <c r="O162" i="12"/>
  <c r="D154" i="12"/>
  <c r="X154" i="12"/>
  <c r="I154" i="12"/>
  <c r="R154" i="12"/>
  <c r="L154" i="12"/>
  <c r="U154" i="12"/>
  <c r="F154" i="12"/>
  <c r="O154" i="12"/>
  <c r="D146" i="12"/>
  <c r="X146" i="12"/>
  <c r="I146" i="12"/>
  <c r="R146" i="12"/>
  <c r="L146" i="12"/>
  <c r="U146" i="12"/>
  <c r="F146" i="12"/>
  <c r="O146" i="12"/>
  <c r="U145" i="12"/>
  <c r="F145" i="12"/>
  <c r="O145" i="12"/>
  <c r="X145" i="12"/>
  <c r="I145" i="12"/>
  <c r="R145" i="12"/>
  <c r="L145" i="12"/>
  <c r="C163" i="12"/>
  <c r="C161" i="12"/>
  <c r="C159" i="12"/>
  <c r="C157" i="12"/>
  <c r="C155" i="12"/>
  <c r="C153" i="12"/>
  <c r="C151" i="12"/>
  <c r="C149" i="12"/>
  <c r="C145" i="12"/>
  <c r="C147" i="12"/>
  <c r="B212" i="12"/>
  <c r="B213" i="12"/>
  <c r="O213" i="12" s="1"/>
  <c r="C214" i="12"/>
  <c r="B215" i="12"/>
  <c r="C217" i="12"/>
  <c r="P217" i="12" s="1"/>
  <c r="C218" i="12"/>
  <c r="B219" i="12"/>
  <c r="B220" i="12"/>
  <c r="C221" i="12"/>
  <c r="C222" i="12"/>
  <c r="B223" i="12"/>
  <c r="B224" i="12"/>
  <c r="O224" i="12" s="1"/>
  <c r="C226" i="12"/>
  <c r="P226" i="12" s="1"/>
  <c r="B227" i="12"/>
  <c r="O227" i="12" s="1"/>
  <c r="B228" i="12"/>
  <c r="O228" i="12" s="1"/>
  <c r="C230" i="12"/>
  <c r="B231" i="12"/>
  <c r="B232" i="12"/>
  <c r="C234" i="12"/>
  <c r="B236" i="12"/>
  <c r="C239" i="12"/>
  <c r="B240" i="12"/>
  <c r="B241" i="12"/>
  <c r="C243" i="12"/>
  <c r="M243" i="12" s="1"/>
  <c r="B245" i="12"/>
  <c r="C246" i="12"/>
  <c r="C247" i="12"/>
  <c r="C249" i="12"/>
  <c r="B250" i="12"/>
  <c r="C251" i="12"/>
  <c r="B252" i="12"/>
  <c r="B253" i="12"/>
  <c r="C254" i="12"/>
  <c r="P254" i="12" s="1"/>
  <c r="C255" i="12"/>
  <c r="B255" i="12"/>
  <c r="C256" i="12"/>
  <c r="V256" i="12" s="1"/>
  <c r="B258" i="12"/>
  <c r="B259" i="12"/>
  <c r="C261" i="12"/>
  <c r="P261" i="12" s="1"/>
  <c r="B261" i="12"/>
  <c r="C262" i="12"/>
  <c r="B263" i="12"/>
  <c r="B265" i="12"/>
  <c r="O265" i="12" s="1"/>
  <c r="B266" i="12"/>
  <c r="X266" i="12" s="1"/>
  <c r="C268" i="12"/>
  <c r="B269" i="12"/>
  <c r="C269" i="12"/>
  <c r="B270" i="12"/>
  <c r="U270" i="12" s="1"/>
  <c r="B271" i="12"/>
  <c r="B272" i="12"/>
  <c r="O272" i="12" s="1"/>
  <c r="B273" i="12"/>
  <c r="B274" i="12"/>
  <c r="O274" i="12" s="1"/>
  <c r="B275" i="12"/>
  <c r="O275" i="12" s="1"/>
  <c r="B276" i="12"/>
  <c r="O276" i="12" s="1"/>
  <c r="C277" i="12"/>
  <c r="P277" i="12" s="1"/>
  <c r="B278" i="12"/>
  <c r="O278" i="12" s="1"/>
  <c r="C279" i="12"/>
  <c r="Y279" i="12" s="1"/>
  <c r="B281" i="12"/>
  <c r="O281" i="12" s="1"/>
  <c r="C282" i="12"/>
  <c r="C283" i="12"/>
  <c r="P283" i="12" s="1"/>
  <c r="C284" i="12"/>
  <c r="B286" i="12"/>
  <c r="O286" i="12" s="1"/>
  <c r="C287" i="12"/>
  <c r="P287" i="12" s="1"/>
  <c r="B288" i="12"/>
  <c r="O288" i="12" s="1"/>
  <c r="B289" i="12"/>
  <c r="O289" i="12" s="1"/>
  <c r="B290" i="12"/>
  <c r="O290" i="12" s="1"/>
  <c r="B291" i="12"/>
  <c r="B292" i="12"/>
  <c r="B293" i="12"/>
  <c r="O293" i="12" s="1"/>
  <c r="B294" i="12"/>
  <c r="O294" i="12" s="1"/>
  <c r="C295" i="12"/>
  <c r="B296" i="12"/>
  <c r="B297" i="12"/>
  <c r="O297" i="12" s="1"/>
  <c r="B254" i="12" l="1"/>
  <c r="C219" i="12"/>
  <c r="C223" i="12"/>
  <c r="C291" i="12"/>
  <c r="C245" i="12"/>
  <c r="P245" i="12" s="1"/>
  <c r="B282" i="12"/>
  <c r="O282" i="12" s="1"/>
  <c r="B246" i="12"/>
  <c r="C274" i="12"/>
  <c r="C250" i="12"/>
  <c r="Y250" i="12" s="1"/>
  <c r="B243" i="12"/>
  <c r="O243" i="12" s="1"/>
  <c r="C272" i="12"/>
  <c r="P272" i="12" s="1"/>
  <c r="B295" i="12"/>
  <c r="B268" i="12"/>
  <c r="C270" i="12"/>
  <c r="C294" i="12"/>
  <c r="B284" i="12"/>
  <c r="C266" i="12"/>
  <c r="Y266" i="12" s="1"/>
  <c r="B262" i="12"/>
  <c r="O262" i="12" s="1"/>
  <c r="C227" i="12"/>
  <c r="P227" i="12" s="1"/>
  <c r="C296" i="12"/>
  <c r="J274" i="12"/>
  <c r="R270" i="12"/>
  <c r="I265" i="12"/>
  <c r="D269" i="12"/>
  <c r="E269" i="12" s="1"/>
  <c r="M279" i="12"/>
  <c r="V254" i="12"/>
  <c r="M246" i="12"/>
  <c r="N269" i="12"/>
  <c r="J294" i="12"/>
  <c r="P294" i="12"/>
  <c r="X284" i="12"/>
  <c r="O284" i="12"/>
  <c r="G279" i="12"/>
  <c r="P279" i="12"/>
  <c r="S262" i="12"/>
  <c r="P262" i="12"/>
  <c r="I253" i="12"/>
  <c r="O253" i="12"/>
  <c r="M234" i="12"/>
  <c r="P234" i="12"/>
  <c r="S223" i="12"/>
  <c r="P223" i="12"/>
  <c r="Y218" i="12"/>
  <c r="P218" i="12"/>
  <c r="R212" i="12"/>
  <c r="O212" i="12"/>
  <c r="D159" i="12"/>
  <c r="G159" i="12"/>
  <c r="P159" i="12"/>
  <c r="Y159" i="12"/>
  <c r="J159" i="12"/>
  <c r="S159" i="12"/>
  <c r="M159" i="12"/>
  <c r="V159" i="12"/>
  <c r="K152" i="12"/>
  <c r="T152" i="12"/>
  <c r="E152" i="12"/>
  <c r="N152" i="12"/>
  <c r="W152" i="12"/>
  <c r="H152" i="12"/>
  <c r="Q152" i="12"/>
  <c r="K160" i="12"/>
  <c r="T160" i="12"/>
  <c r="E160" i="12"/>
  <c r="N160" i="12"/>
  <c r="W160" i="12"/>
  <c r="H160" i="12"/>
  <c r="Q160" i="12"/>
  <c r="Y284" i="12"/>
  <c r="F273" i="12"/>
  <c r="O273" i="12"/>
  <c r="L268" i="12"/>
  <c r="O268" i="12"/>
  <c r="U261" i="12"/>
  <c r="O261" i="12"/>
  <c r="S256" i="12"/>
  <c r="P256" i="12"/>
  <c r="J249" i="12"/>
  <c r="P249" i="12"/>
  <c r="L245" i="12"/>
  <c r="O245" i="12"/>
  <c r="U240" i="12"/>
  <c r="O240" i="12"/>
  <c r="R223" i="12"/>
  <c r="O223" i="12"/>
  <c r="D161" i="12"/>
  <c r="M161" i="12"/>
  <c r="V161" i="12"/>
  <c r="G161" i="12"/>
  <c r="P161" i="12"/>
  <c r="Y161" i="12"/>
  <c r="J161" i="12"/>
  <c r="S161" i="12"/>
  <c r="G270" i="12"/>
  <c r="P270" i="12"/>
  <c r="G268" i="12"/>
  <c r="P268" i="12"/>
  <c r="F252" i="12"/>
  <c r="O252" i="12"/>
  <c r="S239" i="12"/>
  <c r="P239" i="12"/>
  <c r="F227" i="12"/>
  <c r="M222" i="12"/>
  <c r="P222" i="12"/>
  <c r="D145" i="12"/>
  <c r="M145" i="12"/>
  <c r="V145" i="12"/>
  <c r="G145" i="12"/>
  <c r="P145" i="12"/>
  <c r="Y145" i="12"/>
  <c r="J145" i="12"/>
  <c r="S145" i="12"/>
  <c r="D163" i="12"/>
  <c r="S163" i="12"/>
  <c r="M163" i="12"/>
  <c r="V163" i="12"/>
  <c r="G163" i="12"/>
  <c r="P163" i="12"/>
  <c r="Y163" i="12"/>
  <c r="J163" i="12"/>
  <c r="S296" i="12"/>
  <c r="P296" i="12"/>
  <c r="I270" i="12"/>
  <c r="O270" i="12"/>
  <c r="X255" i="12"/>
  <c r="O255" i="12"/>
  <c r="U232" i="12"/>
  <c r="O232" i="12"/>
  <c r="D149" i="12"/>
  <c r="Y149" i="12"/>
  <c r="J149" i="12"/>
  <c r="S149" i="12"/>
  <c r="M149" i="12"/>
  <c r="V149" i="12"/>
  <c r="G149" i="12"/>
  <c r="P149" i="12"/>
  <c r="I296" i="12"/>
  <c r="O296" i="12"/>
  <c r="U292" i="12"/>
  <c r="O292" i="12"/>
  <c r="M282" i="12"/>
  <c r="P282" i="12"/>
  <c r="X259" i="12"/>
  <c r="O259" i="12"/>
  <c r="J255" i="12"/>
  <c r="P255" i="12"/>
  <c r="S251" i="12"/>
  <c r="P251" i="12"/>
  <c r="S247" i="12"/>
  <c r="P247" i="12"/>
  <c r="V221" i="12"/>
  <c r="P221" i="12"/>
  <c r="R215" i="12"/>
  <c r="O215" i="12"/>
  <c r="D151" i="12"/>
  <c r="G151" i="12"/>
  <c r="P151" i="12"/>
  <c r="Y151" i="12"/>
  <c r="J151" i="12"/>
  <c r="S151" i="12"/>
  <c r="M151" i="12"/>
  <c r="V151" i="12"/>
  <c r="H146" i="12"/>
  <c r="Q146" i="12"/>
  <c r="K146" i="12"/>
  <c r="T146" i="12"/>
  <c r="E146" i="12"/>
  <c r="N146" i="12"/>
  <c r="W146" i="12"/>
  <c r="H154" i="12"/>
  <c r="Q154" i="12"/>
  <c r="K154" i="12"/>
  <c r="T154" i="12"/>
  <c r="E154" i="12"/>
  <c r="N154" i="12"/>
  <c r="W154" i="12"/>
  <c r="H162" i="12"/>
  <c r="Q162" i="12"/>
  <c r="K162" i="12"/>
  <c r="T162" i="12"/>
  <c r="E162" i="12"/>
  <c r="N162" i="12"/>
  <c r="W162" i="12"/>
  <c r="M291" i="12"/>
  <c r="P291" i="12"/>
  <c r="X263" i="12"/>
  <c r="O263" i="12"/>
  <c r="J246" i="12"/>
  <c r="P246" i="12"/>
  <c r="G243" i="12"/>
  <c r="P243" i="12"/>
  <c r="F231" i="12"/>
  <c r="O231" i="12"/>
  <c r="X220" i="12"/>
  <c r="O220" i="12"/>
  <c r="Y214" i="12"/>
  <c r="P214" i="12"/>
  <c r="D147" i="12"/>
  <c r="S147" i="12"/>
  <c r="M147" i="12"/>
  <c r="V147" i="12"/>
  <c r="G147" i="12"/>
  <c r="P147" i="12"/>
  <c r="Y147" i="12"/>
  <c r="J147" i="12"/>
  <c r="D153" i="12"/>
  <c r="M153" i="12"/>
  <c r="V153" i="12"/>
  <c r="G153" i="12"/>
  <c r="P153" i="12"/>
  <c r="Y153" i="12"/>
  <c r="J153" i="12"/>
  <c r="S153" i="12"/>
  <c r="I295" i="12"/>
  <c r="O295" i="12"/>
  <c r="I291" i="12"/>
  <c r="O291" i="12"/>
  <c r="M274" i="12"/>
  <c r="P274" i="12"/>
  <c r="L271" i="12"/>
  <c r="O271" i="12"/>
  <c r="M269" i="12"/>
  <c r="P269" i="12"/>
  <c r="M266" i="12"/>
  <c r="P266" i="12"/>
  <c r="U258" i="12"/>
  <c r="O258" i="12"/>
  <c r="X254" i="12"/>
  <c r="O254" i="12"/>
  <c r="G250" i="12"/>
  <c r="P250" i="12"/>
  <c r="X246" i="12"/>
  <c r="O246" i="12"/>
  <c r="U236" i="12"/>
  <c r="O236" i="12"/>
  <c r="M230" i="12"/>
  <c r="P230" i="12"/>
  <c r="G219" i="12"/>
  <c r="P219" i="12"/>
  <c r="D155" i="12"/>
  <c r="S155" i="12"/>
  <c r="M155" i="12"/>
  <c r="V155" i="12"/>
  <c r="G155" i="12"/>
  <c r="P155" i="12"/>
  <c r="Y155" i="12"/>
  <c r="J155" i="12"/>
  <c r="T150" i="12"/>
  <c r="E150" i="12"/>
  <c r="N150" i="12"/>
  <c r="W150" i="12"/>
  <c r="H150" i="12"/>
  <c r="Q150" i="12"/>
  <c r="K150" i="12"/>
  <c r="T158" i="12"/>
  <c r="E158" i="12"/>
  <c r="N158" i="12"/>
  <c r="W158" i="12"/>
  <c r="H158" i="12"/>
  <c r="Q158" i="12"/>
  <c r="K158" i="12"/>
  <c r="N148" i="12"/>
  <c r="W148" i="12"/>
  <c r="H148" i="12"/>
  <c r="Q148" i="12"/>
  <c r="K148" i="12"/>
  <c r="T148" i="12"/>
  <c r="E148" i="12"/>
  <c r="N156" i="12"/>
  <c r="W156" i="12"/>
  <c r="H156" i="12"/>
  <c r="Q156" i="12"/>
  <c r="K156" i="12"/>
  <c r="T156" i="12"/>
  <c r="E156" i="12"/>
  <c r="N164" i="12"/>
  <c r="W164" i="12"/>
  <c r="H164" i="12"/>
  <c r="Q164" i="12"/>
  <c r="K164" i="12"/>
  <c r="T164" i="12"/>
  <c r="E164" i="12"/>
  <c r="J295" i="12"/>
  <c r="P295" i="12"/>
  <c r="J284" i="12"/>
  <c r="P284" i="12"/>
  <c r="F269" i="12"/>
  <c r="O269" i="12"/>
  <c r="R266" i="12"/>
  <c r="O266" i="12"/>
  <c r="U250" i="12"/>
  <c r="O250" i="12"/>
  <c r="I241" i="12"/>
  <c r="O241" i="12"/>
  <c r="F219" i="12"/>
  <c r="O219" i="12"/>
  <c r="D157" i="12"/>
  <c r="Y157" i="12"/>
  <c r="J157" i="12"/>
  <c r="S157" i="12"/>
  <c r="M157" i="12"/>
  <c r="V157" i="12"/>
  <c r="G157" i="12"/>
  <c r="P157" i="12"/>
  <c r="I275" i="12"/>
  <c r="X275" i="12"/>
  <c r="I224" i="12"/>
  <c r="U224" i="12"/>
  <c r="U228" i="12"/>
  <c r="X228" i="12"/>
  <c r="Y261" i="12"/>
  <c r="M261" i="12"/>
  <c r="D262" i="12"/>
  <c r="N262" i="12" s="1"/>
  <c r="S279" i="12"/>
  <c r="U275" i="12"/>
  <c r="Y262" i="12"/>
  <c r="L261" i="12"/>
  <c r="V295" i="12"/>
  <c r="C290" i="12"/>
  <c r="C286" i="12"/>
  <c r="Y286" i="12" s="1"/>
  <c r="M270" i="12"/>
  <c r="V262" i="12"/>
  <c r="B247" i="12"/>
  <c r="M295" i="12"/>
  <c r="D274" i="12"/>
  <c r="N274" i="12" s="1"/>
  <c r="X236" i="12"/>
  <c r="Y246" i="12"/>
  <c r="C236" i="12"/>
  <c r="J262" i="12"/>
  <c r="G221" i="12"/>
  <c r="L295" i="12"/>
  <c r="C292" i="12"/>
  <c r="G292" i="12" s="1"/>
  <c r="C289" i="12"/>
  <c r="S289" i="12" s="1"/>
  <c r="V274" i="12"/>
  <c r="D272" i="12"/>
  <c r="N272" i="12" s="1"/>
  <c r="G262" i="12"/>
  <c r="C258" i="12"/>
  <c r="G258" i="12" s="1"/>
  <c r="C281" i="12"/>
  <c r="S281" i="12" s="1"/>
  <c r="B251" i="12"/>
  <c r="C231" i="12"/>
  <c r="P231" i="12" s="1"/>
  <c r="C215" i="12"/>
  <c r="M215" i="12" s="1"/>
  <c r="X289" i="12"/>
  <c r="D282" i="12"/>
  <c r="N282" i="12" s="1"/>
  <c r="U266" i="12"/>
  <c r="S243" i="12"/>
  <c r="G282" i="12"/>
  <c r="L266" i="12"/>
  <c r="R289" i="12"/>
  <c r="L270" i="12"/>
  <c r="J243" i="12"/>
  <c r="R219" i="12"/>
  <c r="R274" i="12"/>
  <c r="L289" i="12"/>
  <c r="I272" i="12"/>
  <c r="D266" i="12"/>
  <c r="N266" i="12" s="1"/>
  <c r="D294" i="12"/>
  <c r="N294" i="12" s="1"/>
  <c r="M286" i="12"/>
  <c r="S261" i="12"/>
  <c r="Y247" i="12"/>
  <c r="U246" i="12"/>
  <c r="H262" i="12"/>
  <c r="W262" i="12"/>
  <c r="Y296" i="12"/>
  <c r="G296" i="12"/>
  <c r="Y292" i="12"/>
  <c r="V291" i="12"/>
  <c r="R284" i="12"/>
  <c r="X282" i="12"/>
  <c r="R272" i="12"/>
  <c r="V270" i="12"/>
  <c r="D270" i="12"/>
  <c r="N270" i="12" s="1"/>
  <c r="U263" i="12"/>
  <c r="S255" i="12"/>
  <c r="M251" i="12"/>
  <c r="S250" i="12"/>
  <c r="I245" i="12"/>
  <c r="V239" i="12"/>
  <c r="I232" i="12"/>
  <c r="X296" i="12"/>
  <c r="F296" i="12"/>
  <c r="F295" i="12"/>
  <c r="X292" i="12"/>
  <c r="F292" i="12"/>
  <c r="U291" i="12"/>
  <c r="M284" i="12"/>
  <c r="L282" i="12"/>
  <c r="F272" i="12"/>
  <c r="S268" i="12"/>
  <c r="R263" i="12"/>
  <c r="L255" i="12"/>
  <c r="J251" i="12"/>
  <c r="M250" i="12"/>
  <c r="G247" i="12"/>
  <c r="F246" i="12"/>
  <c r="U295" i="12"/>
  <c r="V294" i="12"/>
  <c r="G284" i="12"/>
  <c r="X274" i="12"/>
  <c r="S270" i="12"/>
  <c r="R268" i="12"/>
  <c r="L263" i="12"/>
  <c r="M262" i="12"/>
  <c r="G255" i="12"/>
  <c r="G251" i="12"/>
  <c r="J250" i="12"/>
  <c r="Y243" i="12"/>
  <c r="U241" i="12"/>
  <c r="U220" i="12"/>
  <c r="V296" i="12"/>
  <c r="D296" i="12"/>
  <c r="N296" i="12" s="1"/>
  <c r="U294" i="12"/>
  <c r="D292" i="12"/>
  <c r="N292" i="12" s="1"/>
  <c r="L291" i="12"/>
  <c r="F284" i="12"/>
  <c r="U273" i="12"/>
  <c r="I263" i="12"/>
  <c r="M218" i="12"/>
  <c r="R296" i="12"/>
  <c r="R292" i="12"/>
  <c r="D291" i="12"/>
  <c r="N291" i="12" s="1"/>
  <c r="T269" i="12"/>
  <c r="F263" i="12"/>
  <c r="Y219" i="12"/>
  <c r="M296" i="12"/>
  <c r="D295" i="12"/>
  <c r="Q295" i="12" s="1"/>
  <c r="L294" i="12"/>
  <c r="M292" i="12"/>
  <c r="F291" i="12"/>
  <c r="I284" i="12"/>
  <c r="R275" i="12"/>
  <c r="J270" i="12"/>
  <c r="D258" i="12"/>
  <c r="N258" i="12" s="1"/>
  <c r="Y255" i="12"/>
  <c r="L254" i="12"/>
  <c r="Y251" i="12"/>
  <c r="V250" i="12"/>
  <c r="V249" i="12"/>
  <c r="D245" i="12"/>
  <c r="N245" i="12" s="1"/>
  <c r="X232" i="12"/>
  <c r="Y230" i="12"/>
  <c r="V219" i="12"/>
  <c r="M214" i="12"/>
  <c r="L296" i="12"/>
  <c r="X295" i="12"/>
  <c r="L292" i="12"/>
  <c r="X291" i="12"/>
  <c r="G289" i="12"/>
  <c r="S284" i="12"/>
  <c r="G281" i="12"/>
  <c r="U272" i="12"/>
  <c r="Y270" i="12"/>
  <c r="M247" i="12"/>
  <c r="L246" i="12"/>
  <c r="K294" i="12"/>
  <c r="T294" i="12"/>
  <c r="I297" i="12"/>
  <c r="I293" i="12"/>
  <c r="M277" i="12"/>
  <c r="V277" i="12"/>
  <c r="D290" i="12"/>
  <c r="E290" i="12" s="1"/>
  <c r="I290" i="12"/>
  <c r="I281" i="12"/>
  <c r="U281" i="12"/>
  <c r="L281" i="12"/>
  <c r="X281" i="12"/>
  <c r="R281" i="12"/>
  <c r="D281" i="12"/>
  <c r="N281" i="12" s="1"/>
  <c r="I278" i="12"/>
  <c r="U278" i="12"/>
  <c r="I286" i="12"/>
  <c r="U286" i="12"/>
  <c r="L286" i="12"/>
  <c r="X286" i="12"/>
  <c r="D286" i="12"/>
  <c r="K286" i="12" s="1"/>
  <c r="F286" i="12"/>
  <c r="R286" i="12"/>
  <c r="E282" i="12"/>
  <c r="Q282" i="12"/>
  <c r="K282" i="12"/>
  <c r="W282" i="12"/>
  <c r="L276" i="12"/>
  <c r="X276" i="12"/>
  <c r="T272" i="12"/>
  <c r="Q272" i="12"/>
  <c r="C267" i="12"/>
  <c r="J267" i="12" s="1"/>
  <c r="B264" i="12"/>
  <c r="I264" i="12" s="1"/>
  <c r="T262" i="12"/>
  <c r="E262" i="12"/>
  <c r="Q262" i="12"/>
  <c r="K262" i="12"/>
  <c r="B260" i="12"/>
  <c r="C257" i="12"/>
  <c r="J257" i="12" s="1"/>
  <c r="X251" i="12"/>
  <c r="I294" i="12"/>
  <c r="R293" i="12"/>
  <c r="L259" i="12"/>
  <c r="R259" i="12"/>
  <c r="K296" i="12"/>
  <c r="R294" i="12"/>
  <c r="G294" i="12"/>
  <c r="X293" i="12"/>
  <c r="M268" i="12"/>
  <c r="X268" i="12"/>
  <c r="U268" i="12"/>
  <c r="L253" i="12"/>
  <c r="R251" i="12"/>
  <c r="T270" i="12"/>
  <c r="E270" i="12"/>
  <c r="Q270" i="12"/>
  <c r="F297" i="12"/>
  <c r="J291" i="12"/>
  <c r="S290" i="12"/>
  <c r="Q269" i="12"/>
  <c r="J269" i="12"/>
  <c r="V269" i="12"/>
  <c r="S269" i="12"/>
  <c r="I274" i="12"/>
  <c r="F274" i="12"/>
  <c r="U274" i="12"/>
  <c r="R273" i="12"/>
  <c r="C273" i="12"/>
  <c r="J273" i="12" s="1"/>
  <c r="L273" i="12"/>
  <c r="X273" i="12"/>
  <c r="I273" i="12"/>
  <c r="K272" i="12"/>
  <c r="X271" i="12"/>
  <c r="X270" i="12"/>
  <c r="K270" i="12"/>
  <c r="L269" i="12"/>
  <c r="F261" i="12"/>
  <c r="S294" i="12"/>
  <c r="H294" i="12"/>
  <c r="F293" i="12"/>
  <c r="B287" i="12"/>
  <c r="I287" i="12" s="1"/>
  <c r="J287" i="12"/>
  <c r="D268" i="12"/>
  <c r="T268" i="12" s="1"/>
  <c r="X297" i="12"/>
  <c r="F265" i="12"/>
  <c r="U265" i="12"/>
  <c r="I262" i="12"/>
  <c r="F262" i="12"/>
  <c r="R262" i="12"/>
  <c r="I261" i="12"/>
  <c r="U259" i="12"/>
  <c r="L297" i="12"/>
  <c r="U296" i="12"/>
  <c r="J296" i="12"/>
  <c r="S291" i="12"/>
  <c r="Y290" i="12"/>
  <c r="F290" i="12"/>
  <c r="V289" i="12"/>
  <c r="F289" i="12"/>
  <c r="Y289" i="12"/>
  <c r="B279" i="12"/>
  <c r="J279" i="12"/>
  <c r="S277" i="12"/>
  <c r="F276" i="12"/>
  <c r="C297" i="12"/>
  <c r="G297" i="12" s="1"/>
  <c r="T296" i="12"/>
  <c r="R295" i="12"/>
  <c r="G295" i="12"/>
  <c r="X294" i="12"/>
  <c r="M294" i="12"/>
  <c r="E294" i="12"/>
  <c r="C293" i="12"/>
  <c r="S293" i="12" s="1"/>
  <c r="I292" i="12"/>
  <c r="R291" i="12"/>
  <c r="G291" i="12"/>
  <c r="X290" i="12"/>
  <c r="M290" i="12"/>
  <c r="U289" i="12"/>
  <c r="I289" i="12"/>
  <c r="C288" i="12"/>
  <c r="Y288" i="12" s="1"/>
  <c r="S287" i="12"/>
  <c r="G287" i="12"/>
  <c r="U284" i="12"/>
  <c r="Y283" i="12"/>
  <c r="M283" i="12"/>
  <c r="T282" i="12"/>
  <c r="V279" i="12"/>
  <c r="C278" i="12"/>
  <c r="S278" i="12" s="1"/>
  <c r="C276" i="12"/>
  <c r="V276" i="12" s="1"/>
  <c r="C275" i="12"/>
  <c r="V275" i="12" s="1"/>
  <c r="F275" i="12"/>
  <c r="L274" i="12"/>
  <c r="Y272" i="12"/>
  <c r="U271" i="12"/>
  <c r="W270" i="12"/>
  <c r="Y269" i="12"/>
  <c r="K269" i="12"/>
  <c r="Y268" i="12"/>
  <c r="J268" i="12"/>
  <c r="G266" i="12"/>
  <c r="S266" i="12"/>
  <c r="J266" i="12"/>
  <c r="V266" i="12"/>
  <c r="L262" i="12"/>
  <c r="D261" i="12"/>
  <c r="N261" i="12" s="1"/>
  <c r="J256" i="12"/>
  <c r="R297" i="12"/>
  <c r="S283" i="12"/>
  <c r="G283" i="12"/>
  <c r="K292" i="12"/>
  <c r="R290" i="12"/>
  <c r="G290" i="12"/>
  <c r="R288" i="12"/>
  <c r="F288" i="12"/>
  <c r="V287" i="12"/>
  <c r="D284" i="12"/>
  <c r="W284" i="12" s="1"/>
  <c r="V282" i="12"/>
  <c r="J282" i="12"/>
  <c r="H282" i="12"/>
  <c r="S282" i="12"/>
  <c r="R278" i="12"/>
  <c r="G277" i="12"/>
  <c r="Q274" i="12"/>
  <c r="G274" i="12"/>
  <c r="S274" i="12"/>
  <c r="L272" i="12"/>
  <c r="E272" i="12"/>
  <c r="M272" i="12"/>
  <c r="X272" i="12"/>
  <c r="G272" i="12"/>
  <c r="S272" i="12"/>
  <c r="J272" i="12"/>
  <c r="W272" i="12"/>
  <c r="I271" i="12"/>
  <c r="U262" i="12"/>
  <c r="S295" i="12"/>
  <c r="H295" i="12"/>
  <c r="Y294" i="12"/>
  <c r="Q294" i="12"/>
  <c r="F294" i="12"/>
  <c r="L293" i="12"/>
  <c r="J292" i="12"/>
  <c r="V284" i="12"/>
  <c r="L284" i="12"/>
  <c r="U282" i="12"/>
  <c r="I282" i="12"/>
  <c r="T266" i="12"/>
  <c r="W266" i="12"/>
  <c r="U297" i="12"/>
  <c r="Y295" i="12"/>
  <c r="W294" i="12"/>
  <c r="U293" i="12"/>
  <c r="Y291" i="12"/>
  <c r="L290" i="12"/>
  <c r="X288" i="12"/>
  <c r="V286" i="12"/>
  <c r="S286" i="12"/>
  <c r="R282" i="12"/>
  <c r="F282" i="12"/>
  <c r="V281" i="12"/>
  <c r="F281" i="12"/>
  <c r="Q281" i="12"/>
  <c r="Y281" i="12"/>
  <c r="X278" i="12"/>
  <c r="L278" i="12"/>
  <c r="L275" i="12"/>
  <c r="Y274" i="12"/>
  <c r="K274" i="12"/>
  <c r="V272" i="12"/>
  <c r="H272" i="12"/>
  <c r="F271" i="12"/>
  <c r="H270" i="12"/>
  <c r="X269" i="12"/>
  <c r="I269" i="12"/>
  <c r="I268" i="12"/>
  <c r="Q266" i="12"/>
  <c r="I266" i="12"/>
  <c r="F266" i="12"/>
  <c r="X261" i="12"/>
  <c r="E258" i="12"/>
  <c r="H258" i="12"/>
  <c r="G254" i="12"/>
  <c r="S254" i="12"/>
  <c r="J254" i="12"/>
  <c r="Y254" i="12"/>
  <c r="M254" i="12"/>
  <c r="F253" i="12"/>
  <c r="I252" i="12"/>
  <c r="L252" i="12"/>
  <c r="R252" i="12"/>
  <c r="L288" i="12"/>
  <c r="C285" i="12"/>
  <c r="B283" i="12"/>
  <c r="J283" i="12"/>
  <c r="C280" i="12"/>
  <c r="F278" i="12"/>
  <c r="B277" i="12"/>
  <c r="O277" i="12" s="1"/>
  <c r="I276" i="12"/>
  <c r="U276" i="12"/>
  <c r="R276" i="12"/>
  <c r="W269" i="12"/>
  <c r="H269" i="12"/>
  <c r="V268" i="12"/>
  <c r="S267" i="12"/>
  <c r="I259" i="12"/>
  <c r="I255" i="12"/>
  <c r="D255" i="12"/>
  <c r="N255" i="12" s="1"/>
  <c r="F255" i="12"/>
  <c r="U255" i="12"/>
  <c r="R255" i="12"/>
  <c r="R254" i="12"/>
  <c r="I254" i="12"/>
  <c r="D254" i="12"/>
  <c r="N254" i="12" s="1"/>
  <c r="U254" i="12"/>
  <c r="F254" i="12"/>
  <c r="U290" i="12"/>
  <c r="J290" i="12"/>
  <c r="U288" i="12"/>
  <c r="I288" i="12"/>
  <c r="Y287" i="12"/>
  <c r="M287" i="12"/>
  <c r="B285" i="12"/>
  <c r="V283" i="12"/>
  <c r="Y282" i="12"/>
  <c r="B280" i="12"/>
  <c r="Y277" i="12"/>
  <c r="J277" i="12"/>
  <c r="Y276" i="12"/>
  <c r="W274" i="12"/>
  <c r="H274" i="12"/>
  <c r="R271" i="12"/>
  <c r="F270" i="12"/>
  <c r="U269" i="12"/>
  <c r="F268" i="12"/>
  <c r="B267" i="12"/>
  <c r="C264" i="12"/>
  <c r="X262" i="12"/>
  <c r="C260" i="12"/>
  <c r="F259" i="12"/>
  <c r="I258" i="12"/>
  <c r="L258" i="12"/>
  <c r="X258" i="12"/>
  <c r="R258" i="12"/>
  <c r="F258" i="12"/>
  <c r="B257" i="12"/>
  <c r="I251" i="12"/>
  <c r="L251" i="12"/>
  <c r="U251" i="12"/>
  <c r="D251" i="12"/>
  <c r="R250" i="12"/>
  <c r="I250" i="12"/>
  <c r="X250" i="12"/>
  <c r="D250" i="12"/>
  <c r="N250" i="12" s="1"/>
  <c r="Y256" i="12"/>
  <c r="L250" i="12"/>
  <c r="Y245" i="12"/>
  <c r="I243" i="12"/>
  <c r="U243" i="12"/>
  <c r="L243" i="12"/>
  <c r="D243" i="12"/>
  <c r="N243" i="12" s="1"/>
  <c r="X243" i="12"/>
  <c r="F243" i="12"/>
  <c r="G231" i="12"/>
  <c r="M231" i="12"/>
  <c r="Y231" i="12"/>
  <c r="S231" i="12"/>
  <c r="V231" i="12"/>
  <c r="C244" i="12"/>
  <c r="B244" i="12"/>
  <c r="M255" i="12"/>
  <c r="F250" i="12"/>
  <c r="B233" i="12"/>
  <c r="C233" i="12"/>
  <c r="G233" i="12" s="1"/>
  <c r="S245" i="12"/>
  <c r="V245" i="12"/>
  <c r="J261" i="12"/>
  <c r="V261" i="12"/>
  <c r="M256" i="12"/>
  <c r="B256" i="12"/>
  <c r="G256" i="12"/>
  <c r="X253" i="12"/>
  <c r="R253" i="12"/>
  <c r="U253" i="12"/>
  <c r="C253" i="12"/>
  <c r="R243" i="12"/>
  <c r="Q245" i="12"/>
  <c r="Y239" i="12"/>
  <c r="B238" i="12"/>
  <c r="Y234" i="12"/>
  <c r="B225" i="12"/>
  <c r="V223" i="12"/>
  <c r="G227" i="12"/>
  <c r="S227" i="12"/>
  <c r="Y227" i="12"/>
  <c r="G226" i="12"/>
  <c r="S226" i="12"/>
  <c r="B226" i="12"/>
  <c r="J226" i="12"/>
  <c r="V226" i="12"/>
  <c r="Y226" i="12"/>
  <c r="G246" i="12"/>
  <c r="S246" i="12"/>
  <c r="V246" i="12"/>
  <c r="M239" i="12"/>
  <c r="S236" i="12"/>
  <c r="R228" i="12"/>
  <c r="I228" i="12"/>
  <c r="J221" i="12"/>
  <c r="C271" i="12"/>
  <c r="G269" i="12"/>
  <c r="R269" i="12"/>
  <c r="R265" i="12"/>
  <c r="C265" i="12"/>
  <c r="L265" i="12"/>
  <c r="X265" i="12"/>
  <c r="C259" i="12"/>
  <c r="C252" i="12"/>
  <c r="X252" i="12"/>
  <c r="U252" i="12"/>
  <c r="Y249" i="12"/>
  <c r="C248" i="12"/>
  <c r="B248" i="12"/>
  <c r="J247" i="12"/>
  <c r="R246" i="12"/>
  <c r="I246" i="12"/>
  <c r="D246" i="12"/>
  <c r="N246" i="12" s="1"/>
  <c r="M236" i="12"/>
  <c r="B229" i="12"/>
  <c r="C229" i="12"/>
  <c r="V227" i="12"/>
  <c r="G223" i="12"/>
  <c r="Y223" i="12"/>
  <c r="M223" i="12"/>
  <c r="B242" i="12"/>
  <c r="C242" i="12"/>
  <c r="R241" i="12"/>
  <c r="I231" i="12"/>
  <c r="D231" i="12"/>
  <c r="N231" i="12" s="1"/>
  <c r="X231" i="12"/>
  <c r="R231" i="12"/>
  <c r="M227" i="12"/>
  <c r="M226" i="12"/>
  <c r="R224" i="12"/>
  <c r="X224" i="12"/>
  <c r="I223" i="12"/>
  <c r="D223" i="12"/>
  <c r="N223" i="12" s="1"/>
  <c r="X223" i="12"/>
  <c r="F223" i="12"/>
  <c r="M249" i="12"/>
  <c r="G249" i="12"/>
  <c r="B249" i="12"/>
  <c r="S249" i="12"/>
  <c r="E245" i="12"/>
  <c r="M245" i="12"/>
  <c r="X245" i="12"/>
  <c r="G245" i="12"/>
  <c r="R245" i="12"/>
  <c r="F245" i="12"/>
  <c r="H245" i="12"/>
  <c r="U245" i="12"/>
  <c r="J245" i="12"/>
  <c r="W245" i="12"/>
  <c r="X241" i="12"/>
  <c r="L240" i="12"/>
  <c r="F240" i="12"/>
  <c r="C240" i="12"/>
  <c r="R240" i="12"/>
  <c r="X240" i="12"/>
  <c r="I240" i="12"/>
  <c r="C238" i="12"/>
  <c r="B237" i="12"/>
  <c r="C237" i="12"/>
  <c r="D236" i="12"/>
  <c r="Q236" i="12" s="1"/>
  <c r="R236" i="12"/>
  <c r="B235" i="12"/>
  <c r="C235" i="12"/>
  <c r="G234" i="12"/>
  <c r="S234" i="12"/>
  <c r="B234" i="12"/>
  <c r="J234" i="12"/>
  <c r="V234" i="12"/>
  <c r="C225" i="12"/>
  <c r="Y222" i="12"/>
  <c r="V217" i="12"/>
  <c r="X215" i="12"/>
  <c r="F247" i="12"/>
  <c r="L236" i="12"/>
  <c r="F236" i="12"/>
  <c r="Y236" i="12"/>
  <c r="G236" i="12"/>
  <c r="I236" i="12"/>
  <c r="V236" i="12"/>
  <c r="G222" i="12"/>
  <c r="S222" i="12"/>
  <c r="B222" i="12"/>
  <c r="J222" i="12"/>
  <c r="V222" i="12"/>
  <c r="I220" i="12"/>
  <c r="S219" i="12"/>
  <c r="I219" i="12"/>
  <c r="D219" i="12"/>
  <c r="N219" i="12" s="1"/>
  <c r="X219" i="12"/>
  <c r="J217" i="12"/>
  <c r="C263" i="12"/>
  <c r="P263" i="12" s="1"/>
  <c r="G261" i="12"/>
  <c r="R261" i="12"/>
  <c r="D247" i="12"/>
  <c r="N247" i="12" s="1"/>
  <c r="F241" i="12"/>
  <c r="C241" i="12"/>
  <c r="B239" i="12"/>
  <c r="J239" i="12"/>
  <c r="G239" i="12"/>
  <c r="G230" i="12"/>
  <c r="S230" i="12"/>
  <c r="B230" i="12"/>
  <c r="J230" i="12"/>
  <c r="V230" i="12"/>
  <c r="I227" i="12"/>
  <c r="D227" i="12"/>
  <c r="X227" i="12"/>
  <c r="M221" i="12"/>
  <c r="Y221" i="12"/>
  <c r="S221" i="12"/>
  <c r="B221" i="12"/>
  <c r="G217" i="12"/>
  <c r="L241" i="12"/>
  <c r="R232" i="12"/>
  <c r="R227" i="12"/>
  <c r="M219" i="12"/>
  <c r="G218" i="12"/>
  <c r="S218" i="12"/>
  <c r="B218" i="12"/>
  <c r="O218" i="12" s="1"/>
  <c r="J218" i="12"/>
  <c r="V218" i="12"/>
  <c r="B216" i="12"/>
  <c r="C216" i="12"/>
  <c r="I213" i="12"/>
  <c r="R220" i="12"/>
  <c r="M217" i="12"/>
  <c r="Y217" i="12"/>
  <c r="S217" i="12"/>
  <c r="B217" i="12"/>
  <c r="I215" i="12"/>
  <c r="D215" i="12"/>
  <c r="N215" i="12" s="1"/>
  <c r="F215" i="12"/>
  <c r="C213" i="12"/>
  <c r="L213" i="12"/>
  <c r="X213" i="12"/>
  <c r="F213" i="12"/>
  <c r="R213" i="12"/>
  <c r="V255" i="12"/>
  <c r="V251" i="12"/>
  <c r="V247" i="12"/>
  <c r="V243" i="12"/>
  <c r="C232" i="12"/>
  <c r="L232" i="12"/>
  <c r="F232" i="12"/>
  <c r="C228" i="12"/>
  <c r="L228" i="12"/>
  <c r="F228" i="12"/>
  <c r="C224" i="12"/>
  <c r="V224" i="12" s="1"/>
  <c r="L224" i="12"/>
  <c r="F224" i="12"/>
  <c r="C220" i="12"/>
  <c r="L220" i="12"/>
  <c r="F220" i="12"/>
  <c r="G214" i="12"/>
  <c r="U213" i="12"/>
  <c r="V214" i="12"/>
  <c r="I212" i="12"/>
  <c r="L231" i="12"/>
  <c r="L227" i="12"/>
  <c r="L223" i="12"/>
  <c r="L219" i="12"/>
  <c r="L215" i="12"/>
  <c r="J214" i="12"/>
  <c r="B214" i="12"/>
  <c r="F212" i="12"/>
  <c r="X212" i="12"/>
  <c r="U231" i="12"/>
  <c r="J231" i="12"/>
  <c r="U227" i="12"/>
  <c r="J227" i="12"/>
  <c r="U223" i="12"/>
  <c r="J223" i="12"/>
  <c r="U219" i="12"/>
  <c r="J219" i="12"/>
  <c r="U215" i="12"/>
  <c r="J215" i="12"/>
  <c r="S214" i="12"/>
  <c r="L212" i="12"/>
  <c r="C212" i="12"/>
  <c r="U212" i="12"/>
  <c r="Y215" i="12" l="1"/>
  <c r="M281" i="12"/>
  <c r="V292" i="12"/>
  <c r="G286" i="12"/>
  <c r="E274" i="12"/>
  <c r="T274" i="12"/>
  <c r="T245" i="12"/>
  <c r="K245" i="12"/>
  <c r="T258" i="12"/>
  <c r="H286" i="12"/>
  <c r="K255" i="12"/>
  <c r="Y273" i="12"/>
  <c r="M276" i="12"/>
  <c r="W219" i="12"/>
  <c r="Q291" i="12"/>
  <c r="G267" i="12"/>
  <c r="W231" i="12"/>
  <c r="M289" i="12"/>
  <c r="V278" i="12"/>
  <c r="T292" i="12"/>
  <c r="W268" i="12"/>
  <c r="W290" i="12"/>
  <c r="W281" i="12"/>
  <c r="Q290" i="12"/>
  <c r="K243" i="12"/>
  <c r="J297" i="12"/>
  <c r="Y267" i="12"/>
  <c r="F287" i="12"/>
  <c r="W223" i="12"/>
  <c r="K281" i="12"/>
  <c r="T291" i="12"/>
  <c r="J278" i="12"/>
  <c r="E291" i="12"/>
  <c r="M267" i="12"/>
  <c r="H291" i="12"/>
  <c r="J293" i="12"/>
  <c r="T284" i="12"/>
  <c r="V232" i="12"/>
  <c r="P232" i="12"/>
  <c r="M241" i="12"/>
  <c r="P241" i="12"/>
  <c r="X234" i="12"/>
  <c r="O234" i="12"/>
  <c r="R237" i="12"/>
  <c r="O237" i="12"/>
  <c r="D259" i="12"/>
  <c r="N259" i="12" s="1"/>
  <c r="P259" i="12"/>
  <c r="S233" i="12"/>
  <c r="H284" i="12"/>
  <c r="N284" i="12"/>
  <c r="M275" i="12"/>
  <c r="P275" i="12"/>
  <c r="Y293" i="12"/>
  <c r="P293" i="12"/>
  <c r="E268" i="12"/>
  <c r="N268" i="12"/>
  <c r="W286" i="12"/>
  <c r="N286" i="12"/>
  <c r="W291" i="12"/>
  <c r="K295" i="12"/>
  <c r="N295" i="12"/>
  <c r="S215" i="12"/>
  <c r="P215" i="12"/>
  <c r="J289" i="12"/>
  <c r="P289" i="12"/>
  <c r="Q149" i="12"/>
  <c r="K149" i="12"/>
  <c r="T149" i="12"/>
  <c r="E149" i="12"/>
  <c r="N149" i="12"/>
  <c r="W149" i="12"/>
  <c r="H149" i="12"/>
  <c r="R221" i="12"/>
  <c r="O221" i="12"/>
  <c r="Y238" i="12"/>
  <c r="P238" i="12"/>
  <c r="D253" i="12"/>
  <c r="N253" i="12" s="1"/>
  <c r="P253" i="12"/>
  <c r="J276" i="12"/>
  <c r="P276" i="12"/>
  <c r="G273" i="12"/>
  <c r="P273" i="12"/>
  <c r="S292" i="12"/>
  <c r="P292" i="12"/>
  <c r="W151" i="12"/>
  <c r="H151" i="12"/>
  <c r="Q151" i="12"/>
  <c r="K151" i="12"/>
  <c r="T151" i="12"/>
  <c r="E151" i="12"/>
  <c r="N151" i="12"/>
  <c r="K163" i="12"/>
  <c r="T163" i="12"/>
  <c r="E163" i="12"/>
  <c r="N163" i="12"/>
  <c r="W163" i="12"/>
  <c r="H163" i="12"/>
  <c r="Q163" i="12"/>
  <c r="E145" i="12"/>
  <c r="N145" i="12"/>
  <c r="W145" i="12"/>
  <c r="H145" i="12"/>
  <c r="Q145" i="12"/>
  <c r="K145" i="12"/>
  <c r="T145" i="12"/>
  <c r="Y224" i="12"/>
  <c r="P224" i="12"/>
  <c r="U230" i="12"/>
  <c r="O230" i="12"/>
  <c r="F248" i="12"/>
  <c r="O248" i="12"/>
  <c r="Y260" i="12"/>
  <c r="P260" i="12"/>
  <c r="D280" i="12"/>
  <c r="O280" i="12"/>
  <c r="S280" i="12"/>
  <c r="P280" i="12"/>
  <c r="G278" i="12"/>
  <c r="P278" i="12"/>
  <c r="U287" i="12"/>
  <c r="O287" i="12"/>
  <c r="F251" i="12"/>
  <c r="O251" i="12"/>
  <c r="L247" i="12"/>
  <c r="O247" i="12"/>
  <c r="J213" i="12"/>
  <c r="P213" i="12"/>
  <c r="S235" i="12"/>
  <c r="P235" i="12"/>
  <c r="V229" i="12"/>
  <c r="P229" i="12"/>
  <c r="V248" i="12"/>
  <c r="P248" i="12"/>
  <c r="G265" i="12"/>
  <c r="P265" i="12"/>
  <c r="X225" i="12"/>
  <c r="O225" i="12"/>
  <c r="U244" i="12"/>
  <c r="O244" i="12"/>
  <c r="F257" i="12"/>
  <c r="O257" i="12"/>
  <c r="U279" i="12"/>
  <c r="O279" i="12"/>
  <c r="J281" i="12"/>
  <c r="P281" i="12"/>
  <c r="W159" i="12"/>
  <c r="H159" i="12"/>
  <c r="Q159" i="12"/>
  <c r="K159" i="12"/>
  <c r="T159" i="12"/>
  <c r="E159" i="12"/>
  <c r="N159" i="12"/>
  <c r="S225" i="12"/>
  <c r="P225" i="12"/>
  <c r="U235" i="12"/>
  <c r="O235" i="12"/>
  <c r="L229" i="12"/>
  <c r="O229" i="12"/>
  <c r="D226" i="12"/>
  <c r="O226" i="12"/>
  <c r="V233" i="12"/>
  <c r="S244" i="12"/>
  <c r="P244" i="12"/>
  <c r="S264" i="12"/>
  <c r="P264" i="12"/>
  <c r="D283" i="12"/>
  <c r="N283" i="12" s="1"/>
  <c r="O283" i="12"/>
  <c r="U264" i="12"/>
  <c r="O264" i="12"/>
  <c r="M258" i="12"/>
  <c r="P258" i="12"/>
  <c r="Q157" i="12"/>
  <c r="K157" i="12"/>
  <c r="T157" i="12"/>
  <c r="E157" i="12"/>
  <c r="N157" i="12"/>
  <c r="W157" i="12"/>
  <c r="H157" i="12"/>
  <c r="D228" i="12"/>
  <c r="N228" i="12" s="1"/>
  <c r="P228" i="12"/>
  <c r="V216" i="12"/>
  <c r="P216" i="12"/>
  <c r="G240" i="12"/>
  <c r="P240" i="12"/>
  <c r="I249" i="12"/>
  <c r="O249" i="12"/>
  <c r="S242" i="12"/>
  <c r="P242" i="12"/>
  <c r="U238" i="12"/>
  <c r="O238" i="12"/>
  <c r="D267" i="12"/>
  <c r="O267" i="12"/>
  <c r="D285" i="12"/>
  <c r="O285" i="12"/>
  <c r="Y285" i="12"/>
  <c r="P285" i="12"/>
  <c r="M288" i="12"/>
  <c r="P288" i="12"/>
  <c r="V267" i="12"/>
  <c r="P267" i="12"/>
  <c r="K291" i="12"/>
  <c r="J236" i="12"/>
  <c r="P236" i="12"/>
  <c r="J286" i="12"/>
  <c r="P286" i="12"/>
  <c r="K155" i="12"/>
  <c r="T155" i="12"/>
  <c r="E155" i="12"/>
  <c r="N155" i="12"/>
  <c r="W155" i="12"/>
  <c r="H155" i="12"/>
  <c r="Q155" i="12"/>
  <c r="E153" i="12"/>
  <c r="N153" i="12"/>
  <c r="W153" i="12"/>
  <c r="H153" i="12"/>
  <c r="Q153" i="12"/>
  <c r="K153" i="12"/>
  <c r="T153" i="12"/>
  <c r="K147" i="12"/>
  <c r="T147" i="12"/>
  <c r="E147" i="12"/>
  <c r="N147" i="12"/>
  <c r="W147" i="12"/>
  <c r="H147" i="12"/>
  <c r="Q147" i="12"/>
  <c r="U214" i="12"/>
  <c r="O214" i="12"/>
  <c r="Y220" i="12"/>
  <c r="P220" i="12"/>
  <c r="U216" i="12"/>
  <c r="O216" i="12"/>
  <c r="W227" i="12"/>
  <c r="N227" i="12"/>
  <c r="X222" i="12"/>
  <c r="O222" i="12"/>
  <c r="W236" i="12"/>
  <c r="N236" i="12"/>
  <c r="U242" i="12"/>
  <c r="O242" i="12"/>
  <c r="I256" i="12"/>
  <c r="O256" i="12"/>
  <c r="Y233" i="12"/>
  <c r="P233" i="12"/>
  <c r="M257" i="12"/>
  <c r="P257" i="12"/>
  <c r="H290" i="12"/>
  <c r="N290" i="12"/>
  <c r="V290" i="12"/>
  <c r="P290" i="12"/>
  <c r="E161" i="12"/>
  <c r="N161" i="12"/>
  <c r="W161" i="12"/>
  <c r="H161" i="12"/>
  <c r="Q161" i="12"/>
  <c r="K161" i="12"/>
  <c r="T161" i="12"/>
  <c r="J212" i="12"/>
  <c r="P212" i="12"/>
  <c r="D217" i="12"/>
  <c r="O217" i="12"/>
  <c r="U239" i="12"/>
  <c r="O239" i="12"/>
  <c r="J237" i="12"/>
  <c r="P237" i="12"/>
  <c r="D252" i="12"/>
  <c r="N252" i="12" s="1"/>
  <c r="P252" i="12"/>
  <c r="V271" i="12"/>
  <c r="P271" i="12"/>
  <c r="D233" i="12"/>
  <c r="O233" i="12"/>
  <c r="K251" i="12"/>
  <c r="N251" i="12"/>
  <c r="S297" i="12"/>
  <c r="P297" i="12"/>
  <c r="X260" i="12"/>
  <c r="O260" i="12"/>
  <c r="R239" i="12"/>
  <c r="V259" i="12"/>
  <c r="X256" i="12"/>
  <c r="V244" i="12"/>
  <c r="S275" i="12"/>
  <c r="Y258" i="12"/>
  <c r="I247" i="12"/>
  <c r="X247" i="12"/>
  <c r="R247" i="12"/>
  <c r="U247" i="12"/>
  <c r="V258" i="12"/>
  <c r="Y275" i="12"/>
  <c r="G215" i="12"/>
  <c r="V215" i="12"/>
  <c r="S258" i="12"/>
  <c r="G237" i="12"/>
  <c r="Y244" i="12"/>
  <c r="J258" i="12"/>
  <c r="S237" i="12"/>
  <c r="X249" i="12"/>
  <c r="V220" i="12"/>
  <c r="Y237" i="12"/>
  <c r="X244" i="12"/>
  <c r="R287" i="12"/>
  <c r="M278" i="12"/>
  <c r="V293" i="12"/>
  <c r="V297" i="12"/>
  <c r="L260" i="12"/>
  <c r="D289" i="12"/>
  <c r="N289" i="12" s="1"/>
  <c r="L239" i="12"/>
  <c r="I237" i="12"/>
  <c r="Y240" i="12"/>
  <c r="L249" i="12"/>
  <c r="V238" i="12"/>
  <c r="V273" i="12"/>
  <c r="D212" i="12"/>
  <c r="N212" i="12" s="1"/>
  <c r="S248" i="12"/>
  <c r="R249" i="12"/>
  <c r="U234" i="12"/>
  <c r="M248" i="12"/>
  <c r="F226" i="12"/>
  <c r="X216" i="12"/>
  <c r="D224" i="12"/>
  <c r="N224" i="12" s="1"/>
  <c r="I283" i="12"/>
  <c r="E266" i="12"/>
  <c r="H266" i="12"/>
  <c r="K266" i="12"/>
  <c r="U237" i="12"/>
  <c r="Y212" i="12"/>
  <c r="J216" i="12"/>
  <c r="X283" i="12"/>
  <c r="Y278" i="12"/>
  <c r="M297" i="12"/>
  <c r="V228" i="12"/>
  <c r="G213" i="12"/>
  <c r="L217" i="12"/>
  <c r="X230" i="12"/>
  <c r="T226" i="12"/>
  <c r="S257" i="12"/>
  <c r="W258" i="12"/>
  <c r="K258" i="12"/>
  <c r="Q258" i="12"/>
  <c r="T295" i="12"/>
  <c r="E295" i="12"/>
  <c r="W295" i="12"/>
  <c r="D232" i="12"/>
  <c r="N232" i="12" s="1"/>
  <c r="M252" i="12"/>
  <c r="E226" i="12"/>
  <c r="G285" i="12"/>
  <c r="I260" i="12"/>
  <c r="F264" i="12"/>
  <c r="Y232" i="12"/>
  <c r="F221" i="12"/>
  <c r="V252" i="12"/>
  <c r="R225" i="12"/>
  <c r="I233" i="12"/>
  <c r="R244" i="12"/>
  <c r="Y280" i="12"/>
  <c r="R260" i="12"/>
  <c r="L264" i="12"/>
  <c r="H292" i="12"/>
  <c r="Q292" i="12"/>
  <c r="E292" i="12"/>
  <c r="W292" i="12"/>
  <c r="D213" i="12"/>
  <c r="N213" i="12" s="1"/>
  <c r="X221" i="12"/>
  <c r="M213" i="12"/>
  <c r="F216" i="12"/>
  <c r="S241" i="12"/>
  <c r="L234" i="12"/>
  <c r="F229" i="12"/>
  <c r="F225" i="12"/>
  <c r="S253" i="12"/>
  <c r="J244" i="12"/>
  <c r="W285" i="12"/>
  <c r="X264" i="12"/>
  <c r="V212" i="12"/>
  <c r="Y228" i="12"/>
  <c r="L216" i="12"/>
  <c r="U221" i="12"/>
  <c r="Y241" i="12"/>
  <c r="X235" i="12"/>
  <c r="M225" i="12"/>
  <c r="G244" i="12"/>
  <c r="Y257" i="12"/>
  <c r="H296" i="12"/>
  <c r="Q296" i="12"/>
  <c r="E296" i="12"/>
  <c r="W296" i="12"/>
  <c r="S213" i="12"/>
  <c r="Q217" i="12"/>
  <c r="L235" i="12"/>
  <c r="V257" i="12"/>
  <c r="Q252" i="12"/>
  <c r="T252" i="12"/>
  <c r="W252" i="12"/>
  <c r="K252" i="12"/>
  <c r="E252" i="12"/>
  <c r="H252" i="12"/>
  <c r="H228" i="12"/>
  <c r="T228" i="12"/>
  <c r="E228" i="12"/>
  <c r="Q228" i="12"/>
  <c r="K228" i="12"/>
  <c r="W228" i="12"/>
  <c r="W259" i="12"/>
  <c r="Q259" i="12"/>
  <c r="E259" i="12"/>
  <c r="T259" i="12"/>
  <c r="K259" i="12"/>
  <c r="H259" i="12"/>
  <c r="Q253" i="12"/>
  <c r="W253" i="12"/>
  <c r="K253" i="12"/>
  <c r="T253" i="12"/>
  <c r="H253" i="12"/>
  <c r="E253" i="12"/>
  <c r="D218" i="12"/>
  <c r="N218" i="12" s="1"/>
  <c r="L218" i="12"/>
  <c r="D222" i="12"/>
  <c r="N222" i="12" s="1"/>
  <c r="F222" i="12"/>
  <c r="K217" i="12"/>
  <c r="Q212" i="12"/>
  <c r="Y213" i="12"/>
  <c r="V213" i="12"/>
  <c r="R217" i="12"/>
  <c r="E217" i="12"/>
  <c r="Y216" i="12"/>
  <c r="L222" i="12"/>
  <c r="I230" i="12"/>
  <c r="R230" i="12"/>
  <c r="F234" i="12"/>
  <c r="D234" i="12"/>
  <c r="N234" i="12" s="1"/>
  <c r="M242" i="12"/>
  <c r="T246" i="12"/>
  <c r="Q246" i="12"/>
  <c r="E246" i="12"/>
  <c r="H246" i="12"/>
  <c r="K246" i="12"/>
  <c r="W246" i="12"/>
  <c r="X248" i="12"/>
  <c r="U225" i="12"/>
  <c r="I238" i="12"/>
  <c r="S238" i="12"/>
  <c r="M253" i="12"/>
  <c r="J233" i="12"/>
  <c r="R233" i="12"/>
  <c r="M233" i="12"/>
  <c r="F244" i="12"/>
  <c r="M244" i="12"/>
  <c r="K285" i="12"/>
  <c r="J253" i="12"/>
  <c r="M280" i="12"/>
  <c r="G276" i="12"/>
  <c r="M273" i="12"/>
  <c r="D273" i="12"/>
  <c r="N273" i="12" s="1"/>
  <c r="S273" i="12"/>
  <c r="Y297" i="12"/>
  <c r="L267" i="12"/>
  <c r="T285" i="12"/>
  <c r="G293" i="12"/>
  <c r="I257" i="12"/>
  <c r="D260" i="12"/>
  <c r="N260" i="12" s="1"/>
  <c r="U260" i="12"/>
  <c r="G264" i="12"/>
  <c r="D297" i="12"/>
  <c r="N297" i="12" s="1"/>
  <c r="J263" i="12"/>
  <c r="S263" i="12"/>
  <c r="M263" i="12"/>
  <c r="G263" i="12"/>
  <c r="Y263" i="12"/>
  <c r="E233" i="12"/>
  <c r="T251" i="12"/>
  <c r="H251" i="12"/>
  <c r="W251" i="12"/>
  <c r="E251" i="12"/>
  <c r="Q251" i="12"/>
  <c r="T255" i="12"/>
  <c r="Q255" i="12"/>
  <c r="E255" i="12"/>
  <c r="W255" i="12"/>
  <c r="H255" i="12"/>
  <c r="D277" i="12"/>
  <c r="N277" i="12" s="1"/>
  <c r="I277" i="12"/>
  <c r="F267" i="12"/>
  <c r="H261" i="12"/>
  <c r="Q261" i="12"/>
  <c r="E261" i="12"/>
  <c r="T261" i="12"/>
  <c r="K261" i="12"/>
  <c r="W261" i="12"/>
  <c r="R257" i="12"/>
  <c r="K267" i="12"/>
  <c r="M235" i="12"/>
  <c r="Y235" i="12"/>
  <c r="J235" i="12"/>
  <c r="D216" i="12"/>
  <c r="N216" i="12" s="1"/>
  <c r="I216" i="12"/>
  <c r="R216" i="12"/>
  <c r="U229" i="12"/>
  <c r="X229" i="12"/>
  <c r="U226" i="12"/>
  <c r="D225" i="12"/>
  <c r="N225" i="12" s="1"/>
  <c r="L225" i="12"/>
  <c r="I225" i="12"/>
  <c r="G238" i="12"/>
  <c r="V253" i="12"/>
  <c r="Y253" i="12"/>
  <c r="R267" i="12"/>
  <c r="K280" i="12"/>
  <c r="U283" i="12"/>
  <c r="L244" i="12"/>
  <c r="U267" i="12"/>
  <c r="M285" i="12"/>
  <c r="S285" i="12"/>
  <c r="F283" i="12"/>
  <c r="F279" i="12"/>
  <c r="R279" i="12"/>
  <c r="L279" i="12"/>
  <c r="X279" i="12"/>
  <c r="D279" i="12"/>
  <c r="N279" i="12" s="1"/>
  <c r="D287" i="12"/>
  <c r="N287" i="12" s="1"/>
  <c r="L287" i="12"/>
  <c r="X287" i="12"/>
  <c r="H268" i="12"/>
  <c r="M293" i="12"/>
  <c r="G257" i="12"/>
  <c r="J260" i="12"/>
  <c r="M264" i="12"/>
  <c r="D278" i="12"/>
  <c r="N278" i="12" s="1"/>
  <c r="K290" i="12"/>
  <c r="T290" i="12"/>
  <c r="G212" i="12"/>
  <c r="S212" i="12"/>
  <c r="F214" i="12"/>
  <c r="I214" i="12"/>
  <c r="X214" i="12"/>
  <c r="D214" i="12"/>
  <c r="N214" i="12" s="1"/>
  <c r="L214" i="12"/>
  <c r="D239" i="12"/>
  <c r="N239" i="12" s="1"/>
  <c r="I239" i="12"/>
  <c r="I217" i="12"/>
  <c r="I222" i="12"/>
  <c r="R222" i="12"/>
  <c r="F218" i="12"/>
  <c r="D235" i="12"/>
  <c r="N235" i="12" s="1"/>
  <c r="F235" i="12"/>
  <c r="R235" i="12"/>
  <c r="D237" i="12"/>
  <c r="N237" i="12" s="1"/>
  <c r="L237" i="12"/>
  <c r="X242" i="12"/>
  <c r="J220" i="12"/>
  <c r="G220" i="12"/>
  <c r="M220" i="12"/>
  <c r="S220" i="12"/>
  <c r="J224" i="12"/>
  <c r="S224" i="12"/>
  <c r="M224" i="12"/>
  <c r="G224" i="12"/>
  <c r="J228" i="12"/>
  <c r="S228" i="12"/>
  <c r="M228" i="12"/>
  <c r="G228" i="12"/>
  <c r="J232" i="12"/>
  <c r="G232" i="12"/>
  <c r="M232" i="12"/>
  <c r="S232" i="12"/>
  <c r="D220" i="12"/>
  <c r="N220" i="12" s="1"/>
  <c r="X218" i="12"/>
  <c r="D221" i="12"/>
  <c r="N221" i="12" s="1"/>
  <c r="I221" i="12"/>
  <c r="L221" i="12"/>
  <c r="I234" i="12"/>
  <c r="R234" i="12"/>
  <c r="I235" i="12"/>
  <c r="V237" i="12"/>
  <c r="F237" i="12"/>
  <c r="V241" i="12"/>
  <c r="D249" i="12"/>
  <c r="N249" i="12" s="1"/>
  <c r="U249" i="12"/>
  <c r="F249" i="12"/>
  <c r="T223" i="12"/>
  <c r="K223" i="12"/>
  <c r="E223" i="12"/>
  <c r="H223" i="12"/>
  <c r="Q223" i="12"/>
  <c r="G242" i="12"/>
  <c r="J242" i="12"/>
  <c r="R229" i="12"/>
  <c r="M229" i="12"/>
  <c r="Y259" i="12"/>
  <c r="M259" i="12"/>
  <c r="G259" i="12"/>
  <c r="J259" i="12"/>
  <c r="S259" i="12"/>
  <c r="L226" i="12"/>
  <c r="R238" i="12"/>
  <c r="V242" i="12"/>
  <c r="W233" i="12"/>
  <c r="H233" i="12"/>
  <c r="X280" i="12"/>
  <c r="T254" i="12"/>
  <c r="E254" i="12"/>
  <c r="W254" i="12"/>
  <c r="K254" i="12"/>
  <c r="H254" i="12"/>
  <c r="Q254" i="12"/>
  <c r="L277" i="12"/>
  <c r="R283" i="12"/>
  <c r="D263" i="12"/>
  <c r="N263" i="12" s="1"/>
  <c r="X267" i="12"/>
  <c r="J275" i="12"/>
  <c r="G275" i="12"/>
  <c r="I279" i="12"/>
  <c r="J288" i="12"/>
  <c r="V288" i="12"/>
  <c r="G280" i="12"/>
  <c r="G288" i="12"/>
  <c r="Q268" i="12"/>
  <c r="T286" i="12"/>
  <c r="E286" i="12"/>
  <c r="Q286" i="12"/>
  <c r="H281" i="12"/>
  <c r="T281" i="12"/>
  <c r="E281" i="12"/>
  <c r="D288" i="12"/>
  <c r="N288" i="12" s="1"/>
  <c r="H215" i="12"/>
  <c r="T215" i="12"/>
  <c r="K215" i="12"/>
  <c r="Q215" i="12"/>
  <c r="E215" i="12"/>
  <c r="K236" i="12"/>
  <c r="H236" i="12"/>
  <c r="E236" i="12"/>
  <c r="T231" i="12"/>
  <c r="K231" i="12"/>
  <c r="H231" i="12"/>
  <c r="E231" i="12"/>
  <c r="Q231" i="12"/>
  <c r="D242" i="12"/>
  <c r="N242" i="12" s="1"/>
  <c r="M216" i="12"/>
  <c r="D229" i="12"/>
  <c r="N229" i="12" s="1"/>
  <c r="T243" i="12"/>
  <c r="H243" i="12"/>
  <c r="W243" i="12"/>
  <c r="Q243" i="12"/>
  <c r="E243" i="12"/>
  <c r="M237" i="12"/>
  <c r="V264" i="12"/>
  <c r="K283" i="12"/>
  <c r="W283" i="12"/>
  <c r="H283" i="12"/>
  <c r="T283" i="12"/>
  <c r="E283" i="12"/>
  <c r="K284" i="12"/>
  <c r="E284" i="12"/>
  <c r="Q284" i="12"/>
  <c r="S288" i="12"/>
  <c r="W280" i="12"/>
  <c r="W267" i="12"/>
  <c r="Q285" i="12"/>
  <c r="D276" i="12"/>
  <c r="N276" i="12" s="1"/>
  <c r="I218" i="12"/>
  <c r="R218" i="12"/>
  <c r="E232" i="12"/>
  <c r="H232" i="12"/>
  <c r="T232" i="12"/>
  <c r="T247" i="12"/>
  <c r="Q247" i="12"/>
  <c r="E247" i="12"/>
  <c r="H247" i="12"/>
  <c r="W247" i="12"/>
  <c r="G225" i="12"/>
  <c r="V225" i="12"/>
  <c r="R214" i="12"/>
  <c r="M212" i="12"/>
  <c r="Q232" i="12"/>
  <c r="H213" i="12"/>
  <c r="E213" i="12"/>
  <c r="F217" i="12"/>
  <c r="T227" i="12"/>
  <c r="K227" i="12"/>
  <c r="E227" i="12"/>
  <c r="H227" i="12"/>
  <c r="Q227" i="12"/>
  <c r="D230" i="12"/>
  <c r="N230" i="12" s="1"/>
  <c r="F230" i="12"/>
  <c r="L230" i="12"/>
  <c r="T219" i="12"/>
  <c r="K219" i="12"/>
  <c r="H219" i="12"/>
  <c r="Q219" i="12"/>
  <c r="E219" i="12"/>
  <c r="U222" i="12"/>
  <c r="X239" i="12"/>
  <c r="G235" i="12"/>
  <c r="X237" i="12"/>
  <c r="F239" i="12"/>
  <c r="J240" i="12"/>
  <c r="M240" i="12"/>
  <c r="V240" i="12"/>
  <c r="Y242" i="12"/>
  <c r="F242" i="12"/>
  <c r="W226" i="12"/>
  <c r="S229" i="12"/>
  <c r="Y248" i="12"/>
  <c r="G248" i="12"/>
  <c r="J248" i="12"/>
  <c r="J271" i="12"/>
  <c r="Y271" i="12"/>
  <c r="S271" i="12"/>
  <c r="G271" i="12"/>
  <c r="M271" i="12"/>
  <c r="Y225" i="12"/>
  <c r="M238" i="12"/>
  <c r="I229" i="12"/>
  <c r="T233" i="12"/>
  <c r="Q233" i="12"/>
  <c r="D244" i="12"/>
  <c r="N244" i="12" s="1"/>
  <c r="I244" i="12"/>
  <c r="T250" i="12"/>
  <c r="K250" i="12"/>
  <c r="E250" i="12"/>
  <c r="H250" i="12"/>
  <c r="W250" i="12"/>
  <c r="Q250" i="12"/>
  <c r="G260" i="12"/>
  <c r="S260" i="12"/>
  <c r="V260" i="12"/>
  <c r="E267" i="12"/>
  <c r="J285" i="12"/>
  <c r="V285" i="12"/>
  <c r="Q283" i="12"/>
  <c r="Y264" i="12"/>
  <c r="S276" i="12"/>
  <c r="F280" i="12"/>
  <c r="E285" i="12"/>
  <c r="F277" i="12"/>
  <c r="L280" i="12"/>
  <c r="U277" i="12"/>
  <c r="M260" i="12"/>
  <c r="I267" i="12"/>
  <c r="F285" i="12"/>
  <c r="D293" i="12"/>
  <c r="N293" i="12" s="1"/>
  <c r="W215" i="12"/>
  <c r="K247" i="12"/>
  <c r="W213" i="12"/>
  <c r="U217" i="12"/>
  <c r="X217" i="12"/>
  <c r="J241" i="12"/>
  <c r="G241" i="12"/>
  <c r="T236" i="12"/>
  <c r="V235" i="12"/>
  <c r="D240" i="12"/>
  <c r="N240" i="12" s="1"/>
  <c r="R242" i="12"/>
  <c r="J229" i="12"/>
  <c r="Y252" i="12"/>
  <c r="G252" i="12"/>
  <c r="J252" i="12"/>
  <c r="S252" i="12"/>
  <c r="Y265" i="12"/>
  <c r="J265" i="12"/>
  <c r="M265" i="12"/>
  <c r="S265" i="12"/>
  <c r="D265" i="12"/>
  <c r="N265" i="12" s="1"/>
  <c r="V265" i="12"/>
  <c r="X226" i="12"/>
  <c r="H226" i="12"/>
  <c r="J238" i="12"/>
  <c r="S240" i="12"/>
  <c r="G253" i="12"/>
  <c r="D256" i="12"/>
  <c r="N256" i="12" s="1"/>
  <c r="F256" i="12"/>
  <c r="U256" i="12"/>
  <c r="L256" i="12"/>
  <c r="R256" i="12"/>
  <c r="L233" i="12"/>
  <c r="F233" i="12"/>
  <c r="D257" i="12"/>
  <c r="N257" i="12" s="1"/>
  <c r="U257" i="12"/>
  <c r="X257" i="12"/>
  <c r="L285" i="12"/>
  <c r="E280" i="12"/>
  <c r="L283" i="12"/>
  <c r="I280" i="12"/>
  <c r="R280" i="12"/>
  <c r="R285" i="12"/>
  <c r="H280" i="12"/>
  <c r="I285" i="12"/>
  <c r="K268" i="12"/>
  <c r="D275" i="12"/>
  <c r="N275" i="12" s="1"/>
  <c r="F260" i="12"/>
  <c r="D264" i="12"/>
  <c r="N264" i="12" s="1"/>
  <c r="R264" i="12"/>
  <c r="T267" i="12"/>
  <c r="T212" i="12"/>
  <c r="H212" i="12"/>
  <c r="W217" i="12"/>
  <c r="T217" i="12"/>
  <c r="G216" i="12"/>
  <c r="S216" i="12"/>
  <c r="U218" i="12"/>
  <c r="V263" i="12"/>
  <c r="T224" i="12"/>
  <c r="E224" i="12"/>
  <c r="H224" i="12"/>
  <c r="D241" i="12"/>
  <c r="N241" i="12" s="1"/>
  <c r="G229" i="12"/>
  <c r="Y229" i="12"/>
  <c r="L242" i="12"/>
  <c r="I248" i="12"/>
  <c r="R248" i="12"/>
  <c r="U248" i="12"/>
  <c r="D248" i="12"/>
  <c r="N248" i="12" s="1"/>
  <c r="L248" i="12"/>
  <c r="I226" i="12"/>
  <c r="R226" i="12"/>
  <c r="J225" i="12"/>
  <c r="D238" i="12"/>
  <c r="N238" i="12" s="1"/>
  <c r="L238" i="12"/>
  <c r="X238" i="12"/>
  <c r="F238" i="12"/>
  <c r="I242" i="12"/>
  <c r="U233" i="12"/>
  <c r="X233" i="12"/>
  <c r="D271" i="12"/>
  <c r="N271" i="12" s="1"/>
  <c r="X277" i="12"/>
  <c r="J280" i="12"/>
  <c r="V280" i="12"/>
  <c r="X285" i="12"/>
  <c r="Q280" i="12"/>
  <c r="J264" i="12"/>
  <c r="U280" i="12"/>
  <c r="L257" i="12"/>
  <c r="R277" i="12"/>
  <c r="U285" i="12"/>
  <c r="H267" i="12"/>
  <c r="B192" i="12"/>
  <c r="O192" i="12" s="1"/>
  <c r="C193" i="12"/>
  <c r="C194" i="12"/>
  <c r="B196" i="12"/>
  <c r="O196" i="12" s="1"/>
  <c r="C197" i="12"/>
  <c r="C198" i="12"/>
  <c r="B200" i="12"/>
  <c r="O200" i="12" s="1"/>
  <c r="C201" i="12"/>
  <c r="C202" i="12"/>
  <c r="B204" i="12"/>
  <c r="O204" i="12" s="1"/>
  <c r="C205" i="12"/>
  <c r="C206" i="12"/>
  <c r="B208" i="12"/>
  <c r="O208" i="12" s="1"/>
  <c r="C209" i="12"/>
  <c r="B209" i="12"/>
  <c r="O209" i="12" s="1"/>
  <c r="C210" i="12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111" i="27"/>
  <c r="N112" i="27"/>
  <c r="N113" i="27"/>
  <c r="N114" i="27"/>
  <c r="N115" i="27"/>
  <c r="N116" i="27"/>
  <c r="N117" i="27"/>
  <c r="N118" i="27"/>
  <c r="N119" i="27"/>
  <c r="N120" i="27"/>
  <c r="N121" i="27"/>
  <c r="N122" i="27"/>
  <c r="N123" i="27"/>
  <c r="N124" i="27"/>
  <c r="N125" i="27"/>
  <c r="N126" i="27"/>
  <c r="N127" i="27"/>
  <c r="N128" i="27"/>
  <c r="N129" i="27"/>
  <c r="N130" i="27"/>
  <c r="N131" i="27"/>
  <c r="N132" i="27"/>
  <c r="N133" i="27"/>
  <c r="N134" i="27"/>
  <c r="N135" i="27"/>
  <c r="N136" i="27"/>
  <c r="N137" i="27"/>
  <c r="N138" i="27"/>
  <c r="N139" i="27"/>
  <c r="N140" i="27"/>
  <c r="N141" i="27"/>
  <c r="N142" i="27"/>
  <c r="N143" i="27"/>
  <c r="N144" i="27"/>
  <c r="N145" i="27"/>
  <c r="N146" i="27"/>
  <c r="N147" i="27"/>
  <c r="N148" i="27"/>
  <c r="N149" i="27"/>
  <c r="N150" i="27"/>
  <c r="N151" i="27"/>
  <c r="N152" i="27"/>
  <c r="N153" i="27"/>
  <c r="N154" i="27"/>
  <c r="N155" i="27"/>
  <c r="N156" i="27"/>
  <c r="N157" i="27"/>
  <c r="N158" i="27"/>
  <c r="N159" i="27"/>
  <c r="N160" i="27"/>
  <c r="N161" i="27"/>
  <c r="N162" i="27"/>
  <c r="N163" i="27"/>
  <c r="N164" i="27"/>
  <c r="N165" i="27"/>
  <c r="N166" i="27"/>
  <c r="N167" i="27"/>
  <c r="N168" i="27"/>
  <c r="N169" i="27"/>
  <c r="N170" i="27"/>
  <c r="N171" i="27"/>
  <c r="N172" i="27"/>
  <c r="N173" i="27"/>
  <c r="N174" i="27"/>
  <c r="N175" i="27"/>
  <c r="N176" i="27"/>
  <c r="N177" i="27"/>
  <c r="N178" i="27"/>
  <c r="N179" i="27"/>
  <c r="N180" i="27"/>
  <c r="N181" i="27"/>
  <c r="N182" i="27"/>
  <c r="N183" i="27"/>
  <c r="N184" i="27"/>
  <c r="N185" i="27"/>
  <c r="N186" i="27"/>
  <c r="N187" i="27"/>
  <c r="N188" i="27"/>
  <c r="N189" i="27"/>
  <c r="N190" i="27"/>
  <c r="N191" i="27"/>
  <c r="N192" i="27"/>
  <c r="N193" i="27"/>
  <c r="N194" i="27"/>
  <c r="N195" i="27"/>
  <c r="N196" i="27"/>
  <c r="N197" i="27"/>
  <c r="N198" i="27"/>
  <c r="N199" i="27"/>
  <c r="N200" i="27"/>
  <c r="N201" i="27"/>
  <c r="N202" i="27"/>
  <c r="N203" i="27"/>
  <c r="N204" i="27"/>
  <c r="N205" i="27"/>
  <c r="N206" i="27"/>
  <c r="N207" i="27"/>
  <c r="N208" i="27"/>
  <c r="N209" i="27"/>
  <c r="N210" i="27"/>
  <c r="N211" i="27"/>
  <c r="N212" i="27"/>
  <c r="N213" i="27"/>
  <c r="N214" i="27"/>
  <c r="N215" i="27"/>
  <c r="N216" i="27"/>
  <c r="N217" i="27"/>
  <c r="N218" i="27"/>
  <c r="N219" i="27"/>
  <c r="N220" i="27"/>
  <c r="N221" i="27"/>
  <c r="N222" i="27"/>
  <c r="N223" i="27"/>
  <c r="N224" i="27"/>
  <c r="N225" i="27"/>
  <c r="N226" i="27"/>
  <c r="N227" i="27"/>
  <c r="N228" i="27"/>
  <c r="N229" i="27"/>
  <c r="N230" i="27"/>
  <c r="N231" i="27"/>
  <c r="N232" i="27"/>
  <c r="N233" i="27"/>
  <c r="N234" i="27"/>
  <c r="N235" i="27"/>
  <c r="N236" i="27"/>
  <c r="N237" i="27"/>
  <c r="N238" i="27"/>
  <c r="N239" i="27"/>
  <c r="N240" i="27"/>
  <c r="N241" i="27"/>
  <c r="N242" i="27"/>
  <c r="N243" i="27"/>
  <c r="N244" i="27"/>
  <c r="N245" i="27"/>
  <c r="N246" i="27"/>
  <c r="N247" i="27"/>
  <c r="N248" i="27"/>
  <c r="N249" i="27"/>
  <c r="N250" i="27"/>
  <c r="N251" i="27"/>
  <c r="N252" i="27"/>
  <c r="N253" i="27"/>
  <c r="N254" i="27"/>
  <c r="N255" i="27"/>
  <c r="N256" i="27"/>
  <c r="N257" i="27"/>
  <c r="N258" i="27"/>
  <c r="N259" i="27"/>
  <c r="N260" i="27"/>
  <c r="N261" i="27"/>
  <c r="N262" i="27"/>
  <c r="N263" i="27"/>
  <c r="N264" i="27"/>
  <c r="N265" i="27"/>
  <c r="N266" i="27"/>
  <c r="N267" i="27"/>
  <c r="N268" i="27"/>
  <c r="N269" i="27"/>
  <c r="N270" i="27"/>
  <c r="N271" i="27"/>
  <c r="N272" i="27"/>
  <c r="N273" i="27"/>
  <c r="N274" i="27"/>
  <c r="N275" i="27"/>
  <c r="N276" i="27"/>
  <c r="N277" i="27"/>
  <c r="N278" i="27"/>
  <c r="N279" i="27"/>
  <c r="N280" i="27"/>
  <c r="N281" i="27"/>
  <c r="N282" i="27"/>
  <c r="N283" i="27"/>
  <c r="N284" i="27"/>
  <c r="N285" i="27"/>
  <c r="N286" i="27"/>
  <c r="N287" i="27"/>
  <c r="N288" i="27"/>
  <c r="N289" i="27"/>
  <c r="N290" i="27"/>
  <c r="N291" i="27"/>
  <c r="N292" i="27"/>
  <c r="N293" i="27"/>
  <c r="N294" i="27"/>
  <c r="N295" i="27"/>
  <c r="N296" i="27"/>
  <c r="N297" i="27"/>
  <c r="N298" i="27"/>
  <c r="N299" i="27"/>
  <c r="N300" i="27"/>
  <c r="N301" i="27"/>
  <c r="N302" i="27"/>
  <c r="N303" i="27"/>
  <c r="N304" i="27"/>
  <c r="N305" i="27"/>
  <c r="N306" i="27"/>
  <c r="N307" i="27"/>
  <c r="N308" i="27"/>
  <c r="N309" i="27"/>
  <c r="N310" i="27"/>
  <c r="N311" i="27"/>
  <c r="N312" i="27"/>
  <c r="N313" i="27"/>
  <c r="N314" i="27"/>
  <c r="N315" i="27"/>
  <c r="N316" i="27"/>
  <c r="N317" i="27"/>
  <c r="N318" i="27"/>
  <c r="N319" i="27"/>
  <c r="N320" i="27"/>
  <c r="N321" i="27"/>
  <c r="N322" i="27"/>
  <c r="N323" i="27"/>
  <c r="N324" i="27"/>
  <c r="N325" i="27"/>
  <c r="N326" i="27"/>
  <c r="N327" i="27"/>
  <c r="N328" i="27"/>
  <c r="N329" i="27"/>
  <c r="N330" i="27"/>
  <c r="N331" i="27"/>
  <c r="N332" i="27"/>
  <c r="N333" i="27"/>
  <c r="N334" i="27"/>
  <c r="N335" i="27"/>
  <c r="N336" i="27"/>
  <c r="N337" i="27"/>
  <c r="N338" i="27"/>
  <c r="N339" i="27"/>
  <c r="N340" i="27"/>
  <c r="N341" i="27"/>
  <c r="N342" i="27"/>
  <c r="N343" i="27"/>
  <c r="N344" i="27"/>
  <c r="N345" i="27"/>
  <c r="N346" i="27"/>
  <c r="N347" i="27"/>
  <c r="N348" i="27"/>
  <c r="N349" i="27"/>
  <c r="N350" i="27"/>
  <c r="N351" i="27"/>
  <c r="N352" i="27"/>
  <c r="N353" i="27"/>
  <c r="N354" i="27"/>
  <c r="N355" i="27"/>
  <c r="N356" i="27"/>
  <c r="N357" i="27"/>
  <c r="N358" i="27"/>
  <c r="N359" i="27"/>
  <c r="N360" i="27"/>
  <c r="N361" i="27"/>
  <c r="N362" i="27"/>
  <c r="N363" i="27"/>
  <c r="N364" i="27"/>
  <c r="N365" i="27"/>
  <c r="N366" i="27"/>
  <c r="N367" i="27"/>
  <c r="N368" i="27"/>
  <c r="N369" i="27"/>
  <c r="N370" i="27"/>
  <c r="N371" i="27"/>
  <c r="N372" i="27"/>
  <c r="N373" i="27"/>
  <c r="N374" i="27"/>
  <c r="N375" i="27"/>
  <c r="N376" i="27"/>
  <c r="N377" i="27"/>
  <c r="N378" i="27"/>
  <c r="N379" i="27"/>
  <c r="N380" i="27"/>
  <c r="N381" i="27"/>
  <c r="N382" i="27"/>
  <c r="N383" i="27"/>
  <c r="N384" i="27"/>
  <c r="N385" i="27"/>
  <c r="N386" i="27"/>
  <c r="N387" i="27"/>
  <c r="N388" i="27"/>
  <c r="N389" i="27"/>
  <c r="N390" i="27"/>
  <c r="N391" i="27"/>
  <c r="N392" i="27"/>
  <c r="N393" i="27"/>
  <c r="N394" i="27"/>
  <c r="N395" i="27"/>
  <c r="N396" i="27"/>
  <c r="N397" i="27"/>
  <c r="N398" i="27"/>
  <c r="N399" i="27"/>
  <c r="N400" i="27"/>
  <c r="N401" i="27"/>
  <c r="N402" i="27"/>
  <c r="N403" i="27"/>
  <c r="N404" i="27"/>
  <c r="N405" i="27"/>
  <c r="N406" i="27"/>
  <c r="N407" i="27"/>
  <c r="N408" i="27"/>
  <c r="N409" i="27"/>
  <c r="N410" i="27"/>
  <c r="N411" i="27"/>
  <c r="N412" i="27"/>
  <c r="N413" i="27"/>
  <c r="N414" i="27"/>
  <c r="N415" i="27"/>
  <c r="N416" i="27"/>
  <c r="N417" i="27"/>
  <c r="N418" i="27"/>
  <c r="N419" i="27"/>
  <c r="N420" i="27"/>
  <c r="N421" i="27"/>
  <c r="N422" i="27"/>
  <c r="N423" i="27"/>
  <c r="N424" i="27"/>
  <c r="N425" i="27"/>
  <c r="N426" i="27"/>
  <c r="N427" i="27"/>
  <c r="N428" i="27"/>
  <c r="N429" i="27"/>
  <c r="N430" i="27"/>
  <c r="N431" i="27"/>
  <c r="N432" i="27"/>
  <c r="N433" i="27"/>
  <c r="N434" i="27"/>
  <c r="N435" i="27"/>
  <c r="N436" i="27"/>
  <c r="N437" i="27"/>
  <c r="N438" i="27"/>
  <c r="N439" i="27"/>
  <c r="N440" i="27"/>
  <c r="N441" i="27"/>
  <c r="N442" i="27"/>
  <c r="N443" i="27"/>
  <c r="N444" i="27"/>
  <c r="N445" i="27"/>
  <c r="N446" i="27"/>
  <c r="N447" i="27"/>
  <c r="N448" i="27"/>
  <c r="N449" i="27"/>
  <c r="N450" i="27"/>
  <c r="N451" i="27"/>
  <c r="N452" i="27"/>
  <c r="N453" i="27"/>
  <c r="N454" i="27"/>
  <c r="N455" i="27"/>
  <c r="N456" i="27"/>
  <c r="N457" i="27"/>
  <c r="N458" i="27"/>
  <c r="N459" i="27"/>
  <c r="N460" i="27"/>
  <c r="N461" i="27"/>
  <c r="N462" i="27"/>
  <c r="N463" i="27"/>
  <c r="N464" i="27"/>
  <c r="N465" i="27"/>
  <c r="N466" i="27"/>
  <c r="N467" i="27"/>
  <c r="N468" i="27"/>
  <c r="N469" i="27"/>
  <c r="N470" i="27"/>
  <c r="N471" i="27"/>
  <c r="N472" i="27"/>
  <c r="N473" i="27"/>
  <c r="N474" i="27"/>
  <c r="N475" i="27"/>
  <c r="N476" i="27"/>
  <c r="N477" i="27"/>
  <c r="N478" i="27"/>
  <c r="N479" i="27"/>
  <c r="N480" i="27"/>
  <c r="N481" i="27"/>
  <c r="N482" i="27"/>
  <c r="N483" i="27"/>
  <c r="N484" i="27"/>
  <c r="N485" i="27"/>
  <c r="N486" i="27"/>
  <c r="N487" i="27"/>
  <c r="N488" i="27"/>
  <c r="N489" i="27"/>
  <c r="N490" i="27"/>
  <c r="N491" i="27"/>
  <c r="N492" i="27"/>
  <c r="N493" i="27"/>
  <c r="N494" i="27"/>
  <c r="N495" i="27"/>
  <c r="N496" i="27"/>
  <c r="N497" i="27"/>
  <c r="N498" i="27"/>
  <c r="N499" i="27"/>
  <c r="N500" i="27"/>
  <c r="N2" i="27"/>
  <c r="P2" i="26"/>
  <c r="B201" i="12" l="1"/>
  <c r="O201" i="12" s="1"/>
  <c r="B197" i="12"/>
  <c r="J201" i="12"/>
  <c r="P201" i="12"/>
  <c r="M194" i="12"/>
  <c r="P194" i="12"/>
  <c r="H285" i="12"/>
  <c r="N285" i="12"/>
  <c r="M206" i="12"/>
  <c r="P206" i="12"/>
  <c r="J193" i="12"/>
  <c r="P193" i="12"/>
  <c r="J205" i="12"/>
  <c r="P205" i="12"/>
  <c r="K233" i="12"/>
  <c r="N233" i="12"/>
  <c r="Q267" i="12"/>
  <c r="N267" i="12"/>
  <c r="Q226" i="12"/>
  <c r="N226" i="12"/>
  <c r="K226" i="12"/>
  <c r="M210" i="12"/>
  <c r="P210" i="12"/>
  <c r="U197" i="12"/>
  <c r="O197" i="12"/>
  <c r="M198" i="12"/>
  <c r="P198" i="12"/>
  <c r="M202" i="12"/>
  <c r="P202" i="12"/>
  <c r="J197" i="12"/>
  <c r="P197" i="12"/>
  <c r="J209" i="12"/>
  <c r="P209" i="12"/>
  <c r="H217" i="12"/>
  <c r="N217" i="12"/>
  <c r="T280" i="12"/>
  <c r="N280" i="12"/>
  <c r="B205" i="12"/>
  <c r="O205" i="12" s="1"/>
  <c r="E289" i="12"/>
  <c r="W289" i="12"/>
  <c r="Q289" i="12"/>
  <c r="K289" i="12"/>
  <c r="T289" i="12"/>
  <c r="H289" i="12"/>
  <c r="W224" i="12"/>
  <c r="Q224" i="12"/>
  <c r="K224" i="12"/>
  <c r="K212" i="12"/>
  <c r="E212" i="12"/>
  <c r="W212" i="12"/>
  <c r="T213" i="12"/>
  <c r="K213" i="12"/>
  <c r="Q213" i="12"/>
  <c r="K232" i="12"/>
  <c r="W232" i="12"/>
  <c r="K279" i="12"/>
  <c r="W279" i="12"/>
  <c r="E279" i="12"/>
  <c r="Q279" i="12"/>
  <c r="T279" i="12"/>
  <c r="H279" i="12"/>
  <c r="T216" i="12"/>
  <c r="E216" i="12"/>
  <c r="K216" i="12"/>
  <c r="H216" i="12"/>
  <c r="W216" i="12"/>
  <c r="Q216" i="12"/>
  <c r="T234" i="12"/>
  <c r="W234" i="12"/>
  <c r="E234" i="12"/>
  <c r="H234" i="12"/>
  <c r="K234" i="12"/>
  <c r="Q234" i="12"/>
  <c r="K265" i="12"/>
  <c r="H265" i="12"/>
  <c r="W265" i="12"/>
  <c r="Q265" i="12"/>
  <c r="T265" i="12"/>
  <c r="E265" i="12"/>
  <c r="Q256" i="12"/>
  <c r="H256" i="12"/>
  <c r="K256" i="12"/>
  <c r="W256" i="12"/>
  <c r="T256" i="12"/>
  <c r="E256" i="12"/>
  <c r="T257" i="12"/>
  <c r="W257" i="12"/>
  <c r="E257" i="12"/>
  <c r="K257" i="12"/>
  <c r="Q257" i="12"/>
  <c r="H257" i="12"/>
  <c r="W271" i="12"/>
  <c r="E271" i="12"/>
  <c r="T271" i="12"/>
  <c r="H271" i="12"/>
  <c r="Q271" i="12"/>
  <c r="K271" i="12"/>
  <c r="W264" i="12"/>
  <c r="H264" i="12"/>
  <c r="E264" i="12"/>
  <c r="Q264" i="12"/>
  <c r="K264" i="12"/>
  <c r="T264" i="12"/>
  <c r="T293" i="12"/>
  <c r="Q293" i="12"/>
  <c r="W293" i="12"/>
  <c r="H293" i="12"/>
  <c r="E293" i="12"/>
  <c r="K293" i="12"/>
  <c r="T242" i="12"/>
  <c r="E242" i="12"/>
  <c r="Q242" i="12"/>
  <c r="H242" i="12"/>
  <c r="W242" i="12"/>
  <c r="K242" i="12"/>
  <c r="E220" i="12"/>
  <c r="T220" i="12"/>
  <c r="H220" i="12"/>
  <c r="W220" i="12"/>
  <c r="Q220" i="12"/>
  <c r="K220" i="12"/>
  <c r="H273" i="12"/>
  <c r="W273" i="12"/>
  <c r="Q273" i="12"/>
  <c r="E273" i="12"/>
  <c r="T273" i="12"/>
  <c r="K273" i="12"/>
  <c r="K241" i="12"/>
  <c r="W241" i="12"/>
  <c r="E241" i="12"/>
  <c r="T241" i="12"/>
  <c r="Q241" i="12"/>
  <c r="H241" i="12"/>
  <c r="E275" i="12"/>
  <c r="T275" i="12"/>
  <c r="Q275" i="12"/>
  <c r="H275" i="12"/>
  <c r="W275" i="12"/>
  <c r="K275" i="12"/>
  <c r="Q244" i="12"/>
  <c r="T244" i="12"/>
  <c r="H244" i="12"/>
  <c r="W244" i="12"/>
  <c r="K244" i="12"/>
  <c r="E244" i="12"/>
  <c r="W225" i="12"/>
  <c r="Q225" i="12"/>
  <c r="K225" i="12"/>
  <c r="T225" i="12"/>
  <c r="H225" i="12"/>
  <c r="E225" i="12"/>
  <c r="E260" i="12"/>
  <c r="T260" i="12"/>
  <c r="Q260" i="12"/>
  <c r="H260" i="12"/>
  <c r="W260" i="12"/>
  <c r="K260" i="12"/>
  <c r="T248" i="12"/>
  <c r="W248" i="12"/>
  <c r="H248" i="12"/>
  <c r="Q248" i="12"/>
  <c r="K248" i="12"/>
  <c r="E248" i="12"/>
  <c r="T230" i="12"/>
  <c r="W230" i="12"/>
  <c r="K230" i="12"/>
  <c r="H230" i="12"/>
  <c r="E230" i="12"/>
  <c r="Q230" i="12"/>
  <c r="E276" i="12"/>
  <c r="T276" i="12"/>
  <c r="W276" i="12"/>
  <c r="K276" i="12"/>
  <c r="H276" i="12"/>
  <c r="Q276" i="12"/>
  <c r="K237" i="12"/>
  <c r="W237" i="12"/>
  <c r="E237" i="12"/>
  <c r="T237" i="12"/>
  <c r="Q237" i="12"/>
  <c r="H237" i="12"/>
  <c r="K239" i="12"/>
  <c r="H239" i="12"/>
  <c r="W239" i="12"/>
  <c r="E239" i="12"/>
  <c r="Q239" i="12"/>
  <c r="T239" i="12"/>
  <c r="T222" i="12"/>
  <c r="K222" i="12"/>
  <c r="Q222" i="12"/>
  <c r="W222" i="12"/>
  <c r="E222" i="12"/>
  <c r="H222" i="12"/>
  <c r="T249" i="12"/>
  <c r="K249" i="12"/>
  <c r="Q249" i="12"/>
  <c r="W249" i="12"/>
  <c r="H249" i="12"/>
  <c r="E249" i="12"/>
  <c r="E277" i="12"/>
  <c r="H277" i="12"/>
  <c r="T277" i="12"/>
  <c r="W277" i="12"/>
  <c r="Q277" i="12"/>
  <c r="K277" i="12"/>
  <c r="W238" i="12"/>
  <c r="K238" i="12"/>
  <c r="Q238" i="12"/>
  <c r="E238" i="12"/>
  <c r="T238" i="12"/>
  <c r="H238" i="12"/>
  <c r="E240" i="12"/>
  <c r="Q240" i="12"/>
  <c r="K240" i="12"/>
  <c r="T240" i="12"/>
  <c r="W240" i="12"/>
  <c r="H240" i="12"/>
  <c r="K229" i="12"/>
  <c r="H229" i="12"/>
  <c r="T229" i="12"/>
  <c r="E229" i="12"/>
  <c r="Q229" i="12"/>
  <c r="W229" i="12"/>
  <c r="H288" i="12"/>
  <c r="T288" i="12"/>
  <c r="E288" i="12"/>
  <c r="Q288" i="12"/>
  <c r="K288" i="12"/>
  <c r="W288" i="12"/>
  <c r="W263" i="12"/>
  <c r="Q263" i="12"/>
  <c r="E263" i="12"/>
  <c r="T263" i="12"/>
  <c r="H263" i="12"/>
  <c r="K263" i="12"/>
  <c r="W221" i="12"/>
  <c r="K221" i="12"/>
  <c r="T221" i="12"/>
  <c r="H221" i="12"/>
  <c r="E221" i="12"/>
  <c r="Q221" i="12"/>
  <c r="Q235" i="12"/>
  <c r="K235" i="12"/>
  <c r="W235" i="12"/>
  <c r="H235" i="12"/>
  <c r="T235" i="12"/>
  <c r="E235" i="12"/>
  <c r="E214" i="12"/>
  <c r="Q214" i="12"/>
  <c r="T214" i="12"/>
  <c r="W214" i="12"/>
  <c r="K214" i="12"/>
  <c r="H214" i="12"/>
  <c r="K278" i="12"/>
  <c r="W278" i="12"/>
  <c r="T278" i="12"/>
  <c r="Q278" i="12"/>
  <c r="H278" i="12"/>
  <c r="E278" i="12"/>
  <c r="E287" i="12"/>
  <c r="Q287" i="12"/>
  <c r="K287" i="12"/>
  <c r="W287" i="12"/>
  <c r="T287" i="12"/>
  <c r="H287" i="12"/>
  <c r="T297" i="12"/>
  <c r="Q297" i="12"/>
  <c r="H297" i="12"/>
  <c r="W297" i="12"/>
  <c r="K297" i="12"/>
  <c r="E297" i="12"/>
  <c r="Q218" i="12"/>
  <c r="T218" i="12"/>
  <c r="W218" i="12"/>
  <c r="K218" i="12"/>
  <c r="E218" i="12"/>
  <c r="H218" i="12"/>
  <c r="B193" i="12"/>
  <c r="D193" i="12" s="1"/>
  <c r="D209" i="12"/>
  <c r="N209" i="12" s="1"/>
  <c r="D201" i="12"/>
  <c r="D205" i="12"/>
  <c r="K205" i="12" s="1"/>
  <c r="I204" i="12"/>
  <c r="R204" i="12"/>
  <c r="I208" i="12"/>
  <c r="R208" i="12"/>
  <c r="I196" i="12"/>
  <c r="R196" i="12"/>
  <c r="I200" i="12"/>
  <c r="R200" i="12"/>
  <c r="I192" i="12"/>
  <c r="R192" i="12"/>
  <c r="U209" i="12"/>
  <c r="U201" i="12"/>
  <c r="I201" i="12"/>
  <c r="V198" i="12"/>
  <c r="J210" i="12"/>
  <c r="B210" i="12"/>
  <c r="S209" i="12"/>
  <c r="F208" i="12"/>
  <c r="J206" i="12"/>
  <c r="B206" i="12"/>
  <c r="S205" i="12"/>
  <c r="F204" i="12"/>
  <c r="J202" i="12"/>
  <c r="B202" i="12"/>
  <c r="S201" i="12"/>
  <c r="F200" i="12"/>
  <c r="J198" i="12"/>
  <c r="B198" i="12"/>
  <c r="S197" i="12"/>
  <c r="F196" i="12"/>
  <c r="J194" i="12"/>
  <c r="B194" i="12"/>
  <c r="O194" i="12" s="1"/>
  <c r="S193" i="12"/>
  <c r="F192" i="12"/>
  <c r="U205" i="12"/>
  <c r="I209" i="12"/>
  <c r="C211" i="12"/>
  <c r="J211" i="12" s="1"/>
  <c r="R209" i="12"/>
  <c r="G209" i="12"/>
  <c r="X208" i="12"/>
  <c r="C207" i="12"/>
  <c r="S207" i="12" s="1"/>
  <c r="R205" i="12"/>
  <c r="G205" i="12"/>
  <c r="X204" i="12"/>
  <c r="C203" i="12"/>
  <c r="R201" i="12"/>
  <c r="G201" i="12"/>
  <c r="X200" i="12"/>
  <c r="C199" i="12"/>
  <c r="R197" i="12"/>
  <c r="G197" i="12"/>
  <c r="X196" i="12"/>
  <c r="C195" i="12"/>
  <c r="G193" i="12"/>
  <c r="X192" i="12"/>
  <c r="V210" i="12"/>
  <c r="V206" i="12"/>
  <c r="B211" i="12"/>
  <c r="S210" i="12"/>
  <c r="Y209" i="12"/>
  <c r="Q209" i="12"/>
  <c r="F209" i="12"/>
  <c r="L208" i="12"/>
  <c r="B207" i="12"/>
  <c r="O207" i="12" s="1"/>
  <c r="S206" i="12"/>
  <c r="Y205" i="12"/>
  <c r="F205" i="12"/>
  <c r="L204" i="12"/>
  <c r="B203" i="12"/>
  <c r="O203" i="12" s="1"/>
  <c r="S202" i="12"/>
  <c r="Y201" i="12"/>
  <c r="F201" i="12"/>
  <c r="L200" i="12"/>
  <c r="B199" i="12"/>
  <c r="S198" i="12"/>
  <c r="Y197" i="12"/>
  <c r="F197" i="12"/>
  <c r="L196" i="12"/>
  <c r="B195" i="12"/>
  <c r="S194" i="12"/>
  <c r="Y193" i="12"/>
  <c r="L192" i="12"/>
  <c r="I197" i="12"/>
  <c r="V194" i="12"/>
  <c r="G210" i="12"/>
  <c r="X209" i="12"/>
  <c r="M209" i="12"/>
  <c r="E209" i="12"/>
  <c r="C208" i="12"/>
  <c r="G206" i="12"/>
  <c r="X205" i="12"/>
  <c r="M205" i="12"/>
  <c r="C204" i="12"/>
  <c r="G202" i="12"/>
  <c r="X201" i="12"/>
  <c r="M201" i="12"/>
  <c r="C200" i="12"/>
  <c r="G198" i="12"/>
  <c r="X197" i="12"/>
  <c r="M197" i="12"/>
  <c r="C196" i="12"/>
  <c r="G194" i="12"/>
  <c r="M193" i="12"/>
  <c r="C192" i="12"/>
  <c r="J192" i="12" s="1"/>
  <c r="I205" i="12"/>
  <c r="V202" i="12"/>
  <c r="Y210" i="12"/>
  <c r="W209" i="12"/>
  <c r="L209" i="12"/>
  <c r="U208" i="12"/>
  <c r="Y206" i="12"/>
  <c r="L205" i="12"/>
  <c r="U204" i="12"/>
  <c r="Y202" i="12"/>
  <c r="L201" i="12"/>
  <c r="U200" i="12"/>
  <c r="Y198" i="12"/>
  <c r="L197" i="12"/>
  <c r="D197" i="12"/>
  <c r="U196" i="12"/>
  <c r="Y194" i="12"/>
  <c r="U192" i="12"/>
  <c r="V209" i="12"/>
  <c r="K209" i="12"/>
  <c r="V205" i="12"/>
  <c r="V201" i="12"/>
  <c r="K201" i="12"/>
  <c r="V197" i="12"/>
  <c r="V193" i="12"/>
  <c r="X193" i="12" l="1"/>
  <c r="R193" i="12"/>
  <c r="W205" i="12"/>
  <c r="T205" i="12"/>
  <c r="F193" i="12"/>
  <c r="L193" i="12"/>
  <c r="I193" i="12"/>
  <c r="E193" i="12"/>
  <c r="W193" i="12"/>
  <c r="H209" i="12"/>
  <c r="S211" i="12"/>
  <c r="J208" i="12"/>
  <c r="P208" i="12"/>
  <c r="F202" i="12"/>
  <c r="O202" i="12"/>
  <c r="H205" i="12"/>
  <c r="N205" i="12"/>
  <c r="F210" i="12"/>
  <c r="O210" i="12"/>
  <c r="H193" i="12"/>
  <c r="N193" i="12"/>
  <c r="U193" i="12"/>
  <c r="O193" i="12"/>
  <c r="Q193" i="12"/>
  <c r="U199" i="12"/>
  <c r="O199" i="12"/>
  <c r="Q205" i="12"/>
  <c r="V195" i="12"/>
  <c r="P195" i="12"/>
  <c r="J203" i="12"/>
  <c r="P203" i="12"/>
  <c r="V211" i="12"/>
  <c r="P211" i="12"/>
  <c r="Q197" i="12"/>
  <c r="N197" i="12"/>
  <c r="J196" i="12"/>
  <c r="P196" i="12"/>
  <c r="D204" i="12"/>
  <c r="N204" i="12" s="1"/>
  <c r="P204" i="12"/>
  <c r="U211" i="12"/>
  <c r="O211" i="12"/>
  <c r="K193" i="12"/>
  <c r="E205" i="12"/>
  <c r="T209" i="12"/>
  <c r="F198" i="12"/>
  <c r="O198" i="12"/>
  <c r="U206" i="12"/>
  <c r="O206" i="12"/>
  <c r="U195" i="12"/>
  <c r="O195" i="12"/>
  <c r="Y192" i="12"/>
  <c r="P192" i="12"/>
  <c r="V199" i="12"/>
  <c r="P199" i="12"/>
  <c r="V207" i="12"/>
  <c r="P207" i="12"/>
  <c r="Y200" i="12"/>
  <c r="P200" i="12"/>
  <c r="T201" i="12"/>
  <c r="N201" i="12"/>
  <c r="J207" i="12"/>
  <c r="S195" i="12"/>
  <c r="W201" i="12"/>
  <c r="J195" i="12"/>
  <c r="Q201" i="12"/>
  <c r="E201" i="12"/>
  <c r="H201" i="12"/>
  <c r="V196" i="12"/>
  <c r="S203" i="12"/>
  <c r="V203" i="12"/>
  <c r="S199" i="12"/>
  <c r="T193" i="12"/>
  <c r="J204" i="12"/>
  <c r="V192" i="12"/>
  <c r="J199" i="12"/>
  <c r="U202" i="12"/>
  <c r="T204" i="12"/>
  <c r="H204" i="12"/>
  <c r="K204" i="12"/>
  <c r="W204" i="12"/>
  <c r="Q204" i="12"/>
  <c r="E204" i="12"/>
  <c r="J200" i="12"/>
  <c r="S196" i="12"/>
  <c r="G196" i="12"/>
  <c r="V204" i="12"/>
  <c r="R199" i="12"/>
  <c r="F199" i="12"/>
  <c r="I199" i="12"/>
  <c r="D199" i="12"/>
  <c r="N199" i="12" s="1"/>
  <c r="X199" i="12"/>
  <c r="G195" i="12"/>
  <c r="Y195" i="12"/>
  <c r="M195" i="12"/>
  <c r="G199" i="12"/>
  <c r="Y199" i="12"/>
  <c r="M199" i="12"/>
  <c r="G203" i="12"/>
  <c r="M203" i="12"/>
  <c r="Y203" i="12"/>
  <c r="G207" i="12"/>
  <c r="M207" i="12"/>
  <c r="Y207" i="12"/>
  <c r="G211" i="12"/>
  <c r="M211" i="12"/>
  <c r="Y211" i="12"/>
  <c r="L199" i="12"/>
  <c r="Y208" i="12"/>
  <c r="T197" i="12"/>
  <c r="K197" i="12"/>
  <c r="S192" i="12"/>
  <c r="G192" i="12"/>
  <c r="V200" i="12"/>
  <c r="X206" i="12"/>
  <c r="R206" i="12"/>
  <c r="I206" i="12"/>
  <c r="L206" i="12"/>
  <c r="D206" i="12"/>
  <c r="N206" i="12" s="1"/>
  <c r="R203" i="12"/>
  <c r="F203" i="12"/>
  <c r="I203" i="12"/>
  <c r="X203" i="12"/>
  <c r="D203" i="12"/>
  <c r="N203" i="12" s="1"/>
  <c r="Y196" i="12"/>
  <c r="L203" i="12"/>
  <c r="D200" i="12"/>
  <c r="N200" i="12" s="1"/>
  <c r="E197" i="12"/>
  <c r="X194" i="12"/>
  <c r="D194" i="12"/>
  <c r="N194" i="12" s="1"/>
  <c r="R194" i="12"/>
  <c r="L194" i="12"/>
  <c r="I194" i="12"/>
  <c r="H197" i="12"/>
  <c r="X210" i="12"/>
  <c r="R210" i="12"/>
  <c r="I210" i="12"/>
  <c r="D210" i="12"/>
  <c r="N210" i="12" s="1"/>
  <c r="L210" i="12"/>
  <c r="D208" i="12"/>
  <c r="N208" i="12" s="1"/>
  <c r="W197" i="12"/>
  <c r="U203" i="12"/>
  <c r="R207" i="12"/>
  <c r="I207" i="12"/>
  <c r="X207" i="12"/>
  <c r="F207" i="12"/>
  <c r="D207" i="12"/>
  <c r="N207" i="12" s="1"/>
  <c r="M192" i="12"/>
  <c r="M196" i="12"/>
  <c r="M200" i="12"/>
  <c r="M204" i="12"/>
  <c r="M208" i="12"/>
  <c r="L207" i="12"/>
  <c r="U194" i="12"/>
  <c r="X198" i="12"/>
  <c r="D198" i="12"/>
  <c r="N198" i="12" s="1"/>
  <c r="R198" i="12"/>
  <c r="I198" i="12"/>
  <c r="L198" i="12"/>
  <c r="U210" i="12"/>
  <c r="F206" i="12"/>
  <c r="G204" i="12"/>
  <c r="S204" i="12"/>
  <c r="R195" i="12"/>
  <c r="I195" i="12"/>
  <c r="X195" i="12"/>
  <c r="F195" i="12"/>
  <c r="D195" i="12"/>
  <c r="N195" i="12" s="1"/>
  <c r="U207" i="12"/>
  <c r="R211" i="12"/>
  <c r="I211" i="12"/>
  <c r="X211" i="12"/>
  <c r="D211" i="12"/>
  <c r="N211" i="12" s="1"/>
  <c r="F211" i="12"/>
  <c r="L195" i="12"/>
  <c r="Y204" i="12"/>
  <c r="L211" i="12"/>
  <c r="F194" i="12"/>
  <c r="G208" i="12"/>
  <c r="S208" i="12"/>
  <c r="G200" i="12"/>
  <c r="S200" i="12"/>
  <c r="V208" i="12"/>
  <c r="U198" i="12"/>
  <c r="X202" i="12"/>
  <c r="L202" i="12"/>
  <c r="R202" i="12"/>
  <c r="I202" i="12"/>
  <c r="D202" i="12"/>
  <c r="N202" i="12" s="1"/>
  <c r="D192" i="12"/>
  <c r="N192" i="12" s="1"/>
  <c r="D196" i="12"/>
  <c r="N196" i="12" s="1"/>
  <c r="E202" i="12" l="1"/>
  <c r="T202" i="12"/>
  <c r="K202" i="12"/>
  <c r="W202" i="12"/>
  <c r="Q202" i="12"/>
  <c r="H202" i="12"/>
  <c r="T211" i="12"/>
  <c r="E211" i="12"/>
  <c r="Q211" i="12"/>
  <c r="W211" i="12"/>
  <c r="H211" i="12"/>
  <c r="K211" i="12"/>
  <c r="T192" i="12"/>
  <c r="H192" i="12"/>
  <c r="Q192" i="12"/>
  <c r="E192" i="12"/>
  <c r="W192" i="12"/>
  <c r="K192" i="12"/>
  <c r="E198" i="12"/>
  <c r="W198" i="12"/>
  <c r="T198" i="12"/>
  <c r="K198" i="12"/>
  <c r="H198" i="12"/>
  <c r="Q198" i="12"/>
  <c r="T208" i="12"/>
  <c r="H208" i="12"/>
  <c r="Q208" i="12"/>
  <c r="K208" i="12"/>
  <c r="E208" i="12"/>
  <c r="W208" i="12"/>
  <c r="T203" i="12"/>
  <c r="E203" i="12"/>
  <c r="Q203" i="12"/>
  <c r="H203" i="12"/>
  <c r="W203" i="12"/>
  <c r="K203" i="12"/>
  <c r="T207" i="12"/>
  <c r="E207" i="12"/>
  <c r="Q207" i="12"/>
  <c r="W207" i="12"/>
  <c r="H207" i="12"/>
  <c r="K207" i="12"/>
  <c r="T199" i="12"/>
  <c r="E199" i="12"/>
  <c r="Q199" i="12"/>
  <c r="H199" i="12"/>
  <c r="W199" i="12"/>
  <c r="K199" i="12"/>
  <c r="E210" i="12"/>
  <c r="K210" i="12"/>
  <c r="T210" i="12"/>
  <c r="W210" i="12"/>
  <c r="H210" i="12"/>
  <c r="Q210" i="12"/>
  <c r="E194" i="12"/>
  <c r="K194" i="12"/>
  <c r="T194" i="12"/>
  <c r="W194" i="12"/>
  <c r="Q194" i="12"/>
  <c r="H194" i="12"/>
  <c r="Q195" i="12"/>
  <c r="T195" i="12"/>
  <c r="E195" i="12"/>
  <c r="W195" i="12"/>
  <c r="H195" i="12"/>
  <c r="K195" i="12"/>
  <c r="T200" i="12"/>
  <c r="H200" i="12"/>
  <c r="W200" i="12"/>
  <c r="Q200" i="12"/>
  <c r="E200" i="12"/>
  <c r="K200" i="12"/>
  <c r="E206" i="12"/>
  <c r="T206" i="12"/>
  <c r="K206" i="12"/>
  <c r="W206" i="12"/>
  <c r="Q206" i="12"/>
  <c r="H206" i="12"/>
  <c r="T196" i="12"/>
  <c r="H196" i="12"/>
  <c r="E196" i="12"/>
  <c r="W196" i="12"/>
  <c r="Q196" i="12"/>
  <c r="K196" i="12"/>
  <c r="B185" i="12" l="1"/>
  <c r="I185" i="12" s="1"/>
  <c r="C185" i="12"/>
  <c r="B169" i="12"/>
  <c r="C169" i="12"/>
  <c r="J169" i="12" s="1"/>
  <c r="B189" i="12"/>
  <c r="O189" i="12" s="1"/>
  <c r="C189" i="12"/>
  <c r="B173" i="12"/>
  <c r="C173" i="12"/>
  <c r="V173" i="12" s="1"/>
  <c r="B181" i="12"/>
  <c r="C181" i="12"/>
  <c r="B165" i="12"/>
  <c r="F165" i="12" s="1"/>
  <c r="C165" i="12"/>
  <c r="C187" i="12"/>
  <c r="B187" i="12"/>
  <c r="U187" i="12" s="1"/>
  <c r="C179" i="12"/>
  <c r="S179" i="12" s="1"/>
  <c r="B179" i="12"/>
  <c r="F179" i="12" s="1"/>
  <c r="B171" i="12"/>
  <c r="O171" i="12" s="1"/>
  <c r="C171" i="12"/>
  <c r="B177" i="12"/>
  <c r="C177" i="12"/>
  <c r="B186" i="12"/>
  <c r="O186" i="12" s="1"/>
  <c r="C186" i="12"/>
  <c r="B178" i="12"/>
  <c r="C178" i="12"/>
  <c r="B170" i="12"/>
  <c r="O170" i="12" s="1"/>
  <c r="C170" i="12"/>
  <c r="C191" i="12"/>
  <c r="P191" i="12" s="1"/>
  <c r="B191" i="12"/>
  <c r="O191" i="12" s="1"/>
  <c r="C183" i="12"/>
  <c r="B183" i="12"/>
  <c r="C175" i="12"/>
  <c r="B175" i="12"/>
  <c r="B167" i="12"/>
  <c r="C167" i="12"/>
  <c r="P167" i="12" s="1"/>
  <c r="B190" i="12"/>
  <c r="C190" i="12"/>
  <c r="B182" i="12"/>
  <c r="O182" i="12" s="1"/>
  <c r="C182" i="12"/>
  <c r="B174" i="12"/>
  <c r="O174" i="12" s="1"/>
  <c r="C174" i="12"/>
  <c r="B166" i="12"/>
  <c r="C166" i="12"/>
  <c r="B188" i="12"/>
  <c r="O188" i="12" s="1"/>
  <c r="C188" i="12"/>
  <c r="B180" i="12"/>
  <c r="C180" i="12"/>
  <c r="B172" i="12"/>
  <c r="O172" i="12" s="1"/>
  <c r="C172" i="12"/>
  <c r="B184" i="12"/>
  <c r="C184" i="12"/>
  <c r="B176" i="12"/>
  <c r="O176" i="12" s="1"/>
  <c r="C176" i="12"/>
  <c r="C168" i="12"/>
  <c r="B168" i="12"/>
  <c r="R189" i="12" l="1"/>
  <c r="U189" i="12"/>
  <c r="J168" i="12"/>
  <c r="P168" i="12"/>
  <c r="R180" i="12"/>
  <c r="O180" i="12"/>
  <c r="Y183" i="12"/>
  <c r="P183" i="12"/>
  <c r="V170" i="12"/>
  <c r="P170" i="12"/>
  <c r="L187" i="12"/>
  <c r="O187" i="12"/>
  <c r="G185" i="12"/>
  <c r="P185" i="12"/>
  <c r="J171" i="12"/>
  <c r="P171" i="12"/>
  <c r="Y187" i="12"/>
  <c r="P187" i="12"/>
  <c r="M173" i="12"/>
  <c r="P173" i="12"/>
  <c r="L185" i="12"/>
  <c r="O185" i="12"/>
  <c r="V178" i="12"/>
  <c r="P178" i="12"/>
  <c r="F173" i="12"/>
  <c r="O173" i="12"/>
  <c r="G184" i="12"/>
  <c r="P184" i="12"/>
  <c r="Y166" i="12"/>
  <c r="P166" i="12"/>
  <c r="M179" i="12"/>
  <c r="L178" i="12"/>
  <c r="O178" i="12"/>
  <c r="G179" i="12"/>
  <c r="J165" i="12"/>
  <c r="P165" i="12"/>
  <c r="X189" i="12"/>
  <c r="L190" i="12"/>
  <c r="O190" i="12"/>
  <c r="L184" i="12"/>
  <c r="O184" i="12"/>
  <c r="R166" i="12"/>
  <c r="O166" i="12"/>
  <c r="F167" i="12"/>
  <c r="O167" i="12"/>
  <c r="G186" i="12"/>
  <c r="P186" i="12"/>
  <c r="X165" i="12"/>
  <c r="O165" i="12"/>
  <c r="J189" i="12"/>
  <c r="P189" i="12"/>
  <c r="V181" i="12"/>
  <c r="P181" i="12"/>
  <c r="V175" i="12"/>
  <c r="P175" i="12"/>
  <c r="Y181" i="12"/>
  <c r="S177" i="12"/>
  <c r="P177" i="12"/>
  <c r="I179" i="12"/>
  <c r="O179" i="12"/>
  <c r="I181" i="12"/>
  <c r="O181" i="12"/>
  <c r="M169" i="12"/>
  <c r="P169" i="12"/>
  <c r="Y176" i="12"/>
  <c r="P176" i="12"/>
  <c r="G188" i="12"/>
  <c r="P188" i="12"/>
  <c r="Y190" i="12"/>
  <c r="P190" i="12"/>
  <c r="G172" i="12"/>
  <c r="P172" i="12"/>
  <c r="M174" i="12"/>
  <c r="P174" i="12"/>
  <c r="F175" i="12"/>
  <c r="O175" i="12"/>
  <c r="U168" i="12"/>
  <c r="O168" i="12"/>
  <c r="Y180" i="12"/>
  <c r="P180" i="12"/>
  <c r="J182" i="12"/>
  <c r="P182" i="12"/>
  <c r="F183" i="12"/>
  <c r="O183" i="12"/>
  <c r="U177" i="12"/>
  <c r="O177" i="12"/>
  <c r="J179" i="12"/>
  <c r="P179" i="12"/>
  <c r="X169" i="12"/>
  <c r="O169" i="12"/>
  <c r="U179" i="12"/>
  <c r="I165" i="12"/>
  <c r="M185" i="12"/>
  <c r="G189" i="12"/>
  <c r="U185" i="12"/>
  <c r="R179" i="12"/>
  <c r="M189" i="12"/>
  <c r="V182" i="12"/>
  <c r="U173" i="12"/>
  <c r="S190" i="12"/>
  <c r="X173" i="12"/>
  <c r="S181" i="12"/>
  <c r="G173" i="12"/>
  <c r="L177" i="12"/>
  <c r="M187" i="12"/>
  <c r="G187" i="12"/>
  <c r="I177" i="12"/>
  <c r="V187" i="12"/>
  <c r="J173" i="12"/>
  <c r="X187" i="12"/>
  <c r="V166" i="12"/>
  <c r="R187" i="12"/>
  <c r="Y178" i="12"/>
  <c r="G178" i="12"/>
  <c r="F168" i="12"/>
  <c r="J178" i="12"/>
  <c r="G171" i="12"/>
  <c r="U178" i="12"/>
  <c r="M171" i="12"/>
  <c r="Y179" i="12"/>
  <c r="F187" i="12"/>
  <c r="F169" i="12"/>
  <c r="S171" i="12"/>
  <c r="Y184" i="12"/>
  <c r="V179" i="12"/>
  <c r="R178" i="12"/>
  <c r="J186" i="12"/>
  <c r="X181" i="12"/>
  <c r="S189" i="12"/>
  <c r="G168" i="12"/>
  <c r="X178" i="12"/>
  <c r="M186" i="12"/>
  <c r="G181" i="12"/>
  <c r="V186" i="12"/>
  <c r="M181" i="12"/>
  <c r="R186" i="12"/>
  <c r="D186" i="12"/>
  <c r="N186" i="12" s="1"/>
  <c r="I186" i="12"/>
  <c r="F171" i="12"/>
  <c r="D171" i="12"/>
  <c r="N171" i="12" s="1"/>
  <c r="G191" i="12"/>
  <c r="M191" i="12"/>
  <c r="S191" i="12"/>
  <c r="Y191" i="12"/>
  <c r="I170" i="12"/>
  <c r="D170" i="12"/>
  <c r="N170" i="12" s="1"/>
  <c r="F177" i="12"/>
  <c r="D177" i="12"/>
  <c r="N177" i="12" s="1"/>
  <c r="R171" i="12"/>
  <c r="Y170" i="12"/>
  <c r="V165" i="12"/>
  <c r="I169" i="12"/>
  <c r="D169" i="12"/>
  <c r="N169" i="12" s="1"/>
  <c r="F185" i="12"/>
  <c r="D185" i="12"/>
  <c r="N185" i="12" s="1"/>
  <c r="R191" i="12"/>
  <c r="I191" i="12"/>
  <c r="L191" i="12"/>
  <c r="D191" i="12"/>
  <c r="N191" i="12" s="1"/>
  <c r="U191" i="12"/>
  <c r="F191" i="12"/>
  <c r="X191" i="12"/>
  <c r="F190" i="12"/>
  <c r="X190" i="12"/>
  <c r="D190" i="12"/>
  <c r="N190" i="12" s="1"/>
  <c r="R190" i="12"/>
  <c r="V167" i="12"/>
  <c r="S167" i="12"/>
  <c r="J167" i="12"/>
  <c r="Y167" i="12"/>
  <c r="G167" i="12"/>
  <c r="M167" i="12"/>
  <c r="U169" i="12"/>
  <c r="S185" i="12"/>
  <c r="R172" i="12"/>
  <c r="X172" i="12"/>
  <c r="D172" i="12"/>
  <c r="N172" i="12" s="1"/>
  <c r="U172" i="12"/>
  <c r="F172" i="12"/>
  <c r="F182" i="12"/>
  <c r="L182" i="12"/>
  <c r="D182" i="12"/>
  <c r="N182" i="12" s="1"/>
  <c r="X182" i="12"/>
  <c r="I184" i="12"/>
  <c r="D184" i="12"/>
  <c r="N184" i="12" s="1"/>
  <c r="U184" i="12"/>
  <c r="R184" i="12"/>
  <c r="X184" i="12"/>
  <c r="F184" i="12"/>
  <c r="F180" i="12"/>
  <c r="D180" i="12"/>
  <c r="N180" i="12" s="1"/>
  <c r="U180" i="12"/>
  <c r="I180" i="12"/>
  <c r="S170" i="12"/>
  <c r="I190" i="12"/>
  <c r="R167" i="12"/>
  <c r="I167" i="12"/>
  <c r="X167" i="12"/>
  <c r="D167" i="12"/>
  <c r="N167" i="12" s="1"/>
  <c r="L167" i="12"/>
  <c r="I187" i="12"/>
  <c r="D187" i="12"/>
  <c r="N187" i="12" s="1"/>
  <c r="D165" i="12"/>
  <c r="N165" i="12" s="1"/>
  <c r="U165" i="12"/>
  <c r="I189" i="12"/>
  <c r="D189" i="12"/>
  <c r="N189" i="12" s="1"/>
  <c r="F189" i="12"/>
  <c r="V169" i="12"/>
  <c r="Y185" i="12"/>
  <c r="R177" i="12"/>
  <c r="S184" i="12"/>
  <c r="M184" i="12"/>
  <c r="J184" i="12"/>
  <c r="M180" i="12"/>
  <c r="S180" i="12"/>
  <c r="V180" i="12"/>
  <c r="G180" i="12"/>
  <c r="J190" i="12"/>
  <c r="G190" i="12"/>
  <c r="M190" i="12"/>
  <c r="X180" i="12"/>
  <c r="V191" i="12"/>
  <c r="G166" i="12"/>
  <c r="J166" i="12"/>
  <c r="S166" i="12"/>
  <c r="X186" i="12"/>
  <c r="Y171" i="12"/>
  <c r="U170" i="12"/>
  <c r="S178" i="12"/>
  <c r="X188" i="12"/>
  <c r="F188" i="12"/>
  <c r="D188" i="12"/>
  <c r="N188" i="12" s="1"/>
  <c r="U188" i="12"/>
  <c r="R188" i="12"/>
  <c r="U190" i="12"/>
  <c r="S186" i="12"/>
  <c r="G177" i="12"/>
  <c r="L170" i="12"/>
  <c r="I178" i="12"/>
  <c r="D178" i="12"/>
  <c r="N178" i="12" s="1"/>
  <c r="F186" i="12"/>
  <c r="J177" i="12"/>
  <c r="I171" i="12"/>
  <c r="X179" i="12"/>
  <c r="D179" i="12"/>
  <c r="N179" i="12" s="1"/>
  <c r="J187" i="12"/>
  <c r="S187" i="12"/>
  <c r="Y165" i="12"/>
  <c r="U181" i="12"/>
  <c r="F181" i="12"/>
  <c r="S173" i="12"/>
  <c r="V189" i="12"/>
  <c r="S169" i="12"/>
  <c r="L169" i="12"/>
  <c r="X185" i="12"/>
  <c r="I176" i="12"/>
  <c r="D176" i="12"/>
  <c r="N176" i="12" s="1"/>
  <c r="R176" i="12"/>
  <c r="L176" i="12"/>
  <c r="X176" i="12"/>
  <c r="F176" i="12"/>
  <c r="I172" i="12"/>
  <c r="M165" i="12"/>
  <c r="M188" i="12"/>
  <c r="Y188" i="12"/>
  <c r="S188" i="12"/>
  <c r="J188" i="12"/>
  <c r="U182" i="12"/>
  <c r="X177" i="12"/>
  <c r="L171" i="12"/>
  <c r="L188" i="12"/>
  <c r="V188" i="12"/>
  <c r="F166" i="12"/>
  <c r="L166" i="12"/>
  <c r="X166" i="12"/>
  <c r="I166" i="12"/>
  <c r="U166" i="12"/>
  <c r="D166" i="12"/>
  <c r="N166" i="12" s="1"/>
  <c r="V190" i="12"/>
  <c r="U167" i="12"/>
  <c r="U175" i="12"/>
  <c r="D175" i="12"/>
  <c r="N175" i="12" s="1"/>
  <c r="L175" i="12"/>
  <c r="X175" i="12"/>
  <c r="I175" i="12"/>
  <c r="R175" i="12"/>
  <c r="I168" i="12"/>
  <c r="X168" i="12"/>
  <c r="L168" i="12"/>
  <c r="D168" i="12"/>
  <c r="N168" i="12" s="1"/>
  <c r="I188" i="12"/>
  <c r="G174" i="12"/>
  <c r="V174" i="12"/>
  <c r="S174" i="12"/>
  <c r="J174" i="12"/>
  <c r="Y174" i="12"/>
  <c r="M166" i="12"/>
  <c r="L180" i="12"/>
  <c r="J175" i="12"/>
  <c r="S175" i="12"/>
  <c r="G175" i="12"/>
  <c r="M175" i="12"/>
  <c r="Y175" i="12"/>
  <c r="R170" i="12"/>
  <c r="M170" i="12"/>
  <c r="F178" i="12"/>
  <c r="Y186" i="12"/>
  <c r="V177" i="12"/>
  <c r="V171" i="12"/>
  <c r="L179" i="12"/>
  <c r="L181" i="12"/>
  <c r="R165" i="12"/>
  <c r="J181" i="12"/>
  <c r="Y173" i="12"/>
  <c r="L189" i="12"/>
  <c r="R168" i="12"/>
  <c r="Y169" i="12"/>
  <c r="V185" i="12"/>
  <c r="M178" i="12"/>
  <c r="L174" i="12"/>
  <c r="F174" i="12"/>
  <c r="D174" i="12"/>
  <c r="N174" i="12" s="1"/>
  <c r="X174" i="12"/>
  <c r="U174" i="12"/>
  <c r="I174" i="12"/>
  <c r="U176" i="12"/>
  <c r="I183" i="12"/>
  <c r="L183" i="12"/>
  <c r="X183" i="12"/>
  <c r="R183" i="12"/>
  <c r="U183" i="12"/>
  <c r="D183" i="12"/>
  <c r="N183" i="12" s="1"/>
  <c r="L186" i="12"/>
  <c r="U186" i="12"/>
  <c r="X171" i="12"/>
  <c r="G165" i="12"/>
  <c r="F170" i="12"/>
  <c r="Y189" i="12"/>
  <c r="V184" i="12"/>
  <c r="R169" i="12"/>
  <c r="J185" i="12"/>
  <c r="V168" i="12"/>
  <c r="Y168" i="12"/>
  <c r="S168" i="12"/>
  <c r="M168" i="12"/>
  <c r="L172" i="12"/>
  <c r="R182" i="12"/>
  <c r="X170" i="12"/>
  <c r="G170" i="12"/>
  <c r="S176" i="12"/>
  <c r="M176" i="12"/>
  <c r="G176" i="12"/>
  <c r="V176" i="12"/>
  <c r="J176" i="12"/>
  <c r="M172" i="12"/>
  <c r="S172" i="12"/>
  <c r="Y172" i="12"/>
  <c r="J172" i="12"/>
  <c r="V172" i="12"/>
  <c r="M182" i="12"/>
  <c r="S182" i="12"/>
  <c r="G182" i="12"/>
  <c r="Y182" i="12"/>
  <c r="I182" i="12"/>
  <c r="J191" i="12"/>
  <c r="J180" i="12"/>
  <c r="J183" i="12"/>
  <c r="M183" i="12"/>
  <c r="S183" i="12"/>
  <c r="G183" i="12"/>
  <c r="V183" i="12"/>
  <c r="R174" i="12"/>
  <c r="Y177" i="12"/>
  <c r="J170" i="12"/>
  <c r="L165" i="12"/>
  <c r="S165" i="12"/>
  <c r="R181" i="12"/>
  <c r="D181" i="12"/>
  <c r="N181" i="12" s="1"/>
  <c r="R173" i="12"/>
  <c r="D173" i="12"/>
  <c r="N173" i="12" s="1"/>
  <c r="L173" i="12"/>
  <c r="I173" i="12"/>
  <c r="M177" i="12"/>
  <c r="G169" i="12"/>
  <c r="R185" i="12"/>
  <c r="U171" i="12"/>
  <c r="M3" i="27"/>
  <c r="O3" i="27"/>
  <c r="P3" i="27"/>
  <c r="M4" i="27"/>
  <c r="O4" i="27"/>
  <c r="P4" i="27"/>
  <c r="M5" i="27"/>
  <c r="O5" i="27"/>
  <c r="P5" i="27"/>
  <c r="M6" i="27"/>
  <c r="P6" i="27"/>
  <c r="M7" i="27"/>
  <c r="O7" i="27"/>
  <c r="P7" i="27"/>
  <c r="M8" i="27"/>
  <c r="O8" i="27"/>
  <c r="P8" i="27"/>
  <c r="M9" i="27"/>
  <c r="O9" i="27"/>
  <c r="P9" i="27"/>
  <c r="M10" i="27"/>
  <c r="O10" i="27"/>
  <c r="P10" i="27"/>
  <c r="M11" i="27"/>
  <c r="O11" i="27"/>
  <c r="P11" i="27"/>
  <c r="M12" i="27"/>
  <c r="O12" i="27"/>
  <c r="P12" i="27"/>
  <c r="M13" i="27"/>
  <c r="O13" i="27"/>
  <c r="P13" i="27"/>
  <c r="M14" i="27"/>
  <c r="O14" i="27"/>
  <c r="P14" i="27"/>
  <c r="M15" i="27"/>
  <c r="O15" i="27"/>
  <c r="P15" i="27"/>
  <c r="M16" i="27"/>
  <c r="O16" i="27"/>
  <c r="P16" i="27"/>
  <c r="M17" i="27"/>
  <c r="O17" i="27"/>
  <c r="P17" i="27"/>
  <c r="M18" i="27"/>
  <c r="O18" i="27"/>
  <c r="P18" i="27"/>
  <c r="M19" i="27"/>
  <c r="O19" i="27"/>
  <c r="P19" i="27"/>
  <c r="M20" i="27"/>
  <c r="O20" i="27"/>
  <c r="P20" i="27"/>
  <c r="M21" i="27"/>
  <c r="O21" i="27"/>
  <c r="P21" i="27"/>
  <c r="M22" i="27"/>
  <c r="O22" i="27"/>
  <c r="P22" i="27"/>
  <c r="M23" i="27"/>
  <c r="O23" i="27"/>
  <c r="P23" i="27"/>
  <c r="M24" i="27"/>
  <c r="O24" i="27"/>
  <c r="P24" i="27"/>
  <c r="M25" i="27"/>
  <c r="O25" i="27"/>
  <c r="P25" i="27"/>
  <c r="M26" i="27"/>
  <c r="O26" i="27"/>
  <c r="P26" i="27"/>
  <c r="M27" i="27"/>
  <c r="O27" i="27"/>
  <c r="P27" i="27"/>
  <c r="M28" i="27"/>
  <c r="O28" i="27"/>
  <c r="P28" i="27"/>
  <c r="M29" i="27"/>
  <c r="O29" i="27"/>
  <c r="P29" i="27"/>
  <c r="M30" i="27"/>
  <c r="O30" i="27"/>
  <c r="P30" i="27"/>
  <c r="M31" i="27"/>
  <c r="O31" i="27"/>
  <c r="P31" i="27"/>
  <c r="M32" i="27"/>
  <c r="O32" i="27"/>
  <c r="P32" i="27"/>
  <c r="M33" i="27"/>
  <c r="O33" i="27"/>
  <c r="P33" i="27"/>
  <c r="M34" i="27"/>
  <c r="O34" i="27"/>
  <c r="P34" i="27"/>
  <c r="M35" i="27"/>
  <c r="O35" i="27"/>
  <c r="P35" i="27"/>
  <c r="M36" i="27"/>
  <c r="O36" i="27"/>
  <c r="P36" i="27"/>
  <c r="M37" i="27"/>
  <c r="O37" i="27"/>
  <c r="P37" i="27"/>
  <c r="M38" i="27"/>
  <c r="O38" i="27"/>
  <c r="P38" i="27"/>
  <c r="M39" i="27"/>
  <c r="O39" i="27"/>
  <c r="P39" i="27"/>
  <c r="M40" i="27"/>
  <c r="O40" i="27"/>
  <c r="P40" i="27"/>
  <c r="M41" i="27"/>
  <c r="O41" i="27"/>
  <c r="P41" i="27"/>
  <c r="M42" i="27"/>
  <c r="O42" i="27"/>
  <c r="P42" i="27"/>
  <c r="M43" i="27"/>
  <c r="O43" i="27"/>
  <c r="P43" i="27"/>
  <c r="M44" i="27"/>
  <c r="O44" i="27"/>
  <c r="P44" i="27"/>
  <c r="M45" i="27"/>
  <c r="O45" i="27"/>
  <c r="P45" i="27"/>
  <c r="M46" i="27"/>
  <c r="O46" i="27"/>
  <c r="P46" i="27"/>
  <c r="M47" i="27"/>
  <c r="O47" i="27"/>
  <c r="P47" i="27"/>
  <c r="M48" i="27"/>
  <c r="O48" i="27"/>
  <c r="P48" i="27"/>
  <c r="M49" i="27"/>
  <c r="O49" i="27"/>
  <c r="P49" i="27"/>
  <c r="M50" i="27"/>
  <c r="O50" i="27"/>
  <c r="P50" i="27"/>
  <c r="M51" i="27"/>
  <c r="O51" i="27"/>
  <c r="P51" i="27"/>
  <c r="M52" i="27"/>
  <c r="O52" i="27"/>
  <c r="P52" i="27"/>
  <c r="M53" i="27"/>
  <c r="O53" i="27"/>
  <c r="P53" i="27"/>
  <c r="M54" i="27"/>
  <c r="O54" i="27"/>
  <c r="P54" i="27"/>
  <c r="M55" i="27"/>
  <c r="O55" i="27"/>
  <c r="P55" i="27"/>
  <c r="M56" i="27"/>
  <c r="O56" i="27"/>
  <c r="P56" i="27"/>
  <c r="M57" i="27"/>
  <c r="O57" i="27"/>
  <c r="P57" i="27"/>
  <c r="M58" i="27"/>
  <c r="O58" i="27"/>
  <c r="P58" i="27"/>
  <c r="M59" i="27"/>
  <c r="P59" i="27"/>
  <c r="M60" i="27"/>
  <c r="O60" i="27"/>
  <c r="P60" i="27"/>
  <c r="M61" i="27"/>
  <c r="O61" i="27"/>
  <c r="P61" i="27"/>
  <c r="M62" i="27"/>
  <c r="O62" i="27"/>
  <c r="P62" i="27"/>
  <c r="M63" i="27"/>
  <c r="O63" i="27"/>
  <c r="P63" i="27"/>
  <c r="M64" i="27"/>
  <c r="O64" i="27"/>
  <c r="P64" i="27"/>
  <c r="M65" i="27"/>
  <c r="O65" i="27"/>
  <c r="P65" i="27"/>
  <c r="M66" i="27"/>
  <c r="O66" i="27"/>
  <c r="P66" i="27"/>
  <c r="M67" i="27"/>
  <c r="O67" i="27"/>
  <c r="P67" i="27"/>
  <c r="M68" i="27"/>
  <c r="O68" i="27"/>
  <c r="P68" i="27"/>
  <c r="M69" i="27"/>
  <c r="O69" i="27"/>
  <c r="P69" i="27"/>
  <c r="M70" i="27"/>
  <c r="O70" i="27"/>
  <c r="P70" i="27"/>
  <c r="M71" i="27"/>
  <c r="O71" i="27"/>
  <c r="P71" i="27"/>
  <c r="M72" i="27"/>
  <c r="O72" i="27"/>
  <c r="P72" i="27"/>
  <c r="M73" i="27"/>
  <c r="O73" i="27"/>
  <c r="P73" i="27"/>
  <c r="M74" i="27"/>
  <c r="O74" i="27"/>
  <c r="P74" i="27"/>
  <c r="M75" i="27"/>
  <c r="O75" i="27"/>
  <c r="P75" i="27"/>
  <c r="M76" i="27"/>
  <c r="O76" i="27"/>
  <c r="P76" i="27"/>
  <c r="M77" i="27"/>
  <c r="O77" i="27"/>
  <c r="P77" i="27"/>
  <c r="M78" i="27"/>
  <c r="O78" i="27"/>
  <c r="P78" i="27"/>
  <c r="M79" i="27"/>
  <c r="O79" i="27"/>
  <c r="P79" i="27"/>
  <c r="M80" i="27"/>
  <c r="O80" i="27"/>
  <c r="P80" i="27"/>
  <c r="M81" i="27"/>
  <c r="O81" i="27"/>
  <c r="P81" i="27"/>
  <c r="M82" i="27"/>
  <c r="O82" i="27"/>
  <c r="P82" i="27"/>
  <c r="M83" i="27"/>
  <c r="O83" i="27"/>
  <c r="P83" i="27"/>
  <c r="M84" i="27"/>
  <c r="O84" i="27"/>
  <c r="P84" i="27"/>
  <c r="M85" i="27"/>
  <c r="O85" i="27"/>
  <c r="P85" i="27"/>
  <c r="M86" i="27"/>
  <c r="O86" i="27"/>
  <c r="P86" i="27"/>
  <c r="M87" i="27"/>
  <c r="O87" i="27"/>
  <c r="P87" i="27"/>
  <c r="M88" i="27"/>
  <c r="O88" i="27"/>
  <c r="P88" i="27"/>
  <c r="M89" i="27"/>
  <c r="O89" i="27"/>
  <c r="P89" i="27"/>
  <c r="M90" i="27"/>
  <c r="O90" i="27"/>
  <c r="P90" i="27"/>
  <c r="M91" i="27"/>
  <c r="O91" i="27"/>
  <c r="P91" i="27"/>
  <c r="M92" i="27"/>
  <c r="O92" i="27"/>
  <c r="P92" i="27"/>
  <c r="M93" i="27"/>
  <c r="O93" i="27"/>
  <c r="P93" i="27"/>
  <c r="M94" i="27"/>
  <c r="O94" i="27"/>
  <c r="P94" i="27"/>
  <c r="M95" i="27"/>
  <c r="O95" i="27"/>
  <c r="P95" i="27"/>
  <c r="M96" i="27"/>
  <c r="O96" i="27"/>
  <c r="P96" i="27"/>
  <c r="M97" i="27"/>
  <c r="O97" i="27"/>
  <c r="P97" i="27"/>
  <c r="M98" i="27"/>
  <c r="O98" i="27"/>
  <c r="P98" i="27"/>
  <c r="M99" i="27"/>
  <c r="O99" i="27"/>
  <c r="P99" i="27"/>
  <c r="M100" i="27"/>
  <c r="O100" i="27"/>
  <c r="P100" i="27"/>
  <c r="M101" i="27"/>
  <c r="O101" i="27"/>
  <c r="P101" i="27"/>
  <c r="M102" i="27"/>
  <c r="O102" i="27"/>
  <c r="P102" i="27"/>
  <c r="M103" i="27"/>
  <c r="O103" i="27"/>
  <c r="P103" i="27"/>
  <c r="M104" i="27"/>
  <c r="O104" i="27"/>
  <c r="P104" i="27"/>
  <c r="M105" i="27"/>
  <c r="O105" i="27"/>
  <c r="P105" i="27"/>
  <c r="M106" i="27"/>
  <c r="O106" i="27"/>
  <c r="P106" i="27"/>
  <c r="M107" i="27"/>
  <c r="O107" i="27"/>
  <c r="P107" i="27"/>
  <c r="M108" i="27"/>
  <c r="O108" i="27"/>
  <c r="P108" i="27"/>
  <c r="M109" i="27"/>
  <c r="O109" i="27"/>
  <c r="P109" i="27"/>
  <c r="M110" i="27"/>
  <c r="O110" i="27"/>
  <c r="P110" i="27"/>
  <c r="M111" i="27"/>
  <c r="O111" i="27"/>
  <c r="P111" i="27"/>
  <c r="M112" i="27"/>
  <c r="O112" i="27"/>
  <c r="P112" i="27"/>
  <c r="M113" i="27"/>
  <c r="O113" i="27"/>
  <c r="P113" i="27"/>
  <c r="M114" i="27"/>
  <c r="O114" i="27"/>
  <c r="P114" i="27"/>
  <c r="M115" i="27"/>
  <c r="O115" i="27"/>
  <c r="P115" i="27"/>
  <c r="M116" i="27"/>
  <c r="O116" i="27"/>
  <c r="P116" i="27"/>
  <c r="M117" i="27"/>
  <c r="O117" i="27"/>
  <c r="P117" i="27"/>
  <c r="M118" i="27"/>
  <c r="O118" i="27"/>
  <c r="P118" i="27"/>
  <c r="M119" i="27"/>
  <c r="O119" i="27"/>
  <c r="P119" i="27"/>
  <c r="M120" i="27"/>
  <c r="O120" i="27"/>
  <c r="P120" i="27"/>
  <c r="M121" i="27"/>
  <c r="O121" i="27"/>
  <c r="P121" i="27"/>
  <c r="M122" i="27"/>
  <c r="O122" i="27"/>
  <c r="P122" i="27"/>
  <c r="M123" i="27"/>
  <c r="O123" i="27"/>
  <c r="P123" i="27"/>
  <c r="M124" i="27"/>
  <c r="O124" i="27"/>
  <c r="P124" i="27"/>
  <c r="M125" i="27"/>
  <c r="O125" i="27"/>
  <c r="P125" i="27"/>
  <c r="M126" i="27"/>
  <c r="O126" i="27"/>
  <c r="P126" i="27"/>
  <c r="M127" i="27"/>
  <c r="O127" i="27"/>
  <c r="P127" i="27"/>
  <c r="M128" i="27"/>
  <c r="O128" i="27"/>
  <c r="P128" i="27"/>
  <c r="M129" i="27"/>
  <c r="O129" i="27"/>
  <c r="P129" i="27"/>
  <c r="M130" i="27"/>
  <c r="O130" i="27"/>
  <c r="P130" i="27"/>
  <c r="M131" i="27"/>
  <c r="O131" i="27"/>
  <c r="P131" i="27"/>
  <c r="M132" i="27"/>
  <c r="O132" i="27"/>
  <c r="P132" i="27"/>
  <c r="M133" i="27"/>
  <c r="O133" i="27"/>
  <c r="P133" i="27"/>
  <c r="M134" i="27"/>
  <c r="O134" i="27"/>
  <c r="P134" i="27"/>
  <c r="M135" i="27"/>
  <c r="O135" i="27"/>
  <c r="P135" i="27"/>
  <c r="M136" i="27"/>
  <c r="O136" i="27"/>
  <c r="P136" i="27"/>
  <c r="M137" i="27"/>
  <c r="O137" i="27"/>
  <c r="P137" i="27"/>
  <c r="M138" i="27"/>
  <c r="O138" i="27"/>
  <c r="P138" i="27"/>
  <c r="M139" i="27"/>
  <c r="O139" i="27"/>
  <c r="P139" i="27"/>
  <c r="M140" i="27"/>
  <c r="O140" i="27"/>
  <c r="P140" i="27"/>
  <c r="M141" i="27"/>
  <c r="O141" i="27"/>
  <c r="P141" i="27"/>
  <c r="M142" i="27"/>
  <c r="O142" i="27"/>
  <c r="P142" i="27"/>
  <c r="M143" i="27"/>
  <c r="O143" i="27"/>
  <c r="P143" i="27"/>
  <c r="M144" i="27"/>
  <c r="O144" i="27"/>
  <c r="P144" i="27"/>
  <c r="M145" i="27"/>
  <c r="O145" i="27"/>
  <c r="P145" i="27"/>
  <c r="M146" i="27"/>
  <c r="O146" i="27"/>
  <c r="P146" i="27"/>
  <c r="M147" i="27"/>
  <c r="O147" i="27"/>
  <c r="P147" i="27"/>
  <c r="M148" i="27"/>
  <c r="O148" i="27"/>
  <c r="P148" i="27"/>
  <c r="M149" i="27"/>
  <c r="O149" i="27"/>
  <c r="P149" i="27"/>
  <c r="M150" i="27"/>
  <c r="O150" i="27"/>
  <c r="P150" i="27"/>
  <c r="M151" i="27"/>
  <c r="O151" i="27"/>
  <c r="P151" i="27"/>
  <c r="M152" i="27"/>
  <c r="O152" i="27"/>
  <c r="P152" i="27"/>
  <c r="M153" i="27"/>
  <c r="O153" i="27"/>
  <c r="P153" i="27"/>
  <c r="M154" i="27"/>
  <c r="O154" i="27"/>
  <c r="P154" i="27"/>
  <c r="M155" i="27"/>
  <c r="O155" i="27"/>
  <c r="P155" i="27"/>
  <c r="M156" i="27"/>
  <c r="O156" i="27"/>
  <c r="P156" i="27"/>
  <c r="M157" i="27"/>
  <c r="O157" i="27"/>
  <c r="P157" i="27"/>
  <c r="M158" i="27"/>
  <c r="O158" i="27"/>
  <c r="P158" i="27"/>
  <c r="M159" i="27"/>
  <c r="O159" i="27"/>
  <c r="P159" i="27"/>
  <c r="M160" i="27"/>
  <c r="O160" i="27"/>
  <c r="P160" i="27"/>
  <c r="M161" i="27"/>
  <c r="O161" i="27"/>
  <c r="P161" i="27"/>
  <c r="M162" i="27"/>
  <c r="O162" i="27"/>
  <c r="P162" i="27"/>
  <c r="M163" i="27"/>
  <c r="O163" i="27"/>
  <c r="P163" i="27"/>
  <c r="M164" i="27"/>
  <c r="O164" i="27"/>
  <c r="P164" i="27"/>
  <c r="M165" i="27"/>
  <c r="O165" i="27"/>
  <c r="P165" i="27"/>
  <c r="M166" i="27"/>
  <c r="O166" i="27"/>
  <c r="P166" i="27"/>
  <c r="M167" i="27"/>
  <c r="O167" i="27"/>
  <c r="P167" i="27"/>
  <c r="M168" i="27"/>
  <c r="O168" i="27"/>
  <c r="P168" i="27"/>
  <c r="M169" i="27"/>
  <c r="O169" i="27"/>
  <c r="P169" i="27"/>
  <c r="M170" i="27"/>
  <c r="O170" i="27"/>
  <c r="P170" i="27"/>
  <c r="M171" i="27"/>
  <c r="O171" i="27"/>
  <c r="P171" i="27"/>
  <c r="M172" i="27"/>
  <c r="O172" i="27"/>
  <c r="P172" i="27"/>
  <c r="M173" i="27"/>
  <c r="O173" i="27"/>
  <c r="P173" i="27"/>
  <c r="M174" i="27"/>
  <c r="O174" i="27"/>
  <c r="P174" i="27"/>
  <c r="M175" i="27"/>
  <c r="O175" i="27"/>
  <c r="P175" i="27"/>
  <c r="M176" i="27"/>
  <c r="O176" i="27"/>
  <c r="P176" i="27"/>
  <c r="M177" i="27"/>
  <c r="O177" i="27"/>
  <c r="P177" i="27"/>
  <c r="M178" i="27"/>
  <c r="O178" i="27"/>
  <c r="P178" i="27"/>
  <c r="M179" i="27"/>
  <c r="O179" i="27"/>
  <c r="P179" i="27"/>
  <c r="M180" i="27"/>
  <c r="O180" i="27"/>
  <c r="P180" i="27"/>
  <c r="M181" i="27"/>
  <c r="O181" i="27"/>
  <c r="P181" i="27"/>
  <c r="M182" i="27"/>
  <c r="O182" i="27"/>
  <c r="P182" i="27"/>
  <c r="M183" i="27"/>
  <c r="O183" i="27"/>
  <c r="P183" i="27"/>
  <c r="M184" i="27"/>
  <c r="O184" i="27"/>
  <c r="P184" i="27"/>
  <c r="M185" i="27"/>
  <c r="O185" i="27"/>
  <c r="P185" i="27"/>
  <c r="M186" i="27"/>
  <c r="O186" i="27"/>
  <c r="P186" i="27"/>
  <c r="M187" i="27"/>
  <c r="O187" i="27"/>
  <c r="P187" i="27"/>
  <c r="M188" i="27"/>
  <c r="O188" i="27"/>
  <c r="P188" i="27"/>
  <c r="M189" i="27"/>
  <c r="O189" i="27"/>
  <c r="P189" i="27"/>
  <c r="M190" i="27"/>
  <c r="O190" i="27"/>
  <c r="P190" i="27"/>
  <c r="M191" i="27"/>
  <c r="O191" i="27"/>
  <c r="P191" i="27"/>
  <c r="M192" i="27"/>
  <c r="O192" i="27"/>
  <c r="P192" i="27"/>
  <c r="M193" i="27"/>
  <c r="O193" i="27"/>
  <c r="P193" i="27"/>
  <c r="M194" i="27"/>
  <c r="O194" i="27"/>
  <c r="P194" i="27"/>
  <c r="M195" i="27"/>
  <c r="O195" i="27"/>
  <c r="P195" i="27"/>
  <c r="M196" i="27"/>
  <c r="O196" i="27"/>
  <c r="P196" i="27"/>
  <c r="M197" i="27"/>
  <c r="O197" i="27"/>
  <c r="P197" i="27"/>
  <c r="M198" i="27"/>
  <c r="O198" i="27"/>
  <c r="P198" i="27"/>
  <c r="M199" i="27"/>
  <c r="O199" i="27"/>
  <c r="P199" i="27"/>
  <c r="M200" i="27"/>
  <c r="O200" i="27"/>
  <c r="P200" i="27"/>
  <c r="M201" i="27"/>
  <c r="O201" i="27"/>
  <c r="P201" i="27"/>
  <c r="M202" i="27"/>
  <c r="O202" i="27"/>
  <c r="P202" i="27"/>
  <c r="M203" i="27"/>
  <c r="O203" i="27"/>
  <c r="P203" i="27"/>
  <c r="M204" i="27"/>
  <c r="O204" i="27"/>
  <c r="P204" i="27"/>
  <c r="M205" i="27"/>
  <c r="O205" i="27"/>
  <c r="P205" i="27"/>
  <c r="M206" i="27"/>
  <c r="O206" i="27"/>
  <c r="P206" i="27"/>
  <c r="M207" i="27"/>
  <c r="O207" i="27"/>
  <c r="P207" i="27"/>
  <c r="M208" i="27"/>
  <c r="O208" i="27"/>
  <c r="P208" i="27"/>
  <c r="M209" i="27"/>
  <c r="O209" i="27"/>
  <c r="P209" i="27"/>
  <c r="M210" i="27"/>
  <c r="O210" i="27"/>
  <c r="P210" i="27"/>
  <c r="M211" i="27"/>
  <c r="O211" i="27"/>
  <c r="P211" i="27"/>
  <c r="M212" i="27"/>
  <c r="O212" i="27"/>
  <c r="P212" i="27"/>
  <c r="M213" i="27"/>
  <c r="O213" i="27"/>
  <c r="P213" i="27"/>
  <c r="M214" i="27"/>
  <c r="O214" i="27"/>
  <c r="P214" i="27"/>
  <c r="M215" i="27"/>
  <c r="O215" i="27"/>
  <c r="P215" i="27"/>
  <c r="M216" i="27"/>
  <c r="O216" i="27"/>
  <c r="P216" i="27"/>
  <c r="M217" i="27"/>
  <c r="O217" i="27"/>
  <c r="P217" i="27"/>
  <c r="M218" i="27"/>
  <c r="O218" i="27"/>
  <c r="P218" i="27"/>
  <c r="M219" i="27"/>
  <c r="O219" i="27"/>
  <c r="P219" i="27"/>
  <c r="M220" i="27"/>
  <c r="O220" i="27"/>
  <c r="P220" i="27"/>
  <c r="M221" i="27"/>
  <c r="O221" i="27"/>
  <c r="P221" i="27"/>
  <c r="M222" i="27"/>
  <c r="O222" i="27"/>
  <c r="P222" i="27"/>
  <c r="M223" i="27"/>
  <c r="O223" i="27"/>
  <c r="P223" i="27"/>
  <c r="M224" i="27"/>
  <c r="O224" i="27"/>
  <c r="P224" i="27"/>
  <c r="M225" i="27"/>
  <c r="O225" i="27"/>
  <c r="P225" i="27"/>
  <c r="M226" i="27"/>
  <c r="O226" i="27"/>
  <c r="P226" i="27"/>
  <c r="M227" i="27"/>
  <c r="O227" i="27"/>
  <c r="P227" i="27"/>
  <c r="M228" i="27"/>
  <c r="O228" i="27"/>
  <c r="P228" i="27"/>
  <c r="M229" i="27"/>
  <c r="O229" i="27"/>
  <c r="P229" i="27"/>
  <c r="M230" i="27"/>
  <c r="O230" i="27"/>
  <c r="P230" i="27"/>
  <c r="M231" i="27"/>
  <c r="O231" i="27"/>
  <c r="P231" i="27"/>
  <c r="M232" i="27"/>
  <c r="O232" i="27"/>
  <c r="P232" i="27"/>
  <c r="M233" i="27"/>
  <c r="O233" i="27"/>
  <c r="P233" i="27"/>
  <c r="M234" i="27"/>
  <c r="O234" i="27"/>
  <c r="P234" i="27"/>
  <c r="M235" i="27"/>
  <c r="O235" i="27"/>
  <c r="P235" i="27"/>
  <c r="M236" i="27"/>
  <c r="O236" i="27"/>
  <c r="P236" i="27"/>
  <c r="M237" i="27"/>
  <c r="O237" i="27"/>
  <c r="P237" i="27"/>
  <c r="M238" i="27"/>
  <c r="O238" i="27"/>
  <c r="P238" i="27"/>
  <c r="M239" i="27"/>
  <c r="O239" i="27"/>
  <c r="P239" i="27"/>
  <c r="M240" i="27"/>
  <c r="O240" i="27"/>
  <c r="P240" i="27"/>
  <c r="M241" i="27"/>
  <c r="O241" i="27"/>
  <c r="P241" i="27"/>
  <c r="M242" i="27"/>
  <c r="O242" i="27"/>
  <c r="P242" i="27"/>
  <c r="M243" i="27"/>
  <c r="O243" i="27"/>
  <c r="P243" i="27"/>
  <c r="M244" i="27"/>
  <c r="O244" i="27"/>
  <c r="P244" i="27"/>
  <c r="M245" i="27"/>
  <c r="O245" i="27"/>
  <c r="P245" i="27"/>
  <c r="M246" i="27"/>
  <c r="O246" i="27"/>
  <c r="P246" i="27"/>
  <c r="M247" i="27"/>
  <c r="O247" i="27"/>
  <c r="P247" i="27"/>
  <c r="M248" i="27"/>
  <c r="O248" i="27"/>
  <c r="P248" i="27"/>
  <c r="M249" i="27"/>
  <c r="O249" i="27"/>
  <c r="P249" i="27"/>
  <c r="M250" i="27"/>
  <c r="O250" i="27"/>
  <c r="P250" i="27"/>
  <c r="M251" i="27"/>
  <c r="O251" i="27"/>
  <c r="P251" i="27"/>
  <c r="M252" i="27"/>
  <c r="O252" i="27"/>
  <c r="P252" i="27"/>
  <c r="M253" i="27"/>
  <c r="O253" i="27"/>
  <c r="P253" i="27"/>
  <c r="M254" i="27"/>
  <c r="O254" i="27"/>
  <c r="P254" i="27"/>
  <c r="M255" i="27"/>
  <c r="O255" i="27"/>
  <c r="P255" i="27"/>
  <c r="M256" i="27"/>
  <c r="O256" i="27"/>
  <c r="P256" i="27"/>
  <c r="M257" i="27"/>
  <c r="O257" i="27"/>
  <c r="P257" i="27"/>
  <c r="M258" i="27"/>
  <c r="O258" i="27"/>
  <c r="P258" i="27"/>
  <c r="M259" i="27"/>
  <c r="O259" i="27"/>
  <c r="P259" i="27"/>
  <c r="M260" i="27"/>
  <c r="O260" i="27"/>
  <c r="P260" i="27"/>
  <c r="M261" i="27"/>
  <c r="O261" i="27"/>
  <c r="P261" i="27"/>
  <c r="M262" i="27"/>
  <c r="O262" i="27"/>
  <c r="P262" i="27"/>
  <c r="M263" i="27"/>
  <c r="O263" i="27"/>
  <c r="P263" i="27"/>
  <c r="M264" i="27"/>
  <c r="O264" i="27"/>
  <c r="P264" i="27"/>
  <c r="M265" i="27"/>
  <c r="O265" i="27"/>
  <c r="P265" i="27"/>
  <c r="M266" i="27"/>
  <c r="O266" i="27"/>
  <c r="P266" i="27"/>
  <c r="M267" i="27"/>
  <c r="O267" i="27"/>
  <c r="P267" i="27"/>
  <c r="M268" i="27"/>
  <c r="O268" i="27"/>
  <c r="P268" i="27"/>
  <c r="M269" i="27"/>
  <c r="O269" i="27"/>
  <c r="P269" i="27"/>
  <c r="M270" i="27"/>
  <c r="O270" i="27"/>
  <c r="P270" i="27"/>
  <c r="M271" i="27"/>
  <c r="O271" i="27"/>
  <c r="P271" i="27"/>
  <c r="M272" i="27"/>
  <c r="O272" i="27"/>
  <c r="P272" i="27"/>
  <c r="M273" i="27"/>
  <c r="O273" i="27"/>
  <c r="P273" i="27"/>
  <c r="M274" i="27"/>
  <c r="O274" i="27"/>
  <c r="P274" i="27"/>
  <c r="M275" i="27"/>
  <c r="O275" i="27"/>
  <c r="P275" i="27"/>
  <c r="M276" i="27"/>
  <c r="O276" i="27"/>
  <c r="P276" i="27"/>
  <c r="M277" i="27"/>
  <c r="O277" i="27"/>
  <c r="P277" i="27"/>
  <c r="M278" i="27"/>
  <c r="O278" i="27"/>
  <c r="P278" i="27"/>
  <c r="M279" i="27"/>
  <c r="O279" i="27"/>
  <c r="P279" i="27"/>
  <c r="M280" i="27"/>
  <c r="O280" i="27"/>
  <c r="P280" i="27"/>
  <c r="M281" i="27"/>
  <c r="O281" i="27"/>
  <c r="P281" i="27"/>
  <c r="M282" i="27"/>
  <c r="O282" i="27"/>
  <c r="P282" i="27"/>
  <c r="M283" i="27"/>
  <c r="O283" i="27"/>
  <c r="P283" i="27"/>
  <c r="M284" i="27"/>
  <c r="O284" i="27"/>
  <c r="P284" i="27"/>
  <c r="M285" i="27"/>
  <c r="O285" i="27"/>
  <c r="P285" i="27"/>
  <c r="M286" i="27"/>
  <c r="O286" i="27"/>
  <c r="P286" i="27"/>
  <c r="M287" i="27"/>
  <c r="O287" i="27"/>
  <c r="P287" i="27"/>
  <c r="M288" i="27"/>
  <c r="O288" i="27"/>
  <c r="P288" i="27"/>
  <c r="M289" i="27"/>
  <c r="O289" i="27"/>
  <c r="P289" i="27"/>
  <c r="M290" i="27"/>
  <c r="O290" i="27"/>
  <c r="P290" i="27"/>
  <c r="M291" i="27"/>
  <c r="O291" i="27"/>
  <c r="P291" i="27"/>
  <c r="M292" i="27"/>
  <c r="O292" i="27"/>
  <c r="P292" i="27"/>
  <c r="M293" i="27"/>
  <c r="O293" i="27"/>
  <c r="P293" i="27"/>
  <c r="M294" i="27"/>
  <c r="O294" i="27"/>
  <c r="P294" i="27"/>
  <c r="M295" i="27"/>
  <c r="O295" i="27"/>
  <c r="P295" i="27"/>
  <c r="M296" i="27"/>
  <c r="O296" i="27"/>
  <c r="P296" i="27"/>
  <c r="M297" i="27"/>
  <c r="O297" i="27"/>
  <c r="P297" i="27"/>
  <c r="M298" i="27"/>
  <c r="O298" i="27"/>
  <c r="P298" i="27"/>
  <c r="M299" i="27"/>
  <c r="O299" i="27"/>
  <c r="P299" i="27"/>
  <c r="M300" i="27"/>
  <c r="O300" i="27"/>
  <c r="P300" i="27"/>
  <c r="M301" i="27"/>
  <c r="O301" i="27"/>
  <c r="P301" i="27"/>
  <c r="M302" i="27"/>
  <c r="O302" i="27"/>
  <c r="P302" i="27"/>
  <c r="M303" i="27"/>
  <c r="O303" i="27"/>
  <c r="P303" i="27"/>
  <c r="M304" i="27"/>
  <c r="O304" i="27"/>
  <c r="P304" i="27"/>
  <c r="M305" i="27"/>
  <c r="O305" i="27"/>
  <c r="P305" i="27"/>
  <c r="M306" i="27"/>
  <c r="O306" i="27"/>
  <c r="P306" i="27"/>
  <c r="M307" i="27"/>
  <c r="O307" i="27"/>
  <c r="P307" i="27"/>
  <c r="M308" i="27"/>
  <c r="O308" i="27"/>
  <c r="P308" i="27"/>
  <c r="M309" i="27"/>
  <c r="O309" i="27"/>
  <c r="P309" i="27"/>
  <c r="M310" i="27"/>
  <c r="O310" i="27"/>
  <c r="P310" i="27"/>
  <c r="M311" i="27"/>
  <c r="O311" i="27"/>
  <c r="P311" i="27"/>
  <c r="M312" i="27"/>
  <c r="O312" i="27"/>
  <c r="P312" i="27"/>
  <c r="M313" i="27"/>
  <c r="O313" i="27"/>
  <c r="P313" i="27"/>
  <c r="M314" i="27"/>
  <c r="O314" i="27"/>
  <c r="P314" i="27"/>
  <c r="M315" i="27"/>
  <c r="O315" i="27"/>
  <c r="P315" i="27"/>
  <c r="M316" i="27"/>
  <c r="O316" i="27"/>
  <c r="P316" i="27"/>
  <c r="M317" i="27"/>
  <c r="O317" i="27"/>
  <c r="P317" i="27"/>
  <c r="M318" i="27"/>
  <c r="O318" i="27"/>
  <c r="P318" i="27"/>
  <c r="M319" i="27"/>
  <c r="O319" i="27"/>
  <c r="P319" i="27"/>
  <c r="M320" i="27"/>
  <c r="O320" i="27"/>
  <c r="P320" i="27"/>
  <c r="M321" i="27"/>
  <c r="O321" i="27"/>
  <c r="P321" i="27"/>
  <c r="M322" i="27"/>
  <c r="O322" i="27"/>
  <c r="P322" i="27"/>
  <c r="M323" i="27"/>
  <c r="O323" i="27"/>
  <c r="P323" i="27"/>
  <c r="M324" i="27"/>
  <c r="O324" i="27"/>
  <c r="P324" i="27"/>
  <c r="M325" i="27"/>
  <c r="O325" i="27"/>
  <c r="P325" i="27"/>
  <c r="M326" i="27"/>
  <c r="O326" i="27"/>
  <c r="P326" i="27"/>
  <c r="M327" i="27"/>
  <c r="O327" i="27"/>
  <c r="P327" i="27"/>
  <c r="M328" i="27"/>
  <c r="O328" i="27"/>
  <c r="P328" i="27"/>
  <c r="M329" i="27"/>
  <c r="O329" i="27"/>
  <c r="P329" i="27"/>
  <c r="M330" i="27"/>
  <c r="O330" i="27"/>
  <c r="P330" i="27"/>
  <c r="M331" i="27"/>
  <c r="O331" i="27"/>
  <c r="P331" i="27"/>
  <c r="M332" i="27"/>
  <c r="O332" i="27"/>
  <c r="P332" i="27"/>
  <c r="M333" i="27"/>
  <c r="O333" i="27"/>
  <c r="P333" i="27"/>
  <c r="M334" i="27"/>
  <c r="O334" i="27"/>
  <c r="P334" i="27"/>
  <c r="M335" i="27"/>
  <c r="O335" i="27"/>
  <c r="P335" i="27"/>
  <c r="M336" i="27"/>
  <c r="O336" i="27"/>
  <c r="P336" i="27"/>
  <c r="M337" i="27"/>
  <c r="O337" i="27"/>
  <c r="P337" i="27"/>
  <c r="M338" i="27"/>
  <c r="O338" i="27"/>
  <c r="P338" i="27"/>
  <c r="M339" i="27"/>
  <c r="O339" i="27"/>
  <c r="P339" i="27"/>
  <c r="M340" i="27"/>
  <c r="O340" i="27"/>
  <c r="P340" i="27"/>
  <c r="M341" i="27"/>
  <c r="O341" i="27"/>
  <c r="P341" i="27"/>
  <c r="M342" i="27"/>
  <c r="O342" i="27"/>
  <c r="P342" i="27"/>
  <c r="M343" i="27"/>
  <c r="O343" i="27"/>
  <c r="P343" i="27"/>
  <c r="M344" i="27"/>
  <c r="O344" i="27"/>
  <c r="P344" i="27"/>
  <c r="M345" i="27"/>
  <c r="O345" i="27"/>
  <c r="P345" i="27"/>
  <c r="M346" i="27"/>
  <c r="O346" i="27"/>
  <c r="P346" i="27"/>
  <c r="M347" i="27"/>
  <c r="O347" i="27"/>
  <c r="P347" i="27"/>
  <c r="M348" i="27"/>
  <c r="O348" i="27"/>
  <c r="P348" i="27"/>
  <c r="M349" i="27"/>
  <c r="O349" i="27"/>
  <c r="P349" i="27"/>
  <c r="M350" i="27"/>
  <c r="O350" i="27"/>
  <c r="P350" i="27"/>
  <c r="M351" i="27"/>
  <c r="O351" i="27"/>
  <c r="P351" i="27"/>
  <c r="M352" i="27"/>
  <c r="O352" i="27"/>
  <c r="P352" i="27"/>
  <c r="M353" i="27"/>
  <c r="O353" i="27"/>
  <c r="P353" i="27"/>
  <c r="M354" i="27"/>
  <c r="O354" i="27"/>
  <c r="P354" i="27"/>
  <c r="M355" i="27"/>
  <c r="O355" i="27"/>
  <c r="P355" i="27"/>
  <c r="M356" i="27"/>
  <c r="O356" i="27"/>
  <c r="P356" i="27"/>
  <c r="M357" i="27"/>
  <c r="O357" i="27"/>
  <c r="P357" i="27"/>
  <c r="M358" i="27"/>
  <c r="O358" i="27"/>
  <c r="P358" i="27"/>
  <c r="M359" i="27"/>
  <c r="O359" i="27"/>
  <c r="P359" i="27"/>
  <c r="M360" i="27"/>
  <c r="O360" i="27"/>
  <c r="P360" i="27"/>
  <c r="M361" i="27"/>
  <c r="O361" i="27"/>
  <c r="P361" i="27"/>
  <c r="M362" i="27"/>
  <c r="O362" i="27"/>
  <c r="P362" i="27"/>
  <c r="M363" i="27"/>
  <c r="O363" i="27"/>
  <c r="P363" i="27"/>
  <c r="M364" i="27"/>
  <c r="O364" i="27"/>
  <c r="P364" i="27"/>
  <c r="M365" i="27"/>
  <c r="O365" i="27"/>
  <c r="P365" i="27"/>
  <c r="M366" i="27"/>
  <c r="O366" i="27"/>
  <c r="P366" i="27"/>
  <c r="M367" i="27"/>
  <c r="O367" i="27"/>
  <c r="P367" i="27"/>
  <c r="M368" i="27"/>
  <c r="O368" i="27"/>
  <c r="P368" i="27"/>
  <c r="M369" i="27"/>
  <c r="O369" i="27"/>
  <c r="P369" i="27"/>
  <c r="M370" i="27"/>
  <c r="O370" i="27"/>
  <c r="P370" i="27"/>
  <c r="M371" i="27"/>
  <c r="O371" i="27"/>
  <c r="P371" i="27"/>
  <c r="M372" i="27"/>
  <c r="O372" i="27"/>
  <c r="P372" i="27"/>
  <c r="M373" i="27"/>
  <c r="O373" i="27"/>
  <c r="P373" i="27"/>
  <c r="M374" i="27"/>
  <c r="O374" i="27"/>
  <c r="P374" i="27"/>
  <c r="M375" i="27"/>
  <c r="O375" i="27"/>
  <c r="P375" i="27"/>
  <c r="M376" i="27"/>
  <c r="O376" i="27"/>
  <c r="P376" i="27"/>
  <c r="M377" i="27"/>
  <c r="O377" i="27"/>
  <c r="P377" i="27"/>
  <c r="M378" i="27"/>
  <c r="O378" i="27"/>
  <c r="P378" i="27"/>
  <c r="M379" i="27"/>
  <c r="O379" i="27"/>
  <c r="P379" i="27"/>
  <c r="M380" i="27"/>
  <c r="O380" i="27"/>
  <c r="P380" i="27"/>
  <c r="M381" i="27"/>
  <c r="O381" i="27"/>
  <c r="P381" i="27"/>
  <c r="M382" i="27"/>
  <c r="O382" i="27"/>
  <c r="P382" i="27"/>
  <c r="M383" i="27"/>
  <c r="O383" i="27"/>
  <c r="P383" i="27"/>
  <c r="M384" i="27"/>
  <c r="O384" i="27"/>
  <c r="P384" i="27"/>
  <c r="M385" i="27"/>
  <c r="O385" i="27"/>
  <c r="P385" i="27"/>
  <c r="M386" i="27"/>
  <c r="O386" i="27"/>
  <c r="P386" i="27"/>
  <c r="M387" i="27"/>
  <c r="O387" i="27"/>
  <c r="P387" i="27"/>
  <c r="M388" i="27"/>
  <c r="O388" i="27"/>
  <c r="P388" i="27"/>
  <c r="M389" i="27"/>
  <c r="O389" i="27"/>
  <c r="P389" i="27"/>
  <c r="M390" i="27"/>
  <c r="O390" i="27"/>
  <c r="P390" i="27"/>
  <c r="M391" i="27"/>
  <c r="O391" i="27"/>
  <c r="P391" i="27"/>
  <c r="M392" i="27"/>
  <c r="O392" i="27"/>
  <c r="P392" i="27"/>
  <c r="M393" i="27"/>
  <c r="O393" i="27"/>
  <c r="P393" i="27"/>
  <c r="M394" i="27"/>
  <c r="O394" i="27"/>
  <c r="P394" i="27"/>
  <c r="M395" i="27"/>
  <c r="O395" i="27"/>
  <c r="P395" i="27"/>
  <c r="M396" i="27"/>
  <c r="O396" i="27"/>
  <c r="P396" i="27"/>
  <c r="M397" i="27"/>
  <c r="O397" i="27"/>
  <c r="P397" i="27"/>
  <c r="M398" i="27"/>
  <c r="O398" i="27"/>
  <c r="P398" i="27"/>
  <c r="M399" i="27"/>
  <c r="O399" i="27"/>
  <c r="P399" i="27"/>
  <c r="M400" i="27"/>
  <c r="O400" i="27"/>
  <c r="P400" i="27"/>
  <c r="M401" i="27"/>
  <c r="O401" i="27"/>
  <c r="P401" i="27"/>
  <c r="M402" i="27"/>
  <c r="O402" i="27"/>
  <c r="P402" i="27"/>
  <c r="M403" i="27"/>
  <c r="O403" i="27"/>
  <c r="P403" i="27"/>
  <c r="M404" i="27"/>
  <c r="O404" i="27"/>
  <c r="P404" i="27"/>
  <c r="M405" i="27"/>
  <c r="O405" i="27"/>
  <c r="P405" i="27"/>
  <c r="M406" i="27"/>
  <c r="O406" i="27"/>
  <c r="P406" i="27"/>
  <c r="M407" i="27"/>
  <c r="O407" i="27"/>
  <c r="P407" i="27"/>
  <c r="M408" i="27"/>
  <c r="O408" i="27"/>
  <c r="P408" i="27"/>
  <c r="M409" i="27"/>
  <c r="O409" i="27"/>
  <c r="P409" i="27"/>
  <c r="M410" i="27"/>
  <c r="O410" i="27"/>
  <c r="P410" i="27"/>
  <c r="M411" i="27"/>
  <c r="O411" i="27"/>
  <c r="P411" i="27"/>
  <c r="M412" i="27"/>
  <c r="O412" i="27"/>
  <c r="P412" i="27"/>
  <c r="M413" i="27"/>
  <c r="O413" i="27"/>
  <c r="P413" i="27"/>
  <c r="M414" i="27"/>
  <c r="O414" i="27"/>
  <c r="P414" i="27"/>
  <c r="M415" i="27"/>
  <c r="O415" i="27"/>
  <c r="P415" i="27"/>
  <c r="M416" i="27"/>
  <c r="O416" i="27"/>
  <c r="P416" i="27"/>
  <c r="M417" i="27"/>
  <c r="O417" i="27"/>
  <c r="P417" i="27"/>
  <c r="M418" i="27"/>
  <c r="O418" i="27"/>
  <c r="P418" i="27"/>
  <c r="M419" i="27"/>
  <c r="O419" i="27"/>
  <c r="P419" i="27"/>
  <c r="M420" i="27"/>
  <c r="O420" i="27"/>
  <c r="P420" i="27"/>
  <c r="M421" i="27"/>
  <c r="O421" i="27"/>
  <c r="P421" i="27"/>
  <c r="M422" i="27"/>
  <c r="O422" i="27"/>
  <c r="P422" i="27"/>
  <c r="M423" i="27"/>
  <c r="O423" i="27"/>
  <c r="P423" i="27"/>
  <c r="M424" i="27"/>
  <c r="O424" i="27"/>
  <c r="P424" i="27"/>
  <c r="M425" i="27"/>
  <c r="O425" i="27"/>
  <c r="P425" i="27"/>
  <c r="M426" i="27"/>
  <c r="O426" i="27"/>
  <c r="P426" i="27"/>
  <c r="M427" i="27"/>
  <c r="O427" i="27"/>
  <c r="P427" i="27"/>
  <c r="M428" i="27"/>
  <c r="O428" i="27"/>
  <c r="P428" i="27"/>
  <c r="M429" i="27"/>
  <c r="O429" i="27"/>
  <c r="P429" i="27"/>
  <c r="M430" i="27"/>
  <c r="O430" i="27"/>
  <c r="P430" i="27"/>
  <c r="M431" i="27"/>
  <c r="O431" i="27"/>
  <c r="P431" i="27"/>
  <c r="M432" i="27"/>
  <c r="O432" i="27"/>
  <c r="P432" i="27"/>
  <c r="M433" i="27"/>
  <c r="O433" i="27"/>
  <c r="P433" i="27"/>
  <c r="M434" i="27"/>
  <c r="O434" i="27"/>
  <c r="P434" i="27"/>
  <c r="M435" i="27"/>
  <c r="O435" i="27"/>
  <c r="P435" i="27"/>
  <c r="M436" i="27"/>
  <c r="O436" i="27"/>
  <c r="P436" i="27"/>
  <c r="M437" i="27"/>
  <c r="O437" i="27"/>
  <c r="P437" i="27"/>
  <c r="M438" i="27"/>
  <c r="O438" i="27"/>
  <c r="P438" i="27"/>
  <c r="M439" i="27"/>
  <c r="O439" i="27"/>
  <c r="P439" i="27"/>
  <c r="M440" i="27"/>
  <c r="O440" i="27"/>
  <c r="P440" i="27"/>
  <c r="M441" i="27"/>
  <c r="O441" i="27"/>
  <c r="P441" i="27"/>
  <c r="M442" i="27"/>
  <c r="O442" i="27"/>
  <c r="P442" i="27"/>
  <c r="M443" i="27"/>
  <c r="O443" i="27"/>
  <c r="P443" i="27"/>
  <c r="M444" i="27"/>
  <c r="O444" i="27"/>
  <c r="P444" i="27"/>
  <c r="M445" i="27"/>
  <c r="O445" i="27"/>
  <c r="P445" i="27"/>
  <c r="M446" i="27"/>
  <c r="O446" i="27"/>
  <c r="P446" i="27"/>
  <c r="M447" i="27"/>
  <c r="O447" i="27"/>
  <c r="P447" i="27"/>
  <c r="M448" i="27"/>
  <c r="O448" i="27"/>
  <c r="P448" i="27"/>
  <c r="M449" i="27"/>
  <c r="O449" i="27"/>
  <c r="P449" i="27"/>
  <c r="M450" i="27"/>
  <c r="O450" i="27"/>
  <c r="P450" i="27"/>
  <c r="M451" i="27"/>
  <c r="O451" i="27"/>
  <c r="P451" i="27"/>
  <c r="M452" i="27"/>
  <c r="O452" i="27"/>
  <c r="P452" i="27"/>
  <c r="M453" i="27"/>
  <c r="O453" i="27"/>
  <c r="P453" i="27"/>
  <c r="M454" i="27"/>
  <c r="O454" i="27"/>
  <c r="P454" i="27"/>
  <c r="M455" i="27"/>
  <c r="O455" i="27"/>
  <c r="P455" i="27"/>
  <c r="M456" i="27"/>
  <c r="O456" i="27"/>
  <c r="P456" i="27"/>
  <c r="M457" i="27"/>
  <c r="O457" i="27"/>
  <c r="P457" i="27"/>
  <c r="M458" i="27"/>
  <c r="O458" i="27"/>
  <c r="P458" i="27"/>
  <c r="M459" i="27"/>
  <c r="O459" i="27"/>
  <c r="P459" i="27"/>
  <c r="M460" i="27"/>
  <c r="O460" i="27"/>
  <c r="P460" i="27"/>
  <c r="M461" i="27"/>
  <c r="O461" i="27"/>
  <c r="P461" i="27"/>
  <c r="M462" i="27"/>
  <c r="O462" i="27"/>
  <c r="P462" i="27"/>
  <c r="M463" i="27"/>
  <c r="O463" i="27"/>
  <c r="P463" i="27"/>
  <c r="M464" i="27"/>
  <c r="O464" i="27"/>
  <c r="P464" i="27"/>
  <c r="M465" i="27"/>
  <c r="O465" i="27"/>
  <c r="P465" i="27"/>
  <c r="M466" i="27"/>
  <c r="O466" i="27"/>
  <c r="P466" i="27"/>
  <c r="M467" i="27"/>
  <c r="O467" i="27"/>
  <c r="P467" i="27"/>
  <c r="M468" i="27"/>
  <c r="O468" i="27"/>
  <c r="P468" i="27"/>
  <c r="M469" i="27"/>
  <c r="O469" i="27"/>
  <c r="P469" i="27"/>
  <c r="M470" i="27"/>
  <c r="O470" i="27"/>
  <c r="P470" i="27"/>
  <c r="M471" i="27"/>
  <c r="O471" i="27"/>
  <c r="P471" i="27"/>
  <c r="M472" i="27"/>
  <c r="O472" i="27"/>
  <c r="P472" i="27"/>
  <c r="M473" i="27"/>
  <c r="O473" i="27"/>
  <c r="P473" i="27"/>
  <c r="M474" i="27"/>
  <c r="O474" i="27"/>
  <c r="P474" i="27"/>
  <c r="M475" i="27"/>
  <c r="O475" i="27"/>
  <c r="P475" i="27"/>
  <c r="M476" i="27"/>
  <c r="O476" i="27"/>
  <c r="P476" i="27"/>
  <c r="M477" i="27"/>
  <c r="O477" i="27"/>
  <c r="P477" i="27"/>
  <c r="M478" i="27"/>
  <c r="O478" i="27"/>
  <c r="P478" i="27"/>
  <c r="M479" i="27"/>
  <c r="O479" i="27"/>
  <c r="P479" i="27"/>
  <c r="M480" i="27"/>
  <c r="O480" i="27"/>
  <c r="P480" i="27"/>
  <c r="M481" i="27"/>
  <c r="O481" i="27"/>
  <c r="P481" i="27"/>
  <c r="M482" i="27"/>
  <c r="O482" i="27"/>
  <c r="P482" i="27"/>
  <c r="M483" i="27"/>
  <c r="O483" i="27"/>
  <c r="P483" i="27"/>
  <c r="M484" i="27"/>
  <c r="O484" i="27"/>
  <c r="P484" i="27"/>
  <c r="M485" i="27"/>
  <c r="O485" i="27"/>
  <c r="P485" i="27"/>
  <c r="M486" i="27"/>
  <c r="O486" i="27"/>
  <c r="P486" i="27"/>
  <c r="M487" i="27"/>
  <c r="O487" i="27"/>
  <c r="P487" i="27"/>
  <c r="M488" i="27"/>
  <c r="O488" i="27"/>
  <c r="P488" i="27"/>
  <c r="M489" i="27"/>
  <c r="O489" i="27"/>
  <c r="P489" i="27"/>
  <c r="M490" i="27"/>
  <c r="O490" i="27"/>
  <c r="P490" i="27"/>
  <c r="M491" i="27"/>
  <c r="O491" i="27"/>
  <c r="P491" i="27"/>
  <c r="M492" i="27"/>
  <c r="O492" i="27"/>
  <c r="P492" i="27"/>
  <c r="M493" i="27"/>
  <c r="O493" i="27"/>
  <c r="P493" i="27"/>
  <c r="M494" i="27"/>
  <c r="O494" i="27"/>
  <c r="P494" i="27"/>
  <c r="M495" i="27"/>
  <c r="O495" i="27"/>
  <c r="P495" i="27"/>
  <c r="M496" i="27"/>
  <c r="O496" i="27"/>
  <c r="P496" i="27"/>
  <c r="M497" i="27"/>
  <c r="O497" i="27"/>
  <c r="P497" i="27"/>
  <c r="M498" i="27"/>
  <c r="O498" i="27"/>
  <c r="P498" i="27"/>
  <c r="M499" i="27"/>
  <c r="O499" i="27"/>
  <c r="P499" i="27"/>
  <c r="M500" i="27"/>
  <c r="O500" i="27"/>
  <c r="P500" i="27"/>
  <c r="P2" i="27"/>
  <c r="O2" i="27"/>
  <c r="M2" i="27"/>
  <c r="R2" i="26"/>
  <c r="Q2" i="26"/>
  <c r="O2" i="26"/>
  <c r="T167" i="12" l="1"/>
  <c r="H167" i="12"/>
  <c r="W167" i="12"/>
  <c r="K167" i="12"/>
  <c r="E167" i="12"/>
  <c r="Q167" i="12"/>
  <c r="W180" i="12"/>
  <c r="E180" i="12"/>
  <c r="Q180" i="12"/>
  <c r="K180" i="12"/>
  <c r="T180" i="12"/>
  <c r="H180" i="12"/>
  <c r="K191" i="12"/>
  <c r="W191" i="12"/>
  <c r="H191" i="12"/>
  <c r="E191" i="12"/>
  <c r="Q191" i="12"/>
  <c r="T191" i="12"/>
  <c r="K166" i="12"/>
  <c r="E166" i="12"/>
  <c r="T166" i="12"/>
  <c r="Q166" i="12"/>
  <c r="W166" i="12"/>
  <c r="H166" i="12"/>
  <c r="T189" i="12"/>
  <c r="Q189" i="12"/>
  <c r="K189" i="12"/>
  <c r="E189" i="12"/>
  <c r="W189" i="12"/>
  <c r="H189" i="12"/>
  <c r="Q182" i="12"/>
  <c r="E182" i="12"/>
  <c r="H182" i="12"/>
  <c r="W182" i="12"/>
  <c r="K182" i="12"/>
  <c r="T182" i="12"/>
  <c r="T179" i="12"/>
  <c r="H179" i="12"/>
  <c r="K179" i="12"/>
  <c r="Q179" i="12"/>
  <c r="E179" i="12"/>
  <c r="W179" i="12"/>
  <c r="W190" i="12"/>
  <c r="H190" i="12"/>
  <c r="Q190" i="12"/>
  <c r="E190" i="12"/>
  <c r="K190" i="12"/>
  <c r="T190" i="12"/>
  <c r="Q177" i="12"/>
  <c r="E177" i="12"/>
  <c r="T177" i="12"/>
  <c r="H177" i="12"/>
  <c r="W177" i="12"/>
  <c r="K177" i="12"/>
  <c r="T171" i="12"/>
  <c r="W171" i="12"/>
  <c r="K171" i="12"/>
  <c r="Q171" i="12"/>
  <c r="E171" i="12"/>
  <c r="H171" i="12"/>
  <c r="H173" i="12"/>
  <c r="K173" i="12"/>
  <c r="T173" i="12"/>
  <c r="W173" i="12"/>
  <c r="E173" i="12"/>
  <c r="Q173" i="12"/>
  <c r="K183" i="12"/>
  <c r="Q183" i="12"/>
  <c r="E183" i="12"/>
  <c r="W183" i="12"/>
  <c r="T183" i="12"/>
  <c r="H183" i="12"/>
  <c r="H165" i="12"/>
  <c r="Q165" i="12"/>
  <c r="E165" i="12"/>
  <c r="T165" i="12"/>
  <c r="W165" i="12"/>
  <c r="K165" i="12"/>
  <c r="K185" i="12"/>
  <c r="W185" i="12"/>
  <c r="Q185" i="12"/>
  <c r="H185" i="12"/>
  <c r="E185" i="12"/>
  <c r="T185" i="12"/>
  <c r="E174" i="12"/>
  <c r="Q174" i="12"/>
  <c r="H174" i="12"/>
  <c r="T174" i="12"/>
  <c r="W174" i="12"/>
  <c r="K174" i="12"/>
  <c r="Q168" i="12"/>
  <c r="E168" i="12"/>
  <c r="H168" i="12"/>
  <c r="T168" i="12"/>
  <c r="W168" i="12"/>
  <c r="K168" i="12"/>
  <c r="W175" i="12"/>
  <c r="K175" i="12"/>
  <c r="T175" i="12"/>
  <c r="Q175" i="12"/>
  <c r="H175" i="12"/>
  <c r="E175" i="12"/>
  <c r="T187" i="12"/>
  <c r="K187" i="12"/>
  <c r="H187" i="12"/>
  <c r="W187" i="12"/>
  <c r="Q187" i="12"/>
  <c r="E187" i="12"/>
  <c r="K170" i="12"/>
  <c r="H170" i="12"/>
  <c r="W170" i="12"/>
  <c r="Q170" i="12"/>
  <c r="E170" i="12"/>
  <c r="T170" i="12"/>
  <c r="H181" i="12"/>
  <c r="K181" i="12"/>
  <c r="Q181" i="12"/>
  <c r="W181" i="12"/>
  <c r="T181" i="12"/>
  <c r="E181" i="12"/>
  <c r="H176" i="12"/>
  <c r="T176" i="12"/>
  <c r="Q176" i="12"/>
  <c r="E176" i="12"/>
  <c r="W176" i="12"/>
  <c r="K176" i="12"/>
  <c r="W184" i="12"/>
  <c r="K184" i="12"/>
  <c r="E184" i="12"/>
  <c r="H184" i="12"/>
  <c r="Q184" i="12"/>
  <c r="T184" i="12"/>
  <c r="K172" i="12"/>
  <c r="Q172" i="12"/>
  <c r="T172" i="12"/>
  <c r="H172" i="12"/>
  <c r="E172" i="12"/>
  <c r="W172" i="12"/>
  <c r="K169" i="12"/>
  <c r="W169" i="12"/>
  <c r="H169" i="12"/>
  <c r="E169" i="12"/>
  <c r="T169" i="12"/>
  <c r="Q169" i="12"/>
  <c r="Q186" i="12"/>
  <c r="E186" i="12"/>
  <c r="W186" i="12"/>
  <c r="T186" i="12"/>
  <c r="H186" i="12"/>
  <c r="K186" i="12"/>
  <c r="Q178" i="12"/>
  <c r="K178" i="12"/>
  <c r="W178" i="12"/>
  <c r="E178" i="12"/>
  <c r="T178" i="12"/>
  <c r="H178" i="12"/>
  <c r="Q188" i="12"/>
  <c r="H188" i="12"/>
  <c r="E188" i="12"/>
  <c r="T188" i="12"/>
  <c r="K188" i="12"/>
  <c r="W188" i="12"/>
  <c r="C3" i="13" l="1"/>
  <c r="S3" i="13" s="1"/>
  <c r="B3" i="13"/>
  <c r="R3" i="13" s="1"/>
  <c r="H308" i="26"/>
  <c r="H205" i="26"/>
  <c r="H298" i="26"/>
  <c r="H55" i="26"/>
  <c r="H202" i="26"/>
  <c r="Z217" i="26"/>
  <c r="Z189" i="26"/>
  <c r="Z176" i="26"/>
  <c r="Z187" i="26"/>
  <c r="Z305" i="26"/>
  <c r="H347" i="26"/>
  <c r="H216" i="26" l="1"/>
  <c r="H340" i="26"/>
  <c r="H459" i="26"/>
  <c r="H193" i="26"/>
  <c r="H204" i="26"/>
  <c r="H56" i="26"/>
  <c r="H446" i="26"/>
  <c r="H332" i="26"/>
  <c r="H328" i="26"/>
  <c r="H180" i="26"/>
  <c r="Z350" i="26"/>
  <c r="Z312" i="26"/>
  <c r="Z208" i="26"/>
  <c r="Z331" i="26"/>
  <c r="Z324" i="26"/>
  <c r="Z164" i="26"/>
  <c r="Z449" i="26"/>
  <c r="Z311" i="26"/>
  <c r="Z453" i="26"/>
  <c r="H65" i="26"/>
  <c r="H348" i="26"/>
  <c r="Z316" i="26"/>
  <c r="H327" i="26"/>
  <c r="H453" i="26"/>
  <c r="H165" i="26"/>
  <c r="Z372" i="26"/>
  <c r="Z461" i="26"/>
  <c r="Z199" i="26"/>
  <c r="H322" i="26"/>
  <c r="H334" i="26"/>
  <c r="H303" i="26"/>
  <c r="H188" i="26"/>
  <c r="H57" i="26"/>
  <c r="H333" i="26"/>
  <c r="H321" i="26"/>
  <c r="H455" i="26"/>
  <c r="Z342" i="26"/>
  <c r="Z462" i="26"/>
  <c r="Z171" i="26"/>
  <c r="H352" i="26"/>
  <c r="H312" i="26"/>
  <c r="H451" i="26"/>
  <c r="Z314" i="26"/>
  <c r="Z178" i="26"/>
  <c r="Z464" i="26"/>
  <c r="Z170" i="26"/>
  <c r="Z46" i="26"/>
  <c r="AB289" i="27"/>
  <c r="R407" i="27"/>
  <c r="X308" i="27"/>
  <c r="F34" i="27"/>
  <c r="H291" i="27"/>
  <c r="H83" i="27"/>
  <c r="X405" i="27"/>
  <c r="X294" i="27"/>
  <c r="T294" i="27"/>
  <c r="R294" i="27"/>
  <c r="V294" i="27"/>
  <c r="Z294" i="27"/>
  <c r="V205" i="27"/>
  <c r="V84" i="27"/>
  <c r="F198" i="27"/>
  <c r="F293" i="27"/>
  <c r="L293" i="27"/>
  <c r="B293" i="27"/>
  <c r="H293" i="27"/>
  <c r="D293" i="27"/>
  <c r="J293" i="27"/>
  <c r="F307" i="27"/>
  <c r="T490" i="27"/>
  <c r="Z467" i="27"/>
  <c r="V293" i="27"/>
  <c r="AB293" i="27"/>
  <c r="R293" i="27"/>
  <c r="X293" i="27"/>
  <c r="T293" i="27"/>
  <c r="Z293" i="27"/>
  <c r="T286" i="27"/>
  <c r="AB81" i="27"/>
  <c r="T34" i="27"/>
  <c r="Z81" i="27"/>
  <c r="J400" i="27"/>
  <c r="J4" i="27"/>
  <c r="H287" i="27"/>
  <c r="J196" i="27"/>
  <c r="H168" i="27"/>
  <c r="D168" i="27"/>
  <c r="L168" i="27"/>
  <c r="B168" i="27"/>
  <c r="F168" i="27"/>
  <c r="J168" i="27"/>
  <c r="J486" i="27"/>
  <c r="L290" i="27"/>
  <c r="B290" i="27"/>
  <c r="H486" i="27"/>
  <c r="J294" i="27"/>
  <c r="F294" i="27"/>
  <c r="B294" i="27"/>
  <c r="L294" i="27"/>
  <c r="D294" i="27"/>
  <c r="H294" i="27"/>
  <c r="J203" i="27"/>
  <c r="F203" i="27"/>
  <c r="H151" i="27"/>
  <c r="D203" i="27"/>
  <c r="B204" i="27"/>
  <c r="L56" i="27"/>
  <c r="D204" i="27"/>
  <c r="H200" i="27"/>
  <c r="F35" i="27"/>
  <c r="L408" i="27"/>
  <c r="D485" i="27"/>
  <c r="H408" i="27"/>
  <c r="L79" i="27"/>
  <c r="J36" i="27"/>
  <c r="AB496" i="27"/>
  <c r="V173" i="27"/>
  <c r="AB165" i="27"/>
  <c r="L415" i="27"/>
  <c r="D301" i="27"/>
  <c r="R319" i="27"/>
  <c r="F17" i="27"/>
  <c r="T495" i="27"/>
  <c r="Z311" i="27"/>
  <c r="AB311" i="27"/>
  <c r="X80" i="27"/>
  <c r="T415" i="27"/>
  <c r="F163" i="27"/>
  <c r="L80" i="27"/>
  <c r="F39" i="27"/>
  <c r="R305" i="27"/>
  <c r="X305" i="27"/>
  <c r="J306" i="27"/>
  <c r="Z477" i="27"/>
  <c r="T83" i="27"/>
  <c r="F20" i="27"/>
  <c r="B372" i="27"/>
  <c r="Z70" i="27"/>
  <c r="H305" i="27"/>
  <c r="J210" i="27"/>
  <c r="X401" i="27"/>
  <c r="AB401" i="27"/>
  <c r="AB402" i="27"/>
  <c r="T402" i="27"/>
  <c r="Z402" i="27"/>
  <c r="B212" i="27"/>
  <c r="V231" i="27"/>
  <c r="X403" i="27"/>
  <c r="T231" i="27"/>
  <c r="L214" i="27"/>
  <c r="B231" i="27"/>
  <c r="R405" i="27"/>
  <c r="V405" i="27"/>
  <c r="L185" i="27"/>
  <c r="H404" i="27"/>
  <c r="V372" i="27"/>
  <c r="R372" i="27"/>
  <c r="L399" i="27"/>
  <c r="X81" i="27"/>
  <c r="Z401" i="27"/>
  <c r="V81" i="27"/>
  <c r="R401" i="27"/>
  <c r="L231" i="27"/>
  <c r="Z105" i="27"/>
  <c r="L81" i="27"/>
  <c r="R184" i="27"/>
  <c r="F82" i="27"/>
  <c r="H82" i="27"/>
  <c r="V303" i="27"/>
  <c r="R402" i="27"/>
  <c r="D211" i="27"/>
  <c r="H400" i="27"/>
  <c r="V230" i="27"/>
  <c r="R230" i="27"/>
  <c r="X72" i="27"/>
  <c r="Z44" i="27"/>
  <c r="V404" i="27"/>
  <c r="L213" i="27"/>
  <c r="D405" i="27"/>
  <c r="R140" i="27"/>
  <c r="Z373" i="27"/>
  <c r="J30" i="27"/>
  <c r="Z30" i="27"/>
  <c r="Z358" i="26"/>
  <c r="T80" i="27"/>
  <c r="AB79" i="27"/>
  <c r="T168" i="27"/>
  <c r="T170" i="27"/>
  <c r="H289" i="27"/>
  <c r="Z166" i="27"/>
  <c r="Z169" i="27"/>
  <c r="AB290" i="27"/>
  <c r="AB373" i="27"/>
  <c r="Z28" i="27"/>
  <c r="H279" i="26"/>
  <c r="H375" i="26"/>
  <c r="H286" i="26"/>
  <c r="Z284" i="26"/>
  <c r="Z206" i="26"/>
  <c r="Z283" i="26"/>
  <c r="AF347" i="26"/>
  <c r="Z347" i="26"/>
  <c r="AD302" i="26"/>
  <c r="Z302" i="26"/>
  <c r="AF188" i="26"/>
  <c r="Z188" i="26"/>
  <c r="Z218" i="26"/>
  <c r="AD195" i="26"/>
  <c r="Z195" i="26"/>
  <c r="Z360" i="26"/>
  <c r="AD203" i="26"/>
  <c r="Z203" i="26"/>
  <c r="AD307" i="26"/>
  <c r="Z307" i="26"/>
  <c r="AF177" i="26"/>
  <c r="Z177" i="26"/>
  <c r="Z26" i="26"/>
  <c r="J161" i="27"/>
  <c r="H60" i="26"/>
  <c r="H417" i="26"/>
  <c r="D185" i="26"/>
  <c r="H185" i="26"/>
  <c r="J306" i="26"/>
  <c r="H306" i="26"/>
  <c r="H218" i="26"/>
  <c r="N176" i="26"/>
  <c r="J464" i="26"/>
  <c r="D168" i="26"/>
  <c r="H168" i="26"/>
  <c r="B200" i="26"/>
  <c r="H200" i="26"/>
  <c r="L177" i="26"/>
  <c r="H177" i="26"/>
  <c r="L297" i="26"/>
  <c r="H297" i="26"/>
  <c r="H356" i="26"/>
  <c r="Z381" i="26"/>
  <c r="Z215" i="26"/>
  <c r="AD184" i="26"/>
  <c r="Z184" i="26"/>
  <c r="Z235" i="26"/>
  <c r="Z219" i="26"/>
  <c r="Z481" i="26"/>
  <c r="Z159" i="26"/>
  <c r="Z495" i="26"/>
  <c r="V205" i="26"/>
  <c r="Z140" i="26"/>
  <c r="Z378" i="26"/>
  <c r="Z254" i="26"/>
  <c r="Z148" i="26"/>
  <c r="H366" i="26"/>
  <c r="H376" i="26"/>
  <c r="H217" i="26"/>
  <c r="J186" i="26"/>
  <c r="H186" i="26"/>
  <c r="D199" i="26"/>
  <c r="H199" i="26"/>
  <c r="B172" i="26"/>
  <c r="H447" i="26"/>
  <c r="H420" i="26"/>
  <c r="H140" i="26"/>
  <c r="H133" i="26"/>
  <c r="H380" i="26"/>
  <c r="H142" i="26"/>
  <c r="Z222" i="26"/>
  <c r="T341" i="26"/>
  <c r="Z341" i="26"/>
  <c r="AB168" i="26"/>
  <c r="Z168" i="26"/>
  <c r="AB191" i="26"/>
  <c r="AD293" i="26"/>
  <c r="Z30" i="26"/>
  <c r="AF299" i="26"/>
  <c r="Z299" i="26"/>
  <c r="T201" i="26"/>
  <c r="Z201" i="26"/>
  <c r="Z18" i="26"/>
  <c r="Z29" i="26"/>
  <c r="Z239" i="26"/>
  <c r="Z270" i="26"/>
  <c r="Z156" i="26"/>
  <c r="Z47" i="26"/>
  <c r="Z33" i="26"/>
  <c r="Z49" i="26"/>
  <c r="Z163" i="26"/>
  <c r="D310" i="26"/>
  <c r="H310" i="26"/>
  <c r="J175" i="26"/>
  <c r="J346" i="26"/>
  <c r="H346" i="26"/>
  <c r="H49" i="26"/>
  <c r="B189" i="26"/>
  <c r="H379" i="26"/>
  <c r="D171" i="26"/>
  <c r="D203" i="26"/>
  <c r="H203" i="26"/>
  <c r="J307" i="26"/>
  <c r="H30" i="26"/>
  <c r="H36" i="26"/>
  <c r="H144" i="26"/>
  <c r="H155" i="26"/>
  <c r="H47" i="26"/>
  <c r="H157" i="26"/>
  <c r="X36" i="26"/>
  <c r="Z36" i="26"/>
  <c r="Z368" i="26"/>
  <c r="T304" i="26"/>
  <c r="Z304" i="26"/>
  <c r="Z221" i="26"/>
  <c r="Z421" i="26"/>
  <c r="AF192" i="26"/>
  <c r="Z192" i="26"/>
  <c r="AB172" i="26"/>
  <c r="V296" i="26"/>
  <c r="Z296" i="26"/>
  <c r="AB298" i="26"/>
  <c r="Z298" i="26"/>
  <c r="AF200" i="26"/>
  <c r="Z34" i="26"/>
  <c r="X295" i="26"/>
  <c r="Z19" i="26"/>
  <c r="Z137" i="26"/>
  <c r="Z139" i="26"/>
  <c r="Z138" i="26"/>
  <c r="Z150" i="26"/>
  <c r="Z152" i="26"/>
  <c r="Z387" i="26"/>
  <c r="Z408" i="26"/>
  <c r="Z339" i="26"/>
  <c r="H153" i="26"/>
  <c r="F342" i="26"/>
  <c r="H342" i="26"/>
  <c r="H370" i="26"/>
  <c r="J372" i="26"/>
  <c r="H372" i="26"/>
  <c r="H483" i="26"/>
  <c r="F285" i="26"/>
  <c r="H285" i="26"/>
  <c r="J192" i="26"/>
  <c r="H192" i="26"/>
  <c r="H5" i="26"/>
  <c r="F294" i="26"/>
  <c r="H494" i="26"/>
  <c r="D299" i="26"/>
  <c r="H299" i="26"/>
  <c r="H136" i="26"/>
  <c r="H129" i="26"/>
  <c r="H256" i="26"/>
  <c r="H145" i="26"/>
  <c r="H154" i="26"/>
  <c r="H152" i="26"/>
  <c r="H34" i="26"/>
  <c r="H38" i="26"/>
  <c r="H388" i="26"/>
  <c r="Z165" i="27"/>
  <c r="J409" i="27"/>
  <c r="Z363" i="27"/>
  <c r="V486" i="27"/>
  <c r="F298" i="27"/>
  <c r="X298" i="27"/>
  <c r="T318" i="27"/>
  <c r="L316" i="27"/>
  <c r="Z296" i="27"/>
  <c r="H318" i="27"/>
  <c r="AB316" i="27"/>
  <c r="Z307" i="27"/>
  <c r="V312" i="27"/>
  <c r="J297" i="27"/>
  <c r="T306" i="27"/>
  <c r="L302" i="27"/>
  <c r="L309" i="27"/>
  <c r="L310" i="27"/>
  <c r="L303" i="27"/>
  <c r="X292" i="27"/>
  <c r="X299" i="27"/>
  <c r="R300" i="27"/>
  <c r="AB355" i="27"/>
  <c r="AB304" i="27"/>
  <c r="L218" i="27"/>
  <c r="F296" i="27"/>
  <c r="H300" i="27"/>
  <c r="D166" i="27"/>
  <c r="J374" i="27"/>
  <c r="F417" i="27"/>
  <c r="L221" i="27"/>
  <c r="V321" i="27"/>
  <c r="X203" i="27"/>
  <c r="X411" i="27"/>
  <c r="V174" i="27"/>
  <c r="V413" i="27"/>
  <c r="L322" i="27"/>
  <c r="J416" i="27"/>
  <c r="Z408" i="27"/>
  <c r="Z410" i="27"/>
  <c r="AB412" i="27"/>
  <c r="L498" i="27"/>
  <c r="J320" i="27"/>
  <c r="L173" i="27"/>
  <c r="X322" i="27"/>
  <c r="Z207" i="27"/>
  <c r="V329" i="27"/>
  <c r="D352" i="27"/>
  <c r="T184" i="26"/>
  <c r="T302" i="26"/>
  <c r="L209" i="27"/>
  <c r="V302" i="26"/>
  <c r="AD172" i="26"/>
  <c r="V200" i="26"/>
  <c r="L189" i="26"/>
  <c r="J76" i="27"/>
  <c r="X205" i="26"/>
  <c r="V402" i="27"/>
  <c r="B172" i="27"/>
  <c r="V283" i="26"/>
  <c r="L199" i="26"/>
  <c r="X304" i="26"/>
  <c r="L47" i="26"/>
  <c r="N285" i="26"/>
  <c r="AF298" i="26"/>
  <c r="AB307" i="26"/>
  <c r="D358" i="26"/>
  <c r="R72" i="27"/>
  <c r="F184" i="27"/>
  <c r="D34" i="27"/>
  <c r="V172" i="26"/>
  <c r="B305" i="27"/>
  <c r="L305" i="27"/>
  <c r="T298" i="26"/>
  <c r="AB304" i="26"/>
  <c r="X126" i="27"/>
  <c r="AF304" i="26"/>
  <c r="AB184" i="26"/>
  <c r="L77" i="27"/>
  <c r="L499" i="27"/>
  <c r="F411" i="27"/>
  <c r="V160" i="27"/>
  <c r="J485" i="27"/>
  <c r="X192" i="26"/>
  <c r="V293" i="26"/>
  <c r="R172" i="27"/>
  <c r="T172" i="27"/>
  <c r="Z72" i="27"/>
  <c r="L319" i="27"/>
  <c r="X172" i="27"/>
  <c r="AF168" i="26"/>
  <c r="X203" i="26"/>
  <c r="AD298" i="26"/>
  <c r="AB172" i="27"/>
  <c r="D189" i="26"/>
  <c r="F355" i="26"/>
  <c r="B76" i="27"/>
  <c r="F301" i="27"/>
  <c r="J189" i="26"/>
  <c r="H301" i="27"/>
  <c r="F185" i="26"/>
  <c r="L192" i="26"/>
  <c r="H421" i="27"/>
  <c r="B405" i="27"/>
  <c r="D305" i="27"/>
  <c r="N192" i="26"/>
  <c r="F305" i="27"/>
  <c r="D311" i="27"/>
  <c r="B29" i="27"/>
  <c r="L347" i="26"/>
  <c r="J347" i="26"/>
  <c r="D347" i="26"/>
  <c r="T218" i="26"/>
  <c r="AB189" i="26"/>
  <c r="T189" i="26"/>
  <c r="AF172" i="26"/>
  <c r="J301" i="27"/>
  <c r="T204" i="27"/>
  <c r="L464" i="26"/>
  <c r="X49" i="26"/>
  <c r="B83" i="27"/>
  <c r="N464" i="26"/>
  <c r="X200" i="26"/>
  <c r="AD26" i="26"/>
  <c r="X76" i="27"/>
  <c r="V30" i="27"/>
  <c r="Z34" i="27"/>
  <c r="V192" i="26"/>
  <c r="N421" i="26"/>
  <c r="J157" i="26"/>
  <c r="V203" i="26"/>
  <c r="B494" i="26"/>
  <c r="AD200" i="26"/>
  <c r="L82" i="27"/>
  <c r="B413" i="27"/>
  <c r="AB319" i="27"/>
  <c r="J83" i="27"/>
  <c r="B319" i="27"/>
  <c r="T489" i="27"/>
  <c r="J492" i="27"/>
  <c r="AB192" i="26"/>
  <c r="T172" i="26"/>
  <c r="L294" i="26"/>
  <c r="T296" i="26"/>
  <c r="N358" i="26"/>
  <c r="J3" i="13"/>
  <c r="J358" i="27"/>
  <c r="D409" i="27"/>
  <c r="J138" i="26"/>
  <c r="J226" i="27"/>
  <c r="F347" i="26"/>
  <c r="L185" i="26"/>
  <c r="AD221" i="26"/>
  <c r="T191" i="26"/>
  <c r="AF293" i="26"/>
  <c r="AF203" i="26"/>
  <c r="J49" i="26"/>
  <c r="J228" i="27"/>
  <c r="F429" i="27"/>
  <c r="B38" i="27"/>
  <c r="Z291" i="27"/>
  <c r="T291" i="27"/>
  <c r="R291" i="27"/>
  <c r="X291" i="27"/>
  <c r="AB195" i="26"/>
  <c r="T307" i="26"/>
  <c r="B140" i="26"/>
  <c r="B80" i="27"/>
  <c r="V291" i="27"/>
  <c r="AB283" i="26"/>
  <c r="X347" i="26"/>
  <c r="N185" i="26"/>
  <c r="X302" i="26"/>
  <c r="V168" i="26"/>
  <c r="B294" i="26"/>
  <c r="B177" i="26"/>
  <c r="V298" i="26"/>
  <c r="V307" i="26"/>
  <c r="AB200" i="26"/>
  <c r="X381" i="26"/>
  <c r="Z74" i="27"/>
  <c r="F84" i="27"/>
  <c r="J84" i="27"/>
  <c r="AB347" i="26"/>
  <c r="AB302" i="26"/>
  <c r="AD168" i="26"/>
  <c r="T203" i="26"/>
  <c r="L200" i="26"/>
  <c r="AF296" i="26"/>
  <c r="N177" i="26"/>
  <c r="X307" i="26"/>
  <c r="L355" i="26"/>
  <c r="V157" i="26"/>
  <c r="AF157" i="26"/>
  <c r="B69" i="27"/>
  <c r="J448" i="27"/>
  <c r="G3" i="13"/>
  <c r="R309" i="27" s="1"/>
  <c r="B211" i="27"/>
  <c r="B213" i="27"/>
  <c r="AF302" i="26"/>
  <c r="AB221" i="26"/>
  <c r="F199" i="26"/>
  <c r="N171" i="26"/>
  <c r="J294" i="26"/>
  <c r="L32" i="26"/>
  <c r="J161" i="26"/>
  <c r="J211" i="27"/>
  <c r="V492" i="27"/>
  <c r="L171" i="27"/>
  <c r="Z199" i="27"/>
  <c r="X317" i="27"/>
  <c r="L312" i="27"/>
  <c r="D172" i="27"/>
  <c r="H492" i="27"/>
  <c r="R84" i="27"/>
  <c r="H405" i="27"/>
  <c r="J404" i="27"/>
  <c r="L411" i="27"/>
  <c r="T303" i="27"/>
  <c r="B306" i="27"/>
  <c r="T319" i="27"/>
  <c r="L485" i="27"/>
  <c r="F311" i="27"/>
  <c r="R320" i="27"/>
  <c r="H172" i="27"/>
  <c r="T289" i="27"/>
  <c r="Z319" i="27"/>
  <c r="J165" i="27"/>
  <c r="AB185" i="27"/>
  <c r="B312" i="27"/>
  <c r="R492" i="27"/>
  <c r="V167" i="27"/>
  <c r="B171" i="27"/>
  <c r="D420" i="27"/>
  <c r="X229" i="27"/>
  <c r="B291" i="27"/>
  <c r="D400" i="27"/>
  <c r="AB405" i="27"/>
  <c r="F413" i="27"/>
  <c r="F312" i="27"/>
  <c r="V488" i="27"/>
  <c r="F171" i="27"/>
  <c r="AB341" i="26"/>
  <c r="D186" i="26"/>
  <c r="X48" i="26"/>
  <c r="AF48" i="26"/>
  <c r="L176" i="26"/>
  <c r="J176" i="26"/>
  <c r="F176" i="26"/>
  <c r="AF341" i="26"/>
  <c r="N347" i="26"/>
  <c r="T368" i="26"/>
  <c r="B342" i="26"/>
  <c r="B176" i="26"/>
  <c r="B310" i="26"/>
  <c r="V370" i="26"/>
  <c r="D176" i="26"/>
  <c r="J310" i="26"/>
  <c r="L310" i="26"/>
  <c r="V216" i="26"/>
  <c r="AD347" i="26"/>
  <c r="T347" i="26"/>
  <c r="AB187" i="26"/>
  <c r="AF187" i="26"/>
  <c r="F375" i="26"/>
  <c r="N375" i="26"/>
  <c r="B347" i="26"/>
  <c r="V347" i="26"/>
  <c r="J370" i="26"/>
  <c r="X188" i="26"/>
  <c r="AB188" i="26"/>
  <c r="N217" i="26"/>
  <c r="B217" i="26"/>
  <c r="J217" i="26"/>
  <c r="F172" i="26"/>
  <c r="F168" i="26"/>
  <c r="L299" i="26"/>
  <c r="J199" i="26"/>
  <c r="J172" i="26"/>
  <c r="N200" i="26"/>
  <c r="X34" i="26"/>
  <c r="L168" i="26"/>
  <c r="AB205" i="26"/>
  <c r="AF150" i="26"/>
  <c r="V47" i="26"/>
  <c r="L172" i="26"/>
  <c r="D200" i="26"/>
  <c r="AD205" i="26"/>
  <c r="T381" i="26"/>
  <c r="AD381" i="26"/>
  <c r="V195" i="26"/>
  <c r="D464" i="26"/>
  <c r="B199" i="26"/>
  <c r="N199" i="26"/>
  <c r="AB203" i="26"/>
  <c r="F200" i="26"/>
  <c r="D177" i="26"/>
  <c r="AD177" i="26"/>
  <c r="N297" i="26"/>
  <c r="L255" i="26"/>
  <c r="N379" i="26"/>
  <c r="V381" i="26"/>
  <c r="F177" i="26"/>
  <c r="AF307" i="26"/>
  <c r="AF205" i="26"/>
  <c r="B31" i="26"/>
  <c r="X195" i="26"/>
  <c r="T168" i="26"/>
  <c r="N294" i="26"/>
  <c r="J200" i="26"/>
  <c r="J177" i="26"/>
  <c r="T200" i="26"/>
  <c r="F297" i="26"/>
  <c r="T151" i="26"/>
  <c r="D151" i="26"/>
  <c r="AF156" i="26"/>
  <c r="T48" i="26"/>
  <c r="V48" i="26"/>
  <c r="L212" i="27"/>
  <c r="B79" i="27"/>
  <c r="F71" i="27"/>
  <c r="AD48" i="26"/>
  <c r="V339" i="26"/>
  <c r="F79" i="27"/>
  <c r="R79" i="27"/>
  <c r="N155" i="26"/>
  <c r="T82" i="27"/>
  <c r="X82" i="27"/>
  <c r="R82" i="27"/>
  <c r="AB151" i="26"/>
  <c r="X156" i="26"/>
  <c r="AB339" i="26"/>
  <c r="J79" i="27"/>
  <c r="Z213" i="27"/>
  <c r="D207" i="27"/>
  <c r="J74" i="27"/>
  <c r="AD157" i="26"/>
  <c r="H452" i="27"/>
  <c r="R283" i="27"/>
  <c r="R83" i="27"/>
  <c r="V83" i="27"/>
  <c r="V53" i="27"/>
  <c r="B403" i="27"/>
  <c r="R199" i="27"/>
  <c r="D404" i="27"/>
  <c r="AB205" i="27"/>
  <c r="X205" i="27"/>
  <c r="R80" i="27"/>
  <c r="T72" i="27"/>
  <c r="D291" i="27"/>
  <c r="D299" i="27"/>
  <c r="B301" i="27"/>
  <c r="R303" i="27"/>
  <c r="B203" i="27"/>
  <c r="R205" i="27"/>
  <c r="Z204" i="27"/>
  <c r="B317" i="27"/>
  <c r="L317" i="27"/>
  <c r="H317" i="27"/>
  <c r="H216" i="27"/>
  <c r="V76" i="27"/>
  <c r="B400" i="27"/>
  <c r="V401" i="27"/>
  <c r="T205" i="27"/>
  <c r="J413" i="27"/>
  <c r="X421" i="27"/>
  <c r="R317" i="27"/>
  <c r="T311" i="27"/>
  <c r="B52" i="27"/>
  <c r="R373" i="27"/>
  <c r="L233" i="27"/>
  <c r="D403" i="27"/>
  <c r="J339" i="27"/>
  <c r="B339" i="27"/>
  <c r="Z155" i="27"/>
  <c r="T414" i="27"/>
  <c r="L431" i="27"/>
  <c r="AB403" i="27"/>
  <c r="X118" i="27"/>
  <c r="Z205" i="27"/>
  <c r="T317" i="27"/>
  <c r="Z484" i="27"/>
  <c r="X37" i="27"/>
  <c r="H226" i="27"/>
  <c r="F400" i="27"/>
  <c r="V317" i="27"/>
  <c r="J299" i="27"/>
  <c r="V407" i="27"/>
  <c r="F405" i="27"/>
  <c r="Z38" i="27"/>
  <c r="L122" i="27"/>
  <c r="X144" i="27"/>
  <c r="T29" i="27"/>
  <c r="J411" i="27"/>
  <c r="B411" i="27"/>
  <c r="H411" i="27"/>
  <c r="D147" i="27"/>
  <c r="L412" i="27"/>
  <c r="H415" i="27"/>
  <c r="F57" i="27"/>
  <c r="D319" i="27"/>
  <c r="J312" i="27"/>
  <c r="B490" i="27"/>
  <c r="V161" i="27"/>
  <c r="V165" i="27"/>
  <c r="L172" i="27"/>
  <c r="AB315" i="27"/>
  <c r="F319" i="27"/>
  <c r="D490" i="27"/>
  <c r="L490" i="27"/>
  <c r="AB167" i="27"/>
  <c r="X319" i="27"/>
  <c r="L484" i="27"/>
  <c r="H319" i="27"/>
  <c r="AB163" i="27"/>
  <c r="D163" i="27"/>
  <c r="H171" i="27"/>
  <c r="V33" i="27"/>
  <c r="J34" i="27"/>
  <c r="T372" i="27"/>
  <c r="V487" i="27"/>
  <c r="H311" i="27"/>
  <c r="F487" i="27"/>
  <c r="D3" i="12"/>
  <c r="F175" i="26"/>
  <c r="D175" i="26"/>
  <c r="B175" i="26"/>
  <c r="N161" i="26"/>
  <c r="B134" i="26"/>
  <c r="AB163" i="26"/>
  <c r="J155" i="26"/>
  <c r="AB305" i="26"/>
  <c r="X176" i="26"/>
  <c r="T176" i="26"/>
  <c r="V217" i="26"/>
  <c r="AD217" i="26"/>
  <c r="AB217" i="26"/>
  <c r="L221" i="26"/>
  <c r="B221" i="26"/>
  <c r="J215" i="26"/>
  <c r="D342" i="26"/>
  <c r="N342" i="26"/>
  <c r="V187" i="26"/>
  <c r="AF176" i="26"/>
  <c r="D373" i="26"/>
  <c r="AB216" i="26"/>
  <c r="AD216" i="26"/>
  <c r="V138" i="26"/>
  <c r="X227" i="26"/>
  <c r="AB227" i="26"/>
  <c r="T227" i="26"/>
  <c r="D346" i="26"/>
  <c r="AD49" i="26"/>
  <c r="X187" i="26"/>
  <c r="V176" i="26"/>
  <c r="AB218" i="26"/>
  <c r="AF217" i="26"/>
  <c r="F186" i="26"/>
  <c r="F310" i="26"/>
  <c r="D366" i="26"/>
  <c r="L366" i="26"/>
  <c r="AF216" i="26"/>
  <c r="D215" i="26"/>
  <c r="T217" i="26"/>
  <c r="B49" i="26"/>
  <c r="D484" i="26"/>
  <c r="L28" i="26"/>
  <c r="D202" i="26"/>
  <c r="L202" i="26"/>
  <c r="N202" i="26"/>
  <c r="B202" i="26"/>
  <c r="J202" i="26"/>
  <c r="F202" i="26"/>
  <c r="J342" i="26"/>
  <c r="D306" i="26"/>
  <c r="L306" i="26"/>
  <c r="T187" i="26"/>
  <c r="B373" i="26"/>
  <c r="N373" i="26"/>
  <c r="L373" i="26"/>
  <c r="N186" i="26"/>
  <c r="L186" i="26"/>
  <c r="B186" i="26"/>
  <c r="T339" i="26"/>
  <c r="AF339" i="26"/>
  <c r="X339" i="26"/>
  <c r="AD339" i="26"/>
  <c r="AB368" i="26"/>
  <c r="X368" i="26"/>
  <c r="AD368" i="26"/>
  <c r="B185" i="26"/>
  <c r="J185" i="26"/>
  <c r="L342" i="26"/>
  <c r="AD187" i="26"/>
  <c r="AF189" i="26"/>
  <c r="X189" i="26"/>
  <c r="V189" i="26"/>
  <c r="AD189" i="26"/>
  <c r="X217" i="26"/>
  <c r="J375" i="26"/>
  <c r="D375" i="26"/>
  <c r="B375" i="26"/>
  <c r="L375" i="26"/>
  <c r="AD176" i="26"/>
  <c r="N482" i="26"/>
  <c r="L482" i="26"/>
  <c r="D482" i="26"/>
  <c r="T188" i="26"/>
  <c r="V188" i="26"/>
  <c r="AD188" i="26"/>
  <c r="J221" i="26"/>
  <c r="AD484" i="26"/>
  <c r="AB484" i="26"/>
  <c r="AF484" i="26"/>
  <c r="V484" i="26"/>
  <c r="X47" i="26"/>
  <c r="L171" i="26"/>
  <c r="X31" i="26"/>
  <c r="T31" i="26"/>
  <c r="F34" i="26"/>
  <c r="J55" i="26"/>
  <c r="N55" i="26"/>
  <c r="D55" i="26"/>
  <c r="F307" i="26"/>
  <c r="L307" i="26"/>
  <c r="D307" i="26"/>
  <c r="F298" i="26"/>
  <c r="D34" i="26"/>
  <c r="AB136" i="26"/>
  <c r="T136" i="26"/>
  <c r="N219" i="26"/>
  <c r="F219" i="26"/>
  <c r="AD47" i="26"/>
  <c r="X168" i="26"/>
  <c r="X160" i="26"/>
  <c r="J379" i="26"/>
  <c r="F171" i="26"/>
  <c r="X293" i="26"/>
  <c r="V6" i="26"/>
  <c r="B205" i="26"/>
  <c r="F205" i="26"/>
  <c r="N205" i="26"/>
  <c r="D205" i="26"/>
  <c r="L205" i="26"/>
  <c r="B308" i="26"/>
  <c r="N308" i="26"/>
  <c r="F308" i="26"/>
  <c r="L308" i="26"/>
  <c r="D308" i="26"/>
  <c r="AF20" i="26"/>
  <c r="X20" i="26"/>
  <c r="AD20" i="26"/>
  <c r="V20" i="26"/>
  <c r="T20" i="26"/>
  <c r="L6" i="26"/>
  <c r="F6" i="26"/>
  <c r="N6" i="26"/>
  <c r="AF31" i="26"/>
  <c r="AB495" i="26"/>
  <c r="X296" i="26"/>
  <c r="L55" i="26"/>
  <c r="D494" i="26"/>
  <c r="N494" i="26"/>
  <c r="AB35" i="26"/>
  <c r="X4" i="26"/>
  <c r="AD304" i="26"/>
  <c r="V304" i="26"/>
  <c r="B219" i="26"/>
  <c r="F217" i="26"/>
  <c r="V221" i="26"/>
  <c r="AF221" i="26"/>
  <c r="B168" i="26"/>
  <c r="J168" i="26"/>
  <c r="N307" i="26"/>
  <c r="D416" i="26"/>
  <c r="B416" i="26"/>
  <c r="L416" i="26"/>
  <c r="V184" i="26"/>
  <c r="AF184" i="26"/>
  <c r="X184" i="26"/>
  <c r="X341" i="26"/>
  <c r="AD341" i="26"/>
  <c r="V341" i="26"/>
  <c r="AB370" i="26"/>
  <c r="T370" i="26"/>
  <c r="X370" i="26"/>
  <c r="F370" i="26"/>
  <c r="N370" i="26"/>
  <c r="X219" i="26"/>
  <c r="T192" i="26"/>
  <c r="AD192" i="26"/>
  <c r="N172" i="26"/>
  <c r="D172" i="26"/>
  <c r="AB296" i="26"/>
  <c r="N4" i="26"/>
  <c r="J4" i="26"/>
  <c r="B4" i="26"/>
  <c r="L4" i="26"/>
  <c r="F494" i="26"/>
  <c r="B137" i="26"/>
  <c r="L137" i="26"/>
  <c r="B29" i="26"/>
  <c r="L29" i="26"/>
  <c r="D29" i="26"/>
  <c r="J29" i="26"/>
  <c r="F30" i="26"/>
  <c r="J136" i="26"/>
  <c r="B136" i="26"/>
  <c r="B33" i="26"/>
  <c r="N33" i="26"/>
  <c r="AF28" i="26"/>
  <c r="X33" i="26"/>
  <c r="AB33" i="26"/>
  <c r="T33" i="26"/>
  <c r="AD33" i="26"/>
  <c r="N382" i="26"/>
  <c r="B381" i="26"/>
  <c r="F189" i="26"/>
  <c r="N189" i="26"/>
  <c r="F464" i="26"/>
  <c r="D294" i="26"/>
  <c r="N377" i="26"/>
  <c r="J420" i="26"/>
  <c r="N137" i="26"/>
  <c r="T26" i="26"/>
  <c r="AF26" i="26"/>
  <c r="X26" i="26"/>
  <c r="AB26" i="26"/>
  <c r="B30" i="26"/>
  <c r="L30" i="26"/>
  <c r="V134" i="26"/>
  <c r="AB134" i="26"/>
  <c r="T134" i="26"/>
  <c r="X134" i="26"/>
  <c r="L33" i="26"/>
  <c r="AB138" i="26"/>
  <c r="T138" i="26"/>
  <c r="AD138" i="26"/>
  <c r="AF33" i="26"/>
  <c r="V255" i="26"/>
  <c r="AD255" i="26"/>
  <c r="D379" i="26"/>
  <c r="L379" i="26"/>
  <c r="N29" i="26"/>
  <c r="N30" i="26"/>
  <c r="V33" i="26"/>
  <c r="F381" i="26"/>
  <c r="F421" i="26"/>
  <c r="L421" i="26"/>
  <c r="D421" i="26"/>
  <c r="J421" i="26"/>
  <c r="B421" i="26"/>
  <c r="X172" i="26"/>
  <c r="J299" i="26"/>
  <c r="N299" i="26"/>
  <c r="F299" i="26"/>
  <c r="AB137" i="26"/>
  <c r="T137" i="26"/>
  <c r="D139" i="26"/>
  <c r="L139" i="26"/>
  <c r="AB139" i="26"/>
  <c r="AD139" i="26"/>
  <c r="T139" i="26"/>
  <c r="L136" i="26"/>
  <c r="AF129" i="26"/>
  <c r="V379" i="26"/>
  <c r="AB379" i="26"/>
  <c r="T379" i="26"/>
  <c r="AF379" i="26"/>
  <c r="X379" i="26"/>
  <c r="X254" i="26"/>
  <c r="AD254" i="26"/>
  <c r="V254" i="26"/>
  <c r="N26" i="26"/>
  <c r="F26" i="26"/>
  <c r="D137" i="26"/>
  <c r="AF132" i="26"/>
  <c r="AB30" i="26"/>
  <c r="T30" i="26"/>
  <c r="AF30" i="26"/>
  <c r="AD30" i="26"/>
  <c r="V27" i="26"/>
  <c r="V28" i="26"/>
  <c r="AB28" i="26"/>
  <c r="T28" i="26"/>
  <c r="N136" i="26"/>
  <c r="X32" i="26"/>
  <c r="L381" i="26"/>
  <c r="J146" i="26"/>
  <c r="N146" i="26"/>
  <c r="F146" i="26"/>
  <c r="L146" i="26"/>
  <c r="D146" i="26"/>
  <c r="B146" i="26"/>
  <c r="X29" i="26"/>
  <c r="AD29" i="26"/>
  <c r="AB29" i="26"/>
  <c r="T29" i="26"/>
  <c r="J140" i="26"/>
  <c r="J30" i="26"/>
  <c r="N138" i="26"/>
  <c r="F136" i="26"/>
  <c r="J33" i="26"/>
  <c r="J382" i="26"/>
  <c r="N381" i="26"/>
  <c r="N145" i="26"/>
  <c r="AF152" i="26"/>
  <c r="V386" i="26"/>
  <c r="AB155" i="26"/>
  <c r="AD155" i="26"/>
  <c r="V155" i="26"/>
  <c r="X155" i="26"/>
  <c r="N151" i="26"/>
  <c r="B151" i="26"/>
  <c r="J151" i="26"/>
  <c r="N154" i="26"/>
  <c r="J153" i="26"/>
  <c r="L151" i="26"/>
  <c r="B153" i="26"/>
  <c r="X19" i="26"/>
  <c r="V130" i="26"/>
  <c r="AD130" i="26"/>
  <c r="V36" i="26"/>
  <c r="V140" i="26"/>
  <c r="AD140" i="26"/>
  <c r="N144" i="26"/>
  <c r="F147" i="26"/>
  <c r="B150" i="26"/>
  <c r="J150" i="26"/>
  <c r="T152" i="26"/>
  <c r="AB152" i="26"/>
  <c r="X386" i="26"/>
  <c r="F386" i="26"/>
  <c r="AD446" i="26"/>
  <c r="V446" i="26"/>
  <c r="T446" i="26"/>
  <c r="AB446" i="26"/>
  <c r="X446" i="26"/>
  <c r="AF446" i="26"/>
  <c r="X130" i="26"/>
  <c r="L150" i="26"/>
  <c r="AB386" i="26"/>
  <c r="D153" i="26"/>
  <c r="D152" i="26"/>
  <c r="J152" i="26"/>
  <c r="B152" i="26"/>
  <c r="B147" i="26"/>
  <c r="F256" i="26"/>
  <c r="X150" i="26"/>
  <c r="F257" i="26"/>
  <c r="D145" i="26"/>
  <c r="T153" i="26"/>
  <c r="V152" i="26"/>
  <c r="L154" i="26"/>
  <c r="B386" i="26"/>
  <c r="F151" i="26"/>
  <c r="X378" i="26"/>
  <c r="AD378" i="26"/>
  <c r="V378" i="26"/>
  <c r="AF378" i="26"/>
  <c r="T378" i="26"/>
  <c r="N446" i="26"/>
  <c r="L446" i="26"/>
  <c r="D446" i="26"/>
  <c r="D356" i="26"/>
  <c r="X151" i="26"/>
  <c r="AB154" i="26"/>
  <c r="B446" i="26"/>
  <c r="F157" i="26"/>
  <c r="T160" i="26"/>
  <c r="AF160" i="26"/>
  <c r="T47" i="26"/>
  <c r="AB47" i="26"/>
  <c r="AF47" i="26"/>
  <c r="F49" i="26"/>
  <c r="N49" i="26"/>
  <c r="D49" i="26"/>
  <c r="L49" i="26"/>
  <c r="F356" i="26"/>
  <c r="N356" i="26"/>
  <c r="L356" i="26"/>
  <c r="B157" i="26"/>
  <c r="L157" i="26"/>
  <c r="D157" i="26"/>
  <c r="N157" i="26"/>
  <c r="F446" i="26"/>
  <c r="X154" i="26"/>
  <c r="B356" i="26"/>
  <c r="J446" i="26"/>
  <c r="V160" i="26"/>
  <c r="AD160" i="26"/>
  <c r="AB160" i="26"/>
  <c r="L3" i="13"/>
  <c r="I3" i="13"/>
  <c r="D227" i="27" s="1"/>
  <c r="D3" i="13"/>
  <c r="T74" i="27"/>
  <c r="F161" i="26"/>
  <c r="F358" i="26"/>
  <c r="AB48" i="26"/>
  <c r="F3" i="13"/>
  <c r="B453" i="27" s="1"/>
  <c r="U3" i="13"/>
  <c r="T216" i="27"/>
  <c r="B479" i="26"/>
  <c r="F479" i="26"/>
  <c r="AB211" i="27"/>
  <c r="X211" i="27"/>
  <c r="R211" i="27"/>
  <c r="J479" i="26"/>
  <c r="B161" i="26"/>
  <c r="V158" i="26"/>
  <c r="X173" i="27"/>
  <c r="AB173" i="27"/>
  <c r="T173" i="27"/>
  <c r="Z173" i="27"/>
  <c r="R173" i="27"/>
  <c r="F156" i="26"/>
  <c r="X157" i="26"/>
  <c r="L479" i="26"/>
  <c r="O3" i="13"/>
  <c r="H227" i="27" s="1"/>
  <c r="T211" i="27"/>
  <c r="F211" i="27"/>
  <c r="H79" i="27"/>
  <c r="D79" i="27"/>
  <c r="T79" i="27"/>
  <c r="V79" i="27"/>
  <c r="X77" i="27"/>
  <c r="AB225" i="27"/>
  <c r="X492" i="27"/>
  <c r="AB206" i="27"/>
  <c r="D2" i="27"/>
  <c r="J80" i="27"/>
  <c r="H80" i="27"/>
  <c r="Z498" i="27"/>
  <c r="B74" i="27"/>
  <c r="L406" i="27"/>
  <c r="B406" i="27"/>
  <c r="F406" i="27"/>
  <c r="F81" i="27"/>
  <c r="D81" i="27"/>
  <c r="H81" i="27"/>
  <c r="Z314" i="27"/>
  <c r="AB77" i="27"/>
  <c r="Z77" i="27"/>
  <c r="R222" i="27"/>
  <c r="T222" i="27"/>
  <c r="F408" i="27"/>
  <c r="J408" i="27"/>
  <c r="B408" i="27"/>
  <c r="T81" i="27"/>
  <c r="B81" i="27"/>
  <c r="J81" i="27"/>
  <c r="R77" i="27"/>
  <c r="J225" i="27"/>
  <c r="H225" i="27"/>
  <c r="Z83" i="27"/>
  <c r="AB83" i="27"/>
  <c r="V73" i="27"/>
  <c r="R81" i="27"/>
  <c r="L65" i="27"/>
  <c r="V217" i="27"/>
  <c r="X83" i="27"/>
  <c r="B82" i="27"/>
  <c r="J82" i="27"/>
  <c r="D82" i="27"/>
  <c r="R221" i="27"/>
  <c r="T221" i="27"/>
  <c r="AB221" i="27"/>
  <c r="X221" i="27"/>
  <c r="Z227" i="27"/>
  <c r="P3" i="13"/>
  <c r="X309" i="27" s="1"/>
  <c r="V3" i="13"/>
  <c r="AB49" i="27" s="1"/>
  <c r="M3" i="13"/>
  <c r="J217" i="27"/>
  <c r="J53" i="27"/>
  <c r="D72" i="27"/>
  <c r="R450" i="27"/>
  <c r="H78" i="27"/>
  <c r="B78" i="27"/>
  <c r="J78" i="27"/>
  <c r="D57" i="27"/>
  <c r="X231" i="27"/>
  <c r="R231" i="27"/>
  <c r="Z231" i="27"/>
  <c r="T223" i="27"/>
  <c r="H84" i="27"/>
  <c r="B228" i="27"/>
  <c r="H228" i="27"/>
  <c r="Z299" i="27"/>
  <c r="T299" i="27"/>
  <c r="Z78" i="27"/>
  <c r="T497" i="27"/>
  <c r="Z497" i="27"/>
  <c r="Z398" i="27"/>
  <c r="V233" i="27"/>
  <c r="R233" i="27"/>
  <c r="X301" i="27"/>
  <c r="R364" i="27"/>
  <c r="T301" i="27"/>
  <c r="V301" i="27"/>
  <c r="R449" i="27"/>
  <c r="L291" i="27"/>
  <c r="D194" i="27"/>
  <c r="B84" i="27"/>
  <c r="D11" i="27"/>
  <c r="J198" i="27"/>
  <c r="AB228" i="27"/>
  <c r="X362" i="27"/>
  <c r="Z228" i="27"/>
  <c r="X84" i="27"/>
  <c r="Z84" i="27"/>
  <c r="T84" i="27"/>
  <c r="D77" i="27"/>
  <c r="H77" i="27"/>
  <c r="F77" i="27"/>
  <c r="J77" i="27"/>
  <c r="T226" i="27"/>
  <c r="J420" i="27"/>
  <c r="R497" i="27"/>
  <c r="X499" i="27"/>
  <c r="V499" i="27"/>
  <c r="R499" i="27"/>
  <c r="Z399" i="27"/>
  <c r="R399" i="27"/>
  <c r="X399" i="27"/>
  <c r="J314" i="27"/>
  <c r="D452" i="27"/>
  <c r="J291" i="27"/>
  <c r="AB223" i="27"/>
  <c r="X78" i="27"/>
  <c r="AB497" i="27"/>
  <c r="AB406" i="27"/>
  <c r="F454" i="27"/>
  <c r="AB229" i="27"/>
  <c r="F299" i="27"/>
  <c r="X121" i="27"/>
  <c r="AB7" i="27"/>
  <c r="V131" i="27"/>
  <c r="D39" i="27"/>
  <c r="Z272" i="27"/>
  <c r="B308" i="27"/>
  <c r="J308" i="27"/>
  <c r="V72" i="27"/>
  <c r="D290" i="27"/>
  <c r="F290" i="27"/>
  <c r="L76" i="27"/>
  <c r="J227" i="27"/>
  <c r="Z127" i="27"/>
  <c r="R124" i="27"/>
  <c r="J202" i="27"/>
  <c r="L202" i="27"/>
  <c r="H202" i="27"/>
  <c r="AB74" i="27"/>
  <c r="V82" i="27"/>
  <c r="B2" i="27"/>
  <c r="H37" i="27"/>
  <c r="D83" i="27"/>
  <c r="L83" i="27"/>
  <c r="F83" i="27"/>
  <c r="V373" i="27"/>
  <c r="F76" i="27"/>
  <c r="B292" i="27"/>
  <c r="J292" i="27"/>
  <c r="D292" i="27"/>
  <c r="F223" i="27"/>
  <c r="R229" i="27"/>
  <c r="H266" i="27"/>
  <c r="X361" i="27"/>
  <c r="B299" i="27"/>
  <c r="AB407" i="27"/>
  <c r="AB199" i="27"/>
  <c r="V199" i="27"/>
  <c r="Z120" i="27"/>
  <c r="AB302" i="27"/>
  <c r="J123" i="27"/>
  <c r="D123" i="27"/>
  <c r="B363" i="27"/>
  <c r="L363" i="27"/>
  <c r="F363" i="27"/>
  <c r="J363" i="27"/>
  <c r="J307" i="27"/>
  <c r="D307" i="27"/>
  <c r="H307" i="27"/>
  <c r="B307" i="27"/>
  <c r="Z109" i="27"/>
  <c r="X185" i="27"/>
  <c r="X119" i="27"/>
  <c r="J201" i="27"/>
  <c r="F201" i="27"/>
  <c r="J412" i="27"/>
  <c r="T38" i="27"/>
  <c r="X302" i="27"/>
  <c r="AB123" i="27"/>
  <c r="H147" i="27"/>
  <c r="F147" i="27"/>
  <c r="J356" i="27"/>
  <c r="R361" i="27"/>
  <c r="Z186" i="27"/>
  <c r="B316" i="27"/>
  <c r="X289" i="27"/>
  <c r="X409" i="27"/>
  <c r="J237" i="27"/>
  <c r="H97" i="27"/>
  <c r="B124" i="27"/>
  <c r="B145" i="27"/>
  <c r="B15" i="27"/>
  <c r="T104" i="27"/>
  <c r="R204" i="27"/>
  <c r="X204" i="27"/>
  <c r="Z412" i="27"/>
  <c r="T308" i="27"/>
  <c r="V306" i="27"/>
  <c r="AB306" i="27"/>
  <c r="X316" i="27"/>
  <c r="X417" i="27"/>
  <c r="J317" i="27"/>
  <c r="Z16" i="27"/>
  <c r="Z312" i="27"/>
  <c r="X389" i="27"/>
  <c r="R312" i="27"/>
  <c r="H124" i="27"/>
  <c r="L313" i="27"/>
  <c r="B313" i="27"/>
  <c r="F144" i="27"/>
  <c r="L144" i="27"/>
  <c r="J124" i="27"/>
  <c r="D309" i="27"/>
  <c r="J309" i="27"/>
  <c r="V308" i="27"/>
  <c r="AB308" i="27"/>
  <c r="Z309" i="27"/>
  <c r="T316" i="27"/>
  <c r="F420" i="27"/>
  <c r="Z182" i="27"/>
  <c r="B187" i="27"/>
  <c r="J160" i="27"/>
  <c r="L115" i="27"/>
  <c r="Z184" i="27"/>
  <c r="F70" i="27"/>
  <c r="Z490" i="27"/>
  <c r="J117" i="27"/>
  <c r="F306" i="27"/>
  <c r="V414" i="27"/>
  <c r="X414" i="27"/>
  <c r="AB186" i="27"/>
  <c r="F317" i="27"/>
  <c r="F16" i="27"/>
  <c r="R423" i="27"/>
  <c r="V289" i="27"/>
  <c r="F200" i="27"/>
  <c r="V204" i="27"/>
  <c r="F309" i="27"/>
  <c r="F204" i="27"/>
  <c r="R308" i="27"/>
  <c r="V309" i="27"/>
  <c r="R128" i="27"/>
  <c r="V305" i="27"/>
  <c r="AB305" i="27"/>
  <c r="X184" i="27"/>
  <c r="R478" i="27"/>
  <c r="R16" i="27"/>
  <c r="V16" i="27"/>
  <c r="T107" i="27"/>
  <c r="B123" i="27"/>
  <c r="D18" i="27"/>
  <c r="AB490" i="27"/>
  <c r="T160" i="27"/>
  <c r="F314" i="27"/>
  <c r="B315" i="27"/>
  <c r="F493" i="27"/>
  <c r="AB421" i="27"/>
  <c r="T111" i="27"/>
  <c r="Z274" i="27"/>
  <c r="Z121" i="27"/>
  <c r="F161" i="27"/>
  <c r="B486" i="27"/>
  <c r="R167" i="27"/>
  <c r="Z167" i="27"/>
  <c r="X160" i="27"/>
  <c r="R118" i="27"/>
  <c r="AB118" i="27"/>
  <c r="V118" i="27"/>
  <c r="Z493" i="27"/>
  <c r="F488" i="27"/>
  <c r="L492" i="27"/>
  <c r="F492" i="27"/>
  <c r="B492" i="27"/>
  <c r="B167" i="27"/>
  <c r="AB162" i="27"/>
  <c r="V162" i="27"/>
  <c r="AB32" i="27"/>
  <c r="R162" i="27"/>
  <c r="Z162" i="27"/>
  <c r="X313" i="27"/>
  <c r="R313" i="27"/>
  <c r="Z313" i="27"/>
  <c r="AB115" i="27"/>
  <c r="Z154" i="27"/>
  <c r="D167" i="27"/>
  <c r="L164" i="27"/>
  <c r="F169" i="27"/>
  <c r="X170" i="27"/>
  <c r="Z170" i="27"/>
  <c r="F489" i="27"/>
  <c r="H163" i="27"/>
  <c r="B163" i="27"/>
  <c r="D33" i="27"/>
  <c r="H64" i="27"/>
  <c r="T163" i="27"/>
  <c r="B22" i="27"/>
  <c r="T116" i="27"/>
  <c r="B410" i="27"/>
  <c r="L491" i="27"/>
  <c r="H34" i="27"/>
  <c r="B34" i="27"/>
  <c r="L34" i="27"/>
  <c r="R34" i="27"/>
  <c r="AB34" i="27"/>
  <c r="T315" i="27"/>
  <c r="D494" i="27"/>
  <c r="T400" i="27"/>
  <c r="J172" i="27"/>
  <c r="T69" i="27"/>
  <c r="Z303" i="27" l="1"/>
  <c r="X213" i="27"/>
  <c r="T403" i="27"/>
  <c r="J479" i="27"/>
  <c r="AB416" i="27"/>
  <c r="AB303" i="27"/>
  <c r="Z400" i="27"/>
  <c r="L306" i="27"/>
  <c r="Z478" i="27"/>
  <c r="K3" i="12"/>
  <c r="W3" i="12"/>
  <c r="N3" i="12"/>
  <c r="G338" i="26" s="1"/>
  <c r="T3" i="12"/>
  <c r="Q3" i="12"/>
  <c r="H3" i="12"/>
  <c r="L405" i="27"/>
  <c r="L418" i="27"/>
  <c r="R403" i="27"/>
  <c r="L203" i="27"/>
  <c r="L494" i="27"/>
  <c r="H373" i="27"/>
  <c r="Z36" i="27"/>
  <c r="H231" i="27"/>
  <c r="Z39" i="27"/>
  <c r="H479" i="27"/>
  <c r="Z301" i="27"/>
  <c r="X36" i="27"/>
  <c r="L36" i="27"/>
  <c r="B170" i="27"/>
  <c r="R36" i="27"/>
  <c r="V356" i="27"/>
  <c r="F36" i="27"/>
  <c r="T401" i="27"/>
  <c r="J170" i="27"/>
  <c r="J305" i="27"/>
  <c r="Z211" i="27"/>
  <c r="D412" i="27"/>
  <c r="AB317" i="27"/>
  <c r="D170" i="27"/>
  <c r="J171" i="27"/>
  <c r="F172" i="27"/>
  <c r="AB356" i="27"/>
  <c r="H440" i="27"/>
  <c r="B227" i="27"/>
  <c r="B139" i="27"/>
  <c r="D312" i="27"/>
  <c r="H170" i="27"/>
  <c r="F205" i="27"/>
  <c r="H292" i="27"/>
  <c r="L403" i="27"/>
  <c r="L211" i="27"/>
  <c r="T477" i="27"/>
  <c r="X356" i="27"/>
  <c r="Z405" i="27"/>
  <c r="V403" i="27"/>
  <c r="AB310" i="27"/>
  <c r="AB38" i="27"/>
  <c r="AB36" i="27"/>
  <c r="B311" i="27"/>
  <c r="H414" i="27"/>
  <c r="L170" i="27"/>
  <c r="J295" i="27"/>
  <c r="H339" i="27"/>
  <c r="R356" i="27"/>
  <c r="R302" i="27"/>
  <c r="H211" i="27"/>
  <c r="L404" i="27"/>
  <c r="V36" i="27"/>
  <c r="D36" i="27"/>
  <c r="L413" i="27"/>
  <c r="J319" i="27"/>
  <c r="J494" i="27"/>
  <c r="Z171" i="27"/>
  <c r="T167" i="27"/>
  <c r="H36" i="27"/>
  <c r="D411" i="27"/>
  <c r="V210" i="27"/>
  <c r="AB414" i="27"/>
  <c r="T417" i="27"/>
  <c r="T36" i="27"/>
  <c r="B36" i="27"/>
  <c r="L407" i="27"/>
  <c r="Z35" i="27"/>
  <c r="F170" i="27"/>
  <c r="V172" i="27"/>
  <c r="Y299" i="26"/>
  <c r="G469" i="26"/>
  <c r="AC307" i="26"/>
  <c r="W307" i="26"/>
  <c r="U307" i="26"/>
  <c r="AE307" i="26"/>
  <c r="S307" i="26"/>
  <c r="W201" i="26"/>
  <c r="AA201" i="26"/>
  <c r="S201" i="26"/>
  <c r="Y163" i="26"/>
  <c r="G175" i="26"/>
  <c r="S177" i="26"/>
  <c r="Y218" i="26"/>
  <c r="G29" i="26"/>
  <c r="G342" i="26"/>
  <c r="G348" i="26"/>
  <c r="S188" i="26"/>
  <c r="AE188" i="26"/>
  <c r="W188" i="26"/>
  <c r="AC188" i="26"/>
  <c r="U188" i="26"/>
  <c r="AA188" i="26"/>
  <c r="AC162" i="26"/>
  <c r="G356" i="26"/>
  <c r="S162" i="26"/>
  <c r="AC451" i="26"/>
  <c r="AA381" i="26"/>
  <c r="G308" i="26"/>
  <c r="G468" i="26"/>
  <c r="G187" i="26"/>
  <c r="Y189" i="26"/>
  <c r="G146" i="26"/>
  <c r="Y347" i="26"/>
  <c r="G381" i="26"/>
  <c r="G141" i="26"/>
  <c r="AA302" i="26"/>
  <c r="AE302" i="26"/>
  <c r="S302" i="26"/>
  <c r="W302" i="26"/>
  <c r="G380" i="26"/>
  <c r="Y176" i="26"/>
  <c r="Y217" i="26"/>
  <c r="G378" i="26"/>
  <c r="AE161" i="26"/>
  <c r="G299" i="26"/>
  <c r="K299" i="26"/>
  <c r="I299" i="26"/>
  <c r="C299" i="26"/>
  <c r="G186" i="26"/>
  <c r="E186" i="26"/>
  <c r="G118" i="26"/>
  <c r="Y408" i="26"/>
  <c r="G421" i="26"/>
  <c r="M421" i="26"/>
  <c r="Y283" i="26"/>
  <c r="M39" i="26"/>
  <c r="AA283" i="26"/>
  <c r="A153" i="26"/>
  <c r="M63" i="26"/>
  <c r="G156" i="26"/>
  <c r="AE205" i="26"/>
  <c r="AC205" i="26"/>
  <c r="W205" i="26"/>
  <c r="AE454" i="26"/>
  <c r="I318" i="26"/>
  <c r="Y207" i="26"/>
  <c r="W207" i="26"/>
  <c r="K163" i="26"/>
  <c r="C318" i="26"/>
  <c r="W158" i="26"/>
  <c r="I492" i="26"/>
  <c r="AC58" i="26"/>
  <c r="G445" i="26"/>
  <c r="AE58" i="26"/>
  <c r="E3" i="12"/>
  <c r="AD463" i="26"/>
  <c r="AD169" i="26"/>
  <c r="F203" i="26"/>
  <c r="F54" i="26"/>
  <c r="S190" i="26"/>
  <c r="S460" i="26"/>
  <c r="S289" i="26"/>
  <c r="B491" i="26"/>
  <c r="B191" i="26"/>
  <c r="B460" i="26"/>
  <c r="B291" i="26"/>
  <c r="B296" i="26"/>
  <c r="B448" i="26"/>
  <c r="B32" i="26"/>
  <c r="V55" i="26"/>
  <c r="V297" i="26"/>
  <c r="K197" i="26"/>
  <c r="K293" i="26"/>
  <c r="I187" i="26"/>
  <c r="X223" i="26"/>
  <c r="X311" i="26"/>
  <c r="X453" i="26"/>
  <c r="AF297" i="26"/>
  <c r="AF55" i="26"/>
  <c r="A199" i="26"/>
  <c r="S465" i="26"/>
  <c r="S58" i="26"/>
  <c r="S288" i="26"/>
  <c r="AF369" i="26"/>
  <c r="AF344" i="26"/>
  <c r="AB293" i="26"/>
  <c r="AB157" i="26"/>
  <c r="G191" i="26"/>
  <c r="G460" i="26"/>
  <c r="G291" i="26"/>
  <c r="Y168" i="26"/>
  <c r="X465" i="26"/>
  <c r="X58" i="26"/>
  <c r="X288" i="26"/>
  <c r="X158" i="26"/>
  <c r="L19" i="26"/>
  <c r="L298" i="26"/>
  <c r="G204" i="26"/>
  <c r="Y298" i="26"/>
  <c r="G56" i="26"/>
  <c r="AF464" i="26"/>
  <c r="AF170" i="26"/>
  <c r="F491" i="26"/>
  <c r="F460" i="26"/>
  <c r="F191" i="26"/>
  <c r="F291" i="26"/>
  <c r="AD416" i="26"/>
  <c r="AD308" i="26"/>
  <c r="AD56" i="26"/>
  <c r="X299" i="26"/>
  <c r="X54" i="26"/>
  <c r="L459" i="26"/>
  <c r="L193" i="26"/>
  <c r="L286" i="26"/>
  <c r="AB461" i="26"/>
  <c r="AB199" i="26"/>
  <c r="AB284" i="26"/>
  <c r="L371" i="26"/>
  <c r="L341" i="26"/>
  <c r="B461" i="26"/>
  <c r="B169" i="26"/>
  <c r="B285" i="26"/>
  <c r="Y369" i="26"/>
  <c r="Y344" i="26"/>
  <c r="G185" i="26"/>
  <c r="AD461" i="26"/>
  <c r="AD199" i="26"/>
  <c r="AD284" i="26"/>
  <c r="B226" i="26"/>
  <c r="B306" i="26"/>
  <c r="J484" i="26"/>
  <c r="AA341" i="26"/>
  <c r="I349" i="26"/>
  <c r="I184" i="26"/>
  <c r="V353" i="26"/>
  <c r="V326" i="26"/>
  <c r="V330" i="26"/>
  <c r="V179" i="26"/>
  <c r="V300" i="26"/>
  <c r="V452" i="26"/>
  <c r="AC191" i="26"/>
  <c r="K172" i="26"/>
  <c r="A344" i="26"/>
  <c r="A304" i="26"/>
  <c r="G198" i="26"/>
  <c r="Y171" i="26"/>
  <c r="G288" i="26"/>
  <c r="F227" i="26"/>
  <c r="F346" i="26"/>
  <c r="B215" i="26"/>
  <c r="V228" i="26"/>
  <c r="V305" i="26"/>
  <c r="B367" i="26"/>
  <c r="B303" i="26"/>
  <c r="AE315" i="26"/>
  <c r="M333" i="26"/>
  <c r="M321" i="26"/>
  <c r="AE174" i="26"/>
  <c r="M455" i="26"/>
  <c r="V207" i="26"/>
  <c r="V322" i="26"/>
  <c r="V335" i="26"/>
  <c r="V162" i="26"/>
  <c r="V206" i="26"/>
  <c r="V350" i="26"/>
  <c r="V312" i="26"/>
  <c r="V163" i="26"/>
  <c r="AC310" i="26"/>
  <c r="K334" i="26"/>
  <c r="K322" i="26"/>
  <c r="AC166" i="26"/>
  <c r="AC455" i="26"/>
  <c r="AB63" i="26"/>
  <c r="AB321" i="26"/>
  <c r="AB332" i="26"/>
  <c r="AB457" i="26"/>
  <c r="AB165" i="26"/>
  <c r="J62" i="26"/>
  <c r="J337" i="26"/>
  <c r="J325" i="26"/>
  <c r="J458" i="26"/>
  <c r="V325" i="26"/>
  <c r="V333" i="26"/>
  <c r="J216" i="26"/>
  <c r="J340" i="26"/>
  <c r="W454" i="26"/>
  <c r="D208" i="26"/>
  <c r="D314" i="26"/>
  <c r="D452" i="26"/>
  <c r="D161" i="26"/>
  <c r="L423" i="26"/>
  <c r="L175" i="26"/>
  <c r="V348" i="26"/>
  <c r="V349" i="26"/>
  <c r="V183" i="26"/>
  <c r="Y352" i="26"/>
  <c r="G326" i="26"/>
  <c r="Y309" i="26"/>
  <c r="G329" i="26"/>
  <c r="G173" i="26"/>
  <c r="Y450" i="26"/>
  <c r="AF211" i="26"/>
  <c r="AF334" i="26"/>
  <c r="AF323" i="26"/>
  <c r="AF182" i="26"/>
  <c r="V329" i="26"/>
  <c r="V320" i="26"/>
  <c r="V301" i="26"/>
  <c r="V180" i="26"/>
  <c r="B352" i="26"/>
  <c r="B312" i="26"/>
  <c r="B451" i="26"/>
  <c r="L64" i="26"/>
  <c r="L309" i="26"/>
  <c r="L178" i="26"/>
  <c r="L449" i="26"/>
  <c r="C303" i="26"/>
  <c r="U340" i="26"/>
  <c r="T62" i="26"/>
  <c r="T351" i="26"/>
  <c r="T313" i="26"/>
  <c r="T181" i="26"/>
  <c r="F65" i="26"/>
  <c r="F348" i="26"/>
  <c r="AF208" i="26"/>
  <c r="AF331" i="26"/>
  <c r="AF324" i="26"/>
  <c r="AF164" i="26"/>
  <c r="AF449" i="26"/>
  <c r="AE335" i="26"/>
  <c r="AE322" i="26"/>
  <c r="M317" i="26"/>
  <c r="M456" i="26"/>
  <c r="M300" i="26"/>
  <c r="M181" i="26"/>
  <c r="T148" i="26"/>
  <c r="T459" i="26"/>
  <c r="T167" i="26"/>
  <c r="T420" i="26"/>
  <c r="T205" i="26"/>
  <c r="L195" i="26"/>
  <c r="L290" i="26"/>
  <c r="K296" i="26"/>
  <c r="K448" i="26"/>
  <c r="AC177" i="26"/>
  <c r="Y221" i="26"/>
  <c r="G189" i="26"/>
  <c r="U205" i="26"/>
  <c r="C297" i="26"/>
  <c r="AD28" i="26"/>
  <c r="Y193" i="26"/>
  <c r="G464" i="26"/>
  <c r="Y290" i="26"/>
  <c r="Y466" i="26"/>
  <c r="Y196" i="26"/>
  <c r="Y291" i="26"/>
  <c r="G171" i="26"/>
  <c r="X21" i="26"/>
  <c r="X177" i="26"/>
  <c r="B485" i="26"/>
  <c r="B464" i="26"/>
  <c r="Y29" i="26"/>
  <c r="J448" i="26"/>
  <c r="J296" i="26"/>
  <c r="J32" i="26"/>
  <c r="F459" i="26"/>
  <c r="F193" i="26"/>
  <c r="F286" i="26"/>
  <c r="A187" i="26"/>
  <c r="AE460" i="26"/>
  <c r="AE190" i="26"/>
  <c r="AE289" i="26"/>
  <c r="Y491" i="26"/>
  <c r="Y463" i="26"/>
  <c r="G192" i="26"/>
  <c r="Y169" i="26"/>
  <c r="G284" i="26"/>
  <c r="F188" i="26"/>
  <c r="F57" i="26"/>
  <c r="AF365" i="26"/>
  <c r="AF318" i="26"/>
  <c r="AF456" i="26"/>
  <c r="E197" i="26"/>
  <c r="E293" i="26"/>
  <c r="G462" i="26"/>
  <c r="G190" i="26"/>
  <c r="Y293" i="26"/>
  <c r="F192" i="26"/>
  <c r="F284" i="26"/>
  <c r="B417" i="26"/>
  <c r="B204" i="26"/>
  <c r="B56" i="26"/>
  <c r="F55" i="26"/>
  <c r="F152" i="26"/>
  <c r="X464" i="26"/>
  <c r="X170" i="26"/>
  <c r="L491" i="26"/>
  <c r="L460" i="26"/>
  <c r="L191" i="26"/>
  <c r="L291" i="26"/>
  <c r="V416" i="26"/>
  <c r="V308" i="26"/>
  <c r="V56" i="26"/>
  <c r="AC203" i="26"/>
  <c r="K294" i="26"/>
  <c r="T220" i="26"/>
  <c r="T186" i="26"/>
  <c r="T57" i="26"/>
  <c r="J371" i="26"/>
  <c r="J341" i="26"/>
  <c r="L392" i="26"/>
  <c r="L461" i="26"/>
  <c r="L169" i="26"/>
  <c r="L285" i="26"/>
  <c r="V461" i="26"/>
  <c r="V199" i="26"/>
  <c r="V284" i="26"/>
  <c r="Y220" i="26"/>
  <c r="Y186" i="26"/>
  <c r="Y57" i="26"/>
  <c r="S341" i="26"/>
  <c r="A349" i="26"/>
  <c r="A184" i="26"/>
  <c r="AF212" i="26"/>
  <c r="AF327" i="26"/>
  <c r="AF336" i="26"/>
  <c r="AF454" i="26"/>
  <c r="S191" i="26"/>
  <c r="A172" i="26"/>
  <c r="J228" i="26"/>
  <c r="J302" i="26"/>
  <c r="J183" i="26"/>
  <c r="J339" i="26"/>
  <c r="B371" i="26"/>
  <c r="B341" i="26"/>
  <c r="X366" i="26"/>
  <c r="X303" i="26"/>
  <c r="X175" i="26"/>
  <c r="X138" i="26"/>
  <c r="X462" i="26"/>
  <c r="X171" i="26"/>
  <c r="N215" i="26"/>
  <c r="T228" i="26"/>
  <c r="T305" i="26"/>
  <c r="D213" i="26"/>
  <c r="D335" i="26"/>
  <c r="D323" i="26"/>
  <c r="D166" i="26"/>
  <c r="D333" i="26"/>
  <c r="D321" i="26"/>
  <c r="D455" i="26"/>
  <c r="T207" i="26"/>
  <c r="T322" i="26"/>
  <c r="T335" i="26"/>
  <c r="T162" i="26"/>
  <c r="AD206" i="26"/>
  <c r="AD312" i="26"/>
  <c r="AD350" i="26"/>
  <c r="AD163" i="26"/>
  <c r="I322" i="26"/>
  <c r="I334" i="26"/>
  <c r="AA310" i="26"/>
  <c r="AA455" i="26"/>
  <c r="AA166" i="26"/>
  <c r="V63" i="26"/>
  <c r="V332" i="26"/>
  <c r="V321" i="26"/>
  <c r="V457" i="26"/>
  <c r="V165" i="26"/>
  <c r="B62" i="26"/>
  <c r="B337" i="26"/>
  <c r="B325" i="26"/>
  <c r="B458" i="26"/>
  <c r="AD333" i="26"/>
  <c r="AD325" i="26"/>
  <c r="G216" i="26"/>
  <c r="Y304" i="26"/>
  <c r="G340" i="26"/>
  <c r="U336" i="26"/>
  <c r="N208" i="26"/>
  <c r="N314" i="26"/>
  <c r="N452" i="26"/>
  <c r="AD348" i="26"/>
  <c r="AD349" i="26"/>
  <c r="AD183" i="26"/>
  <c r="V352" i="26"/>
  <c r="V309" i="26"/>
  <c r="V450" i="26"/>
  <c r="D207" i="26"/>
  <c r="D331" i="26"/>
  <c r="D320" i="26"/>
  <c r="D450" i="26"/>
  <c r="AB64" i="26"/>
  <c r="AB316" i="26"/>
  <c r="L352" i="26"/>
  <c r="L312" i="26"/>
  <c r="L451" i="26"/>
  <c r="F214" i="26"/>
  <c r="F305" i="26"/>
  <c r="I303" i="26"/>
  <c r="AA340" i="26"/>
  <c r="AB62" i="26"/>
  <c r="AB351" i="26"/>
  <c r="AB313" i="26"/>
  <c r="AB181" i="26"/>
  <c r="J65" i="26"/>
  <c r="J348" i="26"/>
  <c r="Y331" i="26"/>
  <c r="Y324" i="26"/>
  <c r="G310" i="26"/>
  <c r="Y449" i="26"/>
  <c r="Y164" i="26"/>
  <c r="U335" i="26"/>
  <c r="C317" i="26"/>
  <c r="U322" i="26"/>
  <c r="C456" i="26"/>
  <c r="C300" i="26"/>
  <c r="C181" i="26"/>
  <c r="U162" i="26"/>
  <c r="AB460" i="26"/>
  <c r="AB190" i="26"/>
  <c r="AB289" i="26"/>
  <c r="Y460" i="26"/>
  <c r="Y190" i="26"/>
  <c r="Y289" i="26"/>
  <c r="AD219" i="26"/>
  <c r="N488" i="26"/>
  <c r="N168" i="26"/>
  <c r="B297" i="26"/>
  <c r="B154" i="26"/>
  <c r="Y205" i="26"/>
  <c r="G297" i="26"/>
  <c r="N465" i="26"/>
  <c r="N196" i="26"/>
  <c r="N287" i="26"/>
  <c r="J203" i="26"/>
  <c r="J54" i="26"/>
  <c r="E470" i="26"/>
  <c r="AB21" i="26"/>
  <c r="AB177" i="26"/>
  <c r="F201" i="26"/>
  <c r="F295" i="26"/>
  <c r="X491" i="26"/>
  <c r="X463" i="26"/>
  <c r="X169" i="26"/>
  <c r="L203" i="26"/>
  <c r="L54" i="26"/>
  <c r="AD464" i="26"/>
  <c r="AD170" i="26"/>
  <c r="M297" i="26"/>
  <c r="T464" i="26"/>
  <c r="T170" i="26"/>
  <c r="W460" i="26"/>
  <c r="W190" i="26"/>
  <c r="W289" i="26"/>
  <c r="M187" i="26"/>
  <c r="M197" i="26"/>
  <c r="M293" i="26"/>
  <c r="L417" i="26"/>
  <c r="L204" i="26"/>
  <c r="L56" i="26"/>
  <c r="J462" i="26"/>
  <c r="J190" i="26"/>
  <c r="N298" i="26"/>
  <c r="N380" i="26"/>
  <c r="F417" i="26"/>
  <c r="F204" i="26"/>
  <c r="F56" i="26"/>
  <c r="X197" i="26"/>
  <c r="X286" i="26"/>
  <c r="D491" i="26"/>
  <c r="D460" i="26"/>
  <c r="D191" i="26"/>
  <c r="D291" i="26"/>
  <c r="AE203" i="26"/>
  <c r="M294" i="26"/>
  <c r="B171" i="26"/>
  <c r="B358" i="26"/>
  <c r="N338" i="26"/>
  <c r="N466" i="26"/>
  <c r="N170" i="26"/>
  <c r="D371" i="26"/>
  <c r="D341" i="26"/>
  <c r="N226" i="26"/>
  <c r="N306" i="26"/>
  <c r="AF461" i="26"/>
  <c r="AF199" i="26"/>
  <c r="AF284" i="26"/>
  <c r="L228" i="26"/>
  <c r="L302" i="26"/>
  <c r="L183" i="26"/>
  <c r="L339" i="26"/>
  <c r="V212" i="26"/>
  <c r="V336" i="26"/>
  <c r="V327" i="26"/>
  <c r="V454" i="26"/>
  <c r="F211" i="26"/>
  <c r="F329" i="26"/>
  <c r="F326" i="26"/>
  <c r="F173" i="26"/>
  <c r="A218" i="26"/>
  <c r="G302" i="26"/>
  <c r="G339" i="26"/>
  <c r="G183" i="26"/>
  <c r="N221" i="26"/>
  <c r="F373" i="26"/>
  <c r="F226" i="26"/>
  <c r="F306" i="26"/>
  <c r="T366" i="26"/>
  <c r="T303" i="26"/>
  <c r="T175" i="26"/>
  <c r="AB462" i="26"/>
  <c r="AB171" i="26"/>
  <c r="I193" i="26"/>
  <c r="I459" i="26"/>
  <c r="AA172" i="26"/>
  <c r="F213" i="26"/>
  <c r="F323" i="26"/>
  <c r="F335" i="26"/>
  <c r="F166" i="26"/>
  <c r="Y471" i="26"/>
  <c r="Y301" i="26"/>
  <c r="Y329" i="26"/>
  <c r="G315" i="26"/>
  <c r="Y320" i="26"/>
  <c r="Y180" i="26"/>
  <c r="G454" i="26"/>
  <c r="G162" i="26"/>
  <c r="F352" i="26"/>
  <c r="F312" i="26"/>
  <c r="F451" i="26"/>
  <c r="J61" i="26"/>
  <c r="J332" i="26"/>
  <c r="J328" i="26"/>
  <c r="J180" i="26"/>
  <c r="X206" i="26"/>
  <c r="X350" i="26"/>
  <c r="X312" i="26"/>
  <c r="X163" i="26"/>
  <c r="W310" i="26"/>
  <c r="E322" i="26"/>
  <c r="E334" i="26"/>
  <c r="W166" i="26"/>
  <c r="W455" i="26"/>
  <c r="B319" i="26"/>
  <c r="B330" i="26"/>
  <c r="L62" i="26"/>
  <c r="L337" i="26"/>
  <c r="L325" i="26"/>
  <c r="L458" i="26"/>
  <c r="F207" i="26"/>
  <c r="F331" i="26"/>
  <c r="F320" i="26"/>
  <c r="F450" i="26"/>
  <c r="F216" i="26"/>
  <c r="F340" i="26"/>
  <c r="L330" i="26"/>
  <c r="L319" i="26"/>
  <c r="Y333" i="26"/>
  <c r="G314" i="26"/>
  <c r="Y325" i="26"/>
  <c r="G452" i="26"/>
  <c r="B61" i="26"/>
  <c r="B332" i="26"/>
  <c r="B328" i="26"/>
  <c r="B180" i="26"/>
  <c r="AD352" i="26"/>
  <c r="AD309" i="26"/>
  <c r="AD450" i="26"/>
  <c r="B206" i="26"/>
  <c r="B327" i="26"/>
  <c r="B165" i="26"/>
  <c r="B453" i="26"/>
  <c r="AD64" i="26"/>
  <c r="AD316" i="26"/>
  <c r="G312" i="26"/>
  <c r="G352" i="26"/>
  <c r="Y334" i="26"/>
  <c r="Y323" i="26"/>
  <c r="L214" i="26"/>
  <c r="L305" i="26"/>
  <c r="L61" i="26"/>
  <c r="L332" i="26"/>
  <c r="L328" i="26"/>
  <c r="L180" i="26"/>
  <c r="AF62" i="26"/>
  <c r="AF351" i="26"/>
  <c r="AF313" i="26"/>
  <c r="AF181" i="26"/>
  <c r="B65" i="26"/>
  <c r="B348" i="26"/>
  <c r="T208" i="26"/>
  <c r="T331" i="26"/>
  <c r="T324" i="26"/>
  <c r="T449" i="26"/>
  <c r="T164" i="26"/>
  <c r="K317" i="26"/>
  <c r="AC322" i="26"/>
  <c r="AC335" i="26"/>
  <c r="K456" i="26"/>
  <c r="K300" i="26"/>
  <c r="K181" i="26"/>
  <c r="L152" i="26"/>
  <c r="B198" i="26"/>
  <c r="B288" i="26"/>
  <c r="Y191" i="26"/>
  <c r="G172" i="26"/>
  <c r="X190" i="26"/>
  <c r="X460" i="26"/>
  <c r="X289" i="26"/>
  <c r="J201" i="26"/>
  <c r="J295" i="26"/>
  <c r="T463" i="26"/>
  <c r="T169" i="26"/>
  <c r="D417" i="26"/>
  <c r="D204" i="26"/>
  <c r="D56" i="26"/>
  <c r="AD197" i="26"/>
  <c r="AD286" i="26"/>
  <c r="J171" i="26"/>
  <c r="J358" i="26"/>
  <c r="J491" i="26"/>
  <c r="J460" i="26"/>
  <c r="J191" i="26"/>
  <c r="J291" i="26"/>
  <c r="E187" i="26"/>
  <c r="AF419" i="26"/>
  <c r="AF295" i="26"/>
  <c r="Y204" i="26"/>
  <c r="G55" i="26"/>
  <c r="Y294" i="26"/>
  <c r="AE465" i="26"/>
  <c r="M199" i="26"/>
  <c r="I197" i="26"/>
  <c r="I293" i="26"/>
  <c r="AB297" i="26"/>
  <c r="AB55" i="26"/>
  <c r="D462" i="26"/>
  <c r="D190" i="26"/>
  <c r="B196" i="26"/>
  <c r="B465" i="26"/>
  <c r="B287" i="26"/>
  <c r="N417" i="26"/>
  <c r="N204" i="26"/>
  <c r="N56" i="26"/>
  <c r="AF197" i="26"/>
  <c r="AF286" i="26"/>
  <c r="G201" i="26"/>
  <c r="G295" i="26"/>
  <c r="S203" i="26"/>
  <c r="A294" i="26"/>
  <c r="AD489" i="26"/>
  <c r="AD191" i="26"/>
  <c r="G466" i="26"/>
  <c r="Y198" i="26"/>
  <c r="G170" i="26"/>
  <c r="Y292" i="26"/>
  <c r="Y342" i="26"/>
  <c r="G306" i="26"/>
  <c r="M188" i="26"/>
  <c r="M57" i="26"/>
  <c r="AB215" i="26"/>
  <c r="AB342" i="26"/>
  <c r="I316" i="26"/>
  <c r="AA328" i="26"/>
  <c r="I350" i="26"/>
  <c r="I174" i="26"/>
  <c r="AA451" i="26"/>
  <c r="T199" i="26"/>
  <c r="T461" i="26"/>
  <c r="T284" i="26"/>
  <c r="AF220" i="26"/>
  <c r="AF186" i="26"/>
  <c r="AF57" i="26"/>
  <c r="G372" i="26"/>
  <c r="Y187" i="26"/>
  <c r="G484" i="26"/>
  <c r="Y199" i="26"/>
  <c r="Y461" i="26"/>
  <c r="AD212" i="26"/>
  <c r="AD336" i="26"/>
  <c r="AD327" i="26"/>
  <c r="AD454" i="26"/>
  <c r="K459" i="26"/>
  <c r="K193" i="26"/>
  <c r="AC172" i="26"/>
  <c r="D221" i="26"/>
  <c r="K218" i="26"/>
  <c r="D228" i="26"/>
  <c r="D302" i="26"/>
  <c r="D183" i="26"/>
  <c r="D339" i="26"/>
  <c r="N227" i="26"/>
  <c r="N346" i="26"/>
  <c r="K344" i="26"/>
  <c r="K304" i="26"/>
  <c r="AB366" i="26"/>
  <c r="AB303" i="26"/>
  <c r="AB175" i="26"/>
  <c r="T462" i="26"/>
  <c r="T171" i="26"/>
  <c r="A193" i="26"/>
  <c r="A459" i="26"/>
  <c r="S172" i="26"/>
  <c r="N65" i="26"/>
  <c r="N348" i="26"/>
  <c r="N213" i="26"/>
  <c r="N323" i="26"/>
  <c r="N335" i="26"/>
  <c r="N166" i="26"/>
  <c r="J210" i="26"/>
  <c r="J315" i="26"/>
  <c r="J454" i="26"/>
  <c r="J162" i="26"/>
  <c r="J355" i="26"/>
  <c r="J207" i="26"/>
  <c r="J331" i="26"/>
  <c r="J320" i="26"/>
  <c r="J450" i="26"/>
  <c r="U332" i="26"/>
  <c r="U457" i="26"/>
  <c r="C313" i="26"/>
  <c r="U321" i="26"/>
  <c r="C179" i="26"/>
  <c r="U165" i="26"/>
  <c r="B317" i="26"/>
  <c r="B300" i="26"/>
  <c r="B456" i="26"/>
  <c r="B181" i="26"/>
  <c r="AE310" i="26"/>
  <c r="M334" i="26"/>
  <c r="M322" i="26"/>
  <c r="AE166" i="26"/>
  <c r="AE455" i="26"/>
  <c r="X208" i="26"/>
  <c r="X324" i="26"/>
  <c r="X331" i="26"/>
  <c r="X449" i="26"/>
  <c r="X164" i="26"/>
  <c r="N62" i="26"/>
  <c r="N337" i="26"/>
  <c r="N458" i="26"/>
  <c r="N325" i="26"/>
  <c r="F206" i="26"/>
  <c r="F327" i="26"/>
  <c r="F165" i="26"/>
  <c r="F453" i="26"/>
  <c r="F36" i="26"/>
  <c r="B214" i="26"/>
  <c r="B305" i="26"/>
  <c r="B143" i="26"/>
  <c r="V208" i="26"/>
  <c r="V324" i="26"/>
  <c r="V331" i="26"/>
  <c r="V449" i="26"/>
  <c r="V164" i="26"/>
  <c r="F208" i="26"/>
  <c r="F314" i="26"/>
  <c r="F452" i="26"/>
  <c r="C351" i="26"/>
  <c r="U330" i="26"/>
  <c r="U326" i="26"/>
  <c r="C311" i="26"/>
  <c r="U452" i="26"/>
  <c r="U179" i="26"/>
  <c r="U300" i="26"/>
  <c r="C164" i="26"/>
  <c r="AF352" i="26"/>
  <c r="AF309" i="26"/>
  <c r="AF450" i="26"/>
  <c r="Y316" i="26"/>
  <c r="G301" i="26"/>
  <c r="G324" i="26"/>
  <c r="G336" i="26"/>
  <c r="G457" i="26"/>
  <c r="G182" i="26"/>
  <c r="D352" i="26"/>
  <c r="D312" i="26"/>
  <c r="D451" i="26"/>
  <c r="D214" i="26"/>
  <c r="D305" i="26"/>
  <c r="D61" i="26"/>
  <c r="D332" i="26"/>
  <c r="D328" i="26"/>
  <c r="D180" i="26"/>
  <c r="T314" i="26"/>
  <c r="T178" i="26"/>
  <c r="AB208" i="26"/>
  <c r="AB324" i="26"/>
  <c r="AB331" i="26"/>
  <c r="AB449" i="26"/>
  <c r="AB164" i="26"/>
  <c r="AB135" i="26"/>
  <c r="L207" i="26"/>
  <c r="L320" i="26"/>
  <c r="L331" i="26"/>
  <c r="L450" i="26"/>
  <c r="AF155" i="26"/>
  <c r="D297" i="26"/>
  <c r="D154" i="26"/>
  <c r="T465" i="26"/>
  <c r="T288" i="26"/>
  <c r="T58" i="26"/>
  <c r="V487" i="26"/>
  <c r="V198" i="26"/>
  <c r="V292" i="26"/>
  <c r="AF488" i="26"/>
  <c r="AF195" i="26"/>
  <c r="L368" i="26"/>
  <c r="L343" i="26"/>
  <c r="AB209" i="26"/>
  <c r="AB315" i="26"/>
  <c r="AB174" i="26"/>
  <c r="AD317" i="26"/>
  <c r="AD458" i="26"/>
  <c r="AD173" i="26"/>
  <c r="B313" i="26"/>
  <c r="B179" i="26"/>
  <c r="N372" i="26"/>
  <c r="L212" i="26"/>
  <c r="L334" i="26"/>
  <c r="L322" i="26"/>
  <c r="L372" i="26"/>
  <c r="N195" i="26"/>
  <c r="N290" i="26"/>
  <c r="T21" i="26"/>
  <c r="T177" i="26"/>
  <c r="N203" i="26"/>
  <c r="N54" i="26"/>
  <c r="I296" i="26"/>
  <c r="I448" i="26"/>
  <c r="AA177" i="26"/>
  <c r="T490" i="26"/>
  <c r="T197" i="26"/>
  <c r="T286" i="26"/>
  <c r="Y459" i="26"/>
  <c r="G195" i="26"/>
  <c r="G290" i="26"/>
  <c r="Y167" i="26"/>
  <c r="B201" i="26"/>
  <c r="B295" i="26"/>
  <c r="AB491" i="26"/>
  <c r="AB463" i="26"/>
  <c r="AB169" i="26"/>
  <c r="T419" i="26"/>
  <c r="T295" i="26"/>
  <c r="T35" i="26"/>
  <c r="B203" i="26"/>
  <c r="B54" i="26"/>
  <c r="T293" i="26"/>
  <c r="T157" i="26"/>
  <c r="G368" i="26"/>
  <c r="G343" i="26"/>
  <c r="Y184" i="26"/>
  <c r="L190" i="26"/>
  <c r="L462" i="26"/>
  <c r="AD466" i="26"/>
  <c r="AD196" i="26"/>
  <c r="AD291" i="26"/>
  <c r="V419" i="26"/>
  <c r="V295" i="26"/>
  <c r="AC465" i="26"/>
  <c r="K199" i="26"/>
  <c r="J308" i="26"/>
  <c r="J35" i="26"/>
  <c r="B459" i="26"/>
  <c r="B193" i="26"/>
  <c r="B286" i="26"/>
  <c r="J465" i="26"/>
  <c r="J196" i="26"/>
  <c r="J287" i="26"/>
  <c r="V299" i="26"/>
  <c r="V54" i="26"/>
  <c r="T297" i="26"/>
  <c r="T55" i="26"/>
  <c r="V197" i="26"/>
  <c r="V286" i="26"/>
  <c r="AA203" i="26"/>
  <c r="I294" i="26"/>
  <c r="X489" i="26"/>
  <c r="X191" i="26"/>
  <c r="B338" i="26"/>
  <c r="B466" i="26"/>
  <c r="B170" i="26"/>
  <c r="F482" i="26"/>
  <c r="X199" i="26"/>
  <c r="X461" i="26"/>
  <c r="X284" i="26"/>
  <c r="C188" i="26"/>
  <c r="C57" i="26"/>
  <c r="V215" i="26"/>
  <c r="V342" i="26"/>
  <c r="V59" i="26"/>
  <c r="V310" i="26"/>
  <c r="V166" i="26"/>
  <c r="V455" i="26"/>
  <c r="AB220" i="26"/>
  <c r="AB186" i="26"/>
  <c r="AB57" i="26"/>
  <c r="M218" i="26"/>
  <c r="AB212" i="26"/>
  <c r="AB336" i="26"/>
  <c r="AB327" i="26"/>
  <c r="AB454" i="26"/>
  <c r="AE191" i="26"/>
  <c r="M172" i="26"/>
  <c r="B227" i="26"/>
  <c r="B346" i="26"/>
  <c r="C344" i="26"/>
  <c r="C304" i="26"/>
  <c r="AD366" i="26"/>
  <c r="AD303" i="26"/>
  <c r="AD175" i="26"/>
  <c r="AF387" i="26"/>
  <c r="AF462" i="26"/>
  <c r="AF171" i="26"/>
  <c r="M193" i="26"/>
  <c r="M459" i="26"/>
  <c r="AE172" i="26"/>
  <c r="AB481" i="26"/>
  <c r="AB176" i="26"/>
  <c r="L367" i="26"/>
  <c r="L303" i="26"/>
  <c r="G335" i="26"/>
  <c r="G323" i="26"/>
  <c r="Y311" i="26"/>
  <c r="G166" i="26"/>
  <c r="Y453" i="26"/>
  <c r="D210" i="26"/>
  <c r="D315" i="26"/>
  <c r="D454" i="26"/>
  <c r="D162" i="26"/>
  <c r="J206" i="26"/>
  <c r="J327" i="26"/>
  <c r="J165" i="26"/>
  <c r="J453" i="26"/>
  <c r="AE332" i="26"/>
  <c r="M313" i="26"/>
  <c r="AE321" i="26"/>
  <c r="AE457" i="26"/>
  <c r="M179" i="26"/>
  <c r="AE165" i="26"/>
  <c r="L317" i="26"/>
  <c r="L456" i="26"/>
  <c r="L300" i="26"/>
  <c r="L181" i="26"/>
  <c r="C322" i="26"/>
  <c r="U310" i="26"/>
  <c r="C334" i="26"/>
  <c r="U455" i="26"/>
  <c r="U166" i="26"/>
  <c r="T352" i="26"/>
  <c r="T309" i="26"/>
  <c r="T450" i="26"/>
  <c r="I317" i="26"/>
  <c r="AA322" i="26"/>
  <c r="AA335" i="26"/>
  <c r="I300" i="26"/>
  <c r="I456" i="26"/>
  <c r="I181" i="26"/>
  <c r="AA162" i="26"/>
  <c r="B216" i="26"/>
  <c r="B340" i="26"/>
  <c r="E303" i="26"/>
  <c r="W340" i="26"/>
  <c r="B321" i="26"/>
  <c r="B333" i="26"/>
  <c r="B455" i="26"/>
  <c r="J64" i="26"/>
  <c r="J309" i="26"/>
  <c r="J178" i="26"/>
  <c r="J449" i="26"/>
  <c r="X349" i="26"/>
  <c r="X348" i="26"/>
  <c r="X183" i="26"/>
  <c r="N330" i="26"/>
  <c r="N319" i="26"/>
  <c r="AB211" i="26"/>
  <c r="AB334" i="26"/>
  <c r="AB323" i="26"/>
  <c r="AB182" i="26"/>
  <c r="W332" i="26"/>
  <c r="W321" i="26"/>
  <c r="E313" i="26"/>
  <c r="W457" i="26"/>
  <c r="E179" i="26"/>
  <c r="W165" i="26"/>
  <c r="X64" i="26"/>
  <c r="X316" i="26"/>
  <c r="Y351" i="26"/>
  <c r="G331" i="26"/>
  <c r="Y313" i="26"/>
  <c r="G320" i="26"/>
  <c r="Y181" i="26"/>
  <c r="G450" i="26"/>
  <c r="G214" i="26"/>
  <c r="G305" i="26"/>
  <c r="F61" i="26"/>
  <c r="F332" i="26"/>
  <c r="F328" i="26"/>
  <c r="F180" i="26"/>
  <c r="AD314" i="26"/>
  <c r="AD178" i="26"/>
  <c r="K351" i="26"/>
  <c r="AC330" i="26"/>
  <c r="AC326" i="26"/>
  <c r="K311" i="26"/>
  <c r="AC300" i="26"/>
  <c r="AC452" i="26"/>
  <c r="AC179" i="26"/>
  <c r="K164" i="26"/>
  <c r="AD320" i="26"/>
  <c r="AD329" i="26"/>
  <c r="AD301" i="26"/>
  <c r="AD180" i="26"/>
  <c r="B207" i="26"/>
  <c r="B331" i="26"/>
  <c r="B320" i="26"/>
  <c r="B450" i="26"/>
  <c r="B155" i="26"/>
  <c r="Y157" i="26"/>
  <c r="AB204" i="26"/>
  <c r="AB294" i="26"/>
  <c r="V193" i="26"/>
  <c r="V290" i="26"/>
  <c r="V204" i="26"/>
  <c r="V294" i="26"/>
  <c r="F493" i="26"/>
  <c r="F158" i="26"/>
  <c r="AB128" i="26"/>
  <c r="AB202" i="26"/>
  <c r="AB448" i="26"/>
  <c r="AB194" i="26"/>
  <c r="AB287" i="26"/>
  <c r="AB53" i="26"/>
  <c r="AB465" i="26"/>
  <c r="AB58" i="26"/>
  <c r="AB288" i="26"/>
  <c r="B132" i="26"/>
  <c r="B307" i="26"/>
  <c r="B190" i="26"/>
  <c r="B462" i="26"/>
  <c r="AB196" i="26"/>
  <c r="AB466" i="26"/>
  <c r="AB291" i="26"/>
  <c r="A197" i="26"/>
  <c r="A293" i="26"/>
  <c r="X369" i="26"/>
  <c r="X344" i="26"/>
  <c r="AD419" i="26"/>
  <c r="AD295" i="26"/>
  <c r="AB193" i="26"/>
  <c r="AB290" i="26"/>
  <c r="AB464" i="26"/>
  <c r="AB170" i="26"/>
  <c r="AF489" i="26"/>
  <c r="AF191" i="26"/>
  <c r="G465" i="26"/>
  <c r="G196" i="26"/>
  <c r="G287" i="26"/>
  <c r="J19" i="26"/>
  <c r="J298" i="26"/>
  <c r="Y200" i="26"/>
  <c r="G307" i="26"/>
  <c r="AB416" i="26"/>
  <c r="AB308" i="26"/>
  <c r="AB56" i="26"/>
  <c r="AD297" i="26"/>
  <c r="AD55" i="26"/>
  <c r="G487" i="26"/>
  <c r="G463" i="26"/>
  <c r="Y192" i="26"/>
  <c r="G58" i="26"/>
  <c r="G292" i="26"/>
  <c r="G167" i="26"/>
  <c r="T299" i="26"/>
  <c r="T54" i="26"/>
  <c r="W203" i="26"/>
  <c r="E294" i="26"/>
  <c r="D487" i="26"/>
  <c r="D463" i="26"/>
  <c r="D58" i="26"/>
  <c r="D292" i="26"/>
  <c r="D167" i="26"/>
  <c r="D338" i="26"/>
  <c r="D466" i="26"/>
  <c r="D170" i="26"/>
  <c r="D461" i="26"/>
  <c r="D169" i="26"/>
  <c r="D285" i="26"/>
  <c r="K188" i="26"/>
  <c r="K57" i="26"/>
  <c r="AD215" i="26"/>
  <c r="AD342" i="26"/>
  <c r="AF368" i="26"/>
  <c r="AD59" i="26"/>
  <c r="AD310" i="26"/>
  <c r="AD166" i="26"/>
  <c r="AD455" i="26"/>
  <c r="AD220" i="26"/>
  <c r="AD186" i="26"/>
  <c r="AD57" i="26"/>
  <c r="X228" i="26"/>
  <c r="X305" i="26"/>
  <c r="G202" i="26"/>
  <c r="Y55" i="26"/>
  <c r="Y297" i="26"/>
  <c r="T214" i="26"/>
  <c r="T185" i="26"/>
  <c r="T306" i="26"/>
  <c r="F350" i="26"/>
  <c r="F316" i="26"/>
  <c r="F174" i="26"/>
  <c r="W191" i="26"/>
  <c r="E172" i="26"/>
  <c r="AF214" i="26"/>
  <c r="AF306" i="26"/>
  <c r="AF185" i="26"/>
  <c r="Y366" i="26"/>
  <c r="Y303" i="26"/>
  <c r="G347" i="26"/>
  <c r="Y175" i="26"/>
  <c r="G481" i="26"/>
  <c r="G176" i="26"/>
  <c r="L227" i="26"/>
  <c r="L346" i="26"/>
  <c r="V366" i="26"/>
  <c r="V303" i="26"/>
  <c r="V175" i="26"/>
  <c r="AD462" i="26"/>
  <c r="AD171" i="26"/>
  <c r="AF228" i="26"/>
  <c r="AF305" i="26"/>
  <c r="L215" i="26"/>
  <c r="E193" i="26"/>
  <c r="E459" i="26"/>
  <c r="W172" i="26"/>
  <c r="D367" i="26"/>
  <c r="D303" i="26"/>
  <c r="B213" i="26"/>
  <c r="B335" i="26"/>
  <c r="B323" i="26"/>
  <c r="B166" i="26"/>
  <c r="T206" i="26"/>
  <c r="T350" i="26"/>
  <c r="T312" i="26"/>
  <c r="T163" i="26"/>
  <c r="Y371" i="26"/>
  <c r="Y343" i="26"/>
  <c r="I351" i="26"/>
  <c r="I311" i="26"/>
  <c r="AA330" i="26"/>
  <c r="AA326" i="26"/>
  <c r="AA300" i="26"/>
  <c r="AA179" i="26"/>
  <c r="I164" i="26"/>
  <c r="AA452" i="26"/>
  <c r="J317" i="26"/>
  <c r="J300" i="26"/>
  <c r="J181" i="26"/>
  <c r="J456" i="26"/>
  <c r="J356" i="26"/>
  <c r="AD63" i="26"/>
  <c r="AD321" i="26"/>
  <c r="AD457" i="26"/>
  <c r="AD332" i="26"/>
  <c r="AD165" i="26"/>
  <c r="AC315" i="26"/>
  <c r="K321" i="26"/>
  <c r="K333" i="26"/>
  <c r="K455" i="26"/>
  <c r="AC174" i="26"/>
  <c r="AF333" i="26"/>
  <c r="AF325" i="26"/>
  <c r="L216" i="26"/>
  <c r="L340" i="26"/>
  <c r="T64" i="26"/>
  <c r="T316" i="26"/>
  <c r="Y337" i="26"/>
  <c r="Y319" i="26"/>
  <c r="G309" i="26"/>
  <c r="G178" i="26"/>
  <c r="G449" i="26"/>
  <c r="D65" i="26"/>
  <c r="D348" i="26"/>
  <c r="G366" i="26"/>
  <c r="Y348" i="26"/>
  <c r="Y349" i="26"/>
  <c r="Y183" i="26"/>
  <c r="J319" i="26"/>
  <c r="J330" i="26"/>
  <c r="T211" i="26"/>
  <c r="T323" i="26"/>
  <c r="T334" i="26"/>
  <c r="T182" i="26"/>
  <c r="S315" i="26"/>
  <c r="A321" i="26"/>
  <c r="A333" i="26"/>
  <c r="S174" i="26"/>
  <c r="A455" i="26"/>
  <c r="AF64" i="26"/>
  <c r="AF316" i="26"/>
  <c r="B64" i="26"/>
  <c r="B309" i="26"/>
  <c r="B178" i="26"/>
  <c r="B449" i="26"/>
  <c r="J214" i="26"/>
  <c r="J305" i="26"/>
  <c r="G332" i="26"/>
  <c r="G328" i="26"/>
  <c r="Y318" i="26"/>
  <c r="Y456" i="26"/>
  <c r="G180" i="26"/>
  <c r="X314" i="26"/>
  <c r="X178" i="26"/>
  <c r="E351" i="26"/>
  <c r="W330" i="26"/>
  <c r="W326" i="26"/>
  <c r="E311" i="26"/>
  <c r="W452" i="26"/>
  <c r="W179" i="26"/>
  <c r="W300" i="26"/>
  <c r="E164" i="26"/>
  <c r="T329" i="26"/>
  <c r="T320" i="26"/>
  <c r="T301" i="26"/>
  <c r="T180" i="26"/>
  <c r="L206" i="26"/>
  <c r="L327" i="26"/>
  <c r="L453" i="26"/>
  <c r="L165" i="26"/>
  <c r="L36" i="26"/>
  <c r="D156" i="26"/>
  <c r="L358" i="26"/>
  <c r="D355" i="26"/>
  <c r="D192" i="26"/>
  <c r="D284" i="26"/>
  <c r="J135" i="26"/>
  <c r="V35" i="26"/>
  <c r="X487" i="26"/>
  <c r="X198" i="26"/>
  <c r="X292" i="26"/>
  <c r="D448" i="26"/>
  <c r="D296" i="26"/>
  <c r="G203" i="26"/>
  <c r="Y296" i="26"/>
  <c r="AA190" i="26"/>
  <c r="AA460" i="26"/>
  <c r="AA289" i="26"/>
  <c r="T193" i="26"/>
  <c r="T290" i="26"/>
  <c r="Y419" i="26"/>
  <c r="G205" i="26"/>
  <c r="Y295" i="26"/>
  <c r="Y194" i="26"/>
  <c r="G168" i="26"/>
  <c r="Y53" i="26"/>
  <c r="Y468" i="26"/>
  <c r="Y287" i="26"/>
  <c r="L487" i="26"/>
  <c r="L463" i="26"/>
  <c r="L58" i="26"/>
  <c r="L292" i="26"/>
  <c r="L167" i="26"/>
  <c r="T369" i="26"/>
  <c r="T344" i="26"/>
  <c r="AB419" i="26"/>
  <c r="AB295" i="26"/>
  <c r="X193" i="26"/>
  <c r="X290" i="26"/>
  <c r="Y464" i="26"/>
  <c r="G194" i="26"/>
  <c r="G289" i="26"/>
  <c r="Y170" i="26"/>
  <c r="V489" i="26"/>
  <c r="V191" i="26"/>
  <c r="F196" i="26"/>
  <c r="F465" i="26"/>
  <c r="F287" i="26"/>
  <c r="B19" i="26"/>
  <c r="B298" i="26"/>
  <c r="Y416" i="26"/>
  <c r="Y308" i="26"/>
  <c r="G177" i="26"/>
  <c r="Y56" i="26"/>
  <c r="U203" i="26"/>
  <c r="C294" i="26"/>
  <c r="F487" i="26"/>
  <c r="F463" i="26"/>
  <c r="F58" i="26"/>
  <c r="F167" i="26"/>
  <c r="F292" i="26"/>
  <c r="AD125" i="26"/>
  <c r="AD296" i="26"/>
  <c r="AD299" i="26"/>
  <c r="AD54" i="26"/>
  <c r="N459" i="26"/>
  <c r="N193" i="26"/>
  <c r="N286" i="26"/>
  <c r="L338" i="26"/>
  <c r="L466" i="26"/>
  <c r="L170" i="26"/>
  <c r="G461" i="26"/>
  <c r="Y195" i="26"/>
  <c r="G169" i="26"/>
  <c r="G285" i="26"/>
  <c r="I188" i="26"/>
  <c r="I57" i="26"/>
  <c r="AF215" i="26"/>
  <c r="AF342" i="26"/>
  <c r="AB59" i="26"/>
  <c r="AB310" i="26"/>
  <c r="AB166" i="26"/>
  <c r="AB455" i="26"/>
  <c r="V220" i="26"/>
  <c r="V186" i="26"/>
  <c r="V57" i="26"/>
  <c r="M344" i="26"/>
  <c r="M304" i="26"/>
  <c r="B350" i="26"/>
  <c r="B316" i="26"/>
  <c r="B174" i="26"/>
  <c r="AA191" i="26"/>
  <c r="I172" i="26"/>
  <c r="AF218" i="26"/>
  <c r="AB214" i="26"/>
  <c r="AB185" i="26"/>
  <c r="AB306" i="26"/>
  <c r="AD353" i="26"/>
  <c r="AD330" i="26"/>
  <c r="AD326" i="26"/>
  <c r="AD300" i="26"/>
  <c r="AD179" i="26"/>
  <c r="AD452" i="26"/>
  <c r="V462" i="26"/>
  <c r="V171" i="26"/>
  <c r="G341" i="26"/>
  <c r="Y305" i="26"/>
  <c r="C193" i="26"/>
  <c r="C459" i="26"/>
  <c r="U172" i="26"/>
  <c r="F367" i="26"/>
  <c r="F303" i="26"/>
  <c r="AC321" i="26"/>
  <c r="AC332" i="26"/>
  <c r="K313" i="26"/>
  <c r="AC457" i="26"/>
  <c r="K179" i="26"/>
  <c r="AC165" i="26"/>
  <c r="N317" i="26"/>
  <c r="N456" i="26"/>
  <c r="N181" i="26"/>
  <c r="N300" i="26"/>
  <c r="AF206" i="26"/>
  <c r="AF312" i="26"/>
  <c r="AF350" i="26"/>
  <c r="AF163" i="26"/>
  <c r="X62" i="26"/>
  <c r="X351" i="26"/>
  <c r="X313" i="26"/>
  <c r="X181" i="26"/>
  <c r="AF63" i="26"/>
  <c r="AF332" i="26"/>
  <c r="AF321" i="26"/>
  <c r="AF457" i="26"/>
  <c r="AF165" i="26"/>
  <c r="X329" i="26"/>
  <c r="X320" i="26"/>
  <c r="X301" i="26"/>
  <c r="X180" i="26"/>
  <c r="AB333" i="26"/>
  <c r="AB325" i="26"/>
  <c r="N216" i="26"/>
  <c r="N340" i="26"/>
  <c r="AA336" i="26"/>
  <c r="AA327" i="26"/>
  <c r="AA454" i="26"/>
  <c r="L208" i="26"/>
  <c r="L314" i="26"/>
  <c r="L452" i="26"/>
  <c r="L161" i="26"/>
  <c r="V314" i="26"/>
  <c r="V178" i="26"/>
  <c r="N423" i="26"/>
  <c r="N175" i="26"/>
  <c r="AB348" i="26"/>
  <c r="AB349" i="26"/>
  <c r="AB183" i="26"/>
  <c r="Y458" i="26"/>
  <c r="Y317" i="26"/>
  <c r="G330" i="26"/>
  <c r="G319" i="26"/>
  <c r="Y173" i="26"/>
  <c r="V211" i="26"/>
  <c r="V323" i="26"/>
  <c r="V334" i="26"/>
  <c r="V182" i="26"/>
  <c r="I321" i="26"/>
  <c r="AA315" i="26"/>
  <c r="I333" i="26"/>
  <c r="AA174" i="26"/>
  <c r="I455" i="26"/>
  <c r="V64" i="26"/>
  <c r="V316" i="26"/>
  <c r="N64" i="26"/>
  <c r="N309" i="26"/>
  <c r="N449" i="26"/>
  <c r="N178" i="26"/>
  <c r="A303" i="26"/>
  <c r="S340" i="26"/>
  <c r="N61" i="26"/>
  <c r="N328" i="26"/>
  <c r="N332" i="26"/>
  <c r="N180" i="26"/>
  <c r="AF314" i="26"/>
  <c r="AF178" i="26"/>
  <c r="M351" i="26"/>
  <c r="AE330" i="26"/>
  <c r="AE326" i="26"/>
  <c r="M311" i="26"/>
  <c r="AE452" i="26"/>
  <c r="AE179" i="26"/>
  <c r="AE300" i="26"/>
  <c r="M164" i="26"/>
  <c r="AB329" i="26"/>
  <c r="AB320" i="26"/>
  <c r="AB301" i="26"/>
  <c r="AB180" i="26"/>
  <c r="D206" i="26"/>
  <c r="D327" i="26"/>
  <c r="D165" i="26"/>
  <c r="D453" i="26"/>
  <c r="D155" i="26"/>
  <c r="X153" i="26"/>
  <c r="X204" i="26"/>
  <c r="X294" i="26"/>
  <c r="D197" i="26"/>
  <c r="D293" i="26"/>
  <c r="T135" i="26"/>
  <c r="B192" i="26"/>
  <c r="B284" i="26"/>
  <c r="F195" i="26"/>
  <c r="F290" i="26"/>
  <c r="AF128" i="26"/>
  <c r="AF202" i="26"/>
  <c r="AF448" i="26"/>
  <c r="B126" i="26"/>
  <c r="B299" i="26"/>
  <c r="N296" i="26"/>
  <c r="N448" i="26"/>
  <c r="AF416" i="26"/>
  <c r="AF308" i="26"/>
  <c r="AF56" i="26"/>
  <c r="B487" i="26"/>
  <c r="B463" i="26"/>
  <c r="B58" i="26"/>
  <c r="B292" i="26"/>
  <c r="B167" i="26"/>
  <c r="F369" i="26"/>
  <c r="F349" i="26"/>
  <c r="F184" i="26"/>
  <c r="AB369" i="26"/>
  <c r="AB344" i="26"/>
  <c r="Y202" i="26"/>
  <c r="G298" i="26"/>
  <c r="Y448" i="26"/>
  <c r="AF193" i="26"/>
  <c r="AF290" i="26"/>
  <c r="J5" i="26"/>
  <c r="J205" i="26"/>
  <c r="Y197" i="26"/>
  <c r="Y286" i="26"/>
  <c r="J487" i="26"/>
  <c r="J463" i="26"/>
  <c r="J58" i="26"/>
  <c r="J167" i="26"/>
  <c r="J292" i="26"/>
  <c r="D19" i="26"/>
  <c r="D298" i="26"/>
  <c r="J417" i="26"/>
  <c r="J204" i="26"/>
  <c r="J56" i="26"/>
  <c r="B21" i="26"/>
  <c r="B55" i="26"/>
  <c r="V464" i="26"/>
  <c r="V170" i="26"/>
  <c r="T416" i="26"/>
  <c r="T308" i="26"/>
  <c r="T56" i="26"/>
  <c r="J459" i="26"/>
  <c r="J193" i="26"/>
  <c r="J286" i="26"/>
  <c r="AB299" i="26"/>
  <c r="AB54" i="26"/>
  <c r="D459" i="26"/>
  <c r="D193" i="26"/>
  <c r="D286" i="26"/>
  <c r="J338" i="26"/>
  <c r="J466" i="26"/>
  <c r="J170" i="26"/>
  <c r="J461" i="26"/>
  <c r="J169" i="26"/>
  <c r="J285" i="26"/>
  <c r="F221" i="26"/>
  <c r="X353" i="26"/>
  <c r="X326" i="26"/>
  <c r="X330" i="26"/>
  <c r="X300" i="26"/>
  <c r="X179" i="26"/>
  <c r="X452" i="26"/>
  <c r="AC341" i="26"/>
  <c r="K349" i="26"/>
  <c r="K184" i="26"/>
  <c r="J316" i="26"/>
  <c r="J350" i="26"/>
  <c r="J174" i="26"/>
  <c r="U191" i="26"/>
  <c r="C172" i="26"/>
  <c r="AD214" i="26"/>
  <c r="AD185" i="26"/>
  <c r="AD306" i="26"/>
  <c r="V317" i="26"/>
  <c r="V458" i="26"/>
  <c r="V173" i="26"/>
  <c r="Y185" i="26"/>
  <c r="Y306" i="26"/>
  <c r="G346" i="26"/>
  <c r="T216" i="26"/>
  <c r="AD228" i="26"/>
  <c r="AD305" i="26"/>
  <c r="N367" i="26"/>
  <c r="N303" i="26"/>
  <c r="S332" i="26"/>
  <c r="A313" i="26"/>
  <c r="S321" i="26"/>
  <c r="S457" i="26"/>
  <c r="A179" i="26"/>
  <c r="S165" i="26"/>
  <c r="AB207" i="26"/>
  <c r="AB322" i="26"/>
  <c r="AB335" i="26"/>
  <c r="AB162" i="26"/>
  <c r="AB206" i="26"/>
  <c r="AB350" i="26"/>
  <c r="AB312" i="26"/>
  <c r="L65" i="26"/>
  <c r="L348" i="26"/>
  <c r="T63" i="26"/>
  <c r="T457" i="26"/>
  <c r="T321" i="26"/>
  <c r="T332" i="26"/>
  <c r="T165" i="26"/>
  <c r="G337" i="26"/>
  <c r="Y312" i="26"/>
  <c r="G458" i="26"/>
  <c r="G325" i="26"/>
  <c r="Y350" i="26"/>
  <c r="T333" i="26"/>
  <c r="T325" i="26"/>
  <c r="D216" i="26"/>
  <c r="D340" i="26"/>
  <c r="S336" i="26"/>
  <c r="A318" i="26"/>
  <c r="S327" i="26"/>
  <c r="S454" i="26"/>
  <c r="A163" i="26"/>
  <c r="B208" i="26"/>
  <c r="B314" i="26"/>
  <c r="B452" i="26"/>
  <c r="T348" i="26"/>
  <c r="T349" i="26"/>
  <c r="T183" i="26"/>
  <c r="F319" i="26"/>
  <c r="F330" i="26"/>
  <c r="X211" i="26"/>
  <c r="X323" i="26"/>
  <c r="X334" i="26"/>
  <c r="X182" i="26"/>
  <c r="E333" i="26"/>
  <c r="W315" i="26"/>
  <c r="E321" i="26"/>
  <c r="E455" i="26"/>
  <c r="W174" i="26"/>
  <c r="W322" i="26"/>
  <c r="W335" i="26"/>
  <c r="E317" i="26"/>
  <c r="E300" i="26"/>
  <c r="E456" i="26"/>
  <c r="E181" i="26"/>
  <c r="W162" i="26"/>
  <c r="D64" i="26"/>
  <c r="D309" i="26"/>
  <c r="D449" i="26"/>
  <c r="D178" i="26"/>
  <c r="M303" i="26"/>
  <c r="AE340" i="26"/>
  <c r="V62" i="26"/>
  <c r="V351" i="26"/>
  <c r="V313" i="26"/>
  <c r="V181" i="26"/>
  <c r="AB314" i="26"/>
  <c r="AB178" i="26"/>
  <c r="AD208" i="26"/>
  <c r="AD331" i="26"/>
  <c r="AD324" i="26"/>
  <c r="AD164" i="26"/>
  <c r="AD449" i="26"/>
  <c r="S335" i="26"/>
  <c r="S322" i="26"/>
  <c r="A317" i="26"/>
  <c r="A300" i="26"/>
  <c r="A456" i="26"/>
  <c r="A181" i="26"/>
  <c r="N206" i="26"/>
  <c r="N327" i="26"/>
  <c r="N165" i="26"/>
  <c r="N453" i="26"/>
  <c r="AD148" i="26"/>
  <c r="Y203" i="26"/>
  <c r="G294" i="26"/>
  <c r="AB479" i="26"/>
  <c r="AF487" i="26"/>
  <c r="AF198" i="26"/>
  <c r="AF292" i="26"/>
  <c r="AD487" i="26"/>
  <c r="AD198" i="26"/>
  <c r="AD292" i="26"/>
  <c r="AD202" i="26"/>
  <c r="AD448" i="26"/>
  <c r="AB150" i="26"/>
  <c r="T495" i="26"/>
  <c r="V202" i="26"/>
  <c r="V448" i="26"/>
  <c r="E448" i="26"/>
  <c r="E296" i="26"/>
  <c r="W177" i="26"/>
  <c r="N220" i="26"/>
  <c r="N187" i="26"/>
  <c r="D344" i="26"/>
  <c r="D304" i="26"/>
  <c r="V311" i="26"/>
  <c r="V453" i="26"/>
  <c r="AB213" i="26"/>
  <c r="AB328" i="26"/>
  <c r="AB451" i="26"/>
  <c r="N210" i="26"/>
  <c r="N315" i="26"/>
  <c r="N454" i="26"/>
  <c r="N162" i="26"/>
  <c r="N355" i="26"/>
  <c r="D370" i="26"/>
  <c r="N212" i="26"/>
  <c r="N322" i="26"/>
  <c r="N334" i="26"/>
  <c r="J195" i="26"/>
  <c r="J290" i="26"/>
  <c r="J496" i="26"/>
  <c r="J297" i="26"/>
  <c r="AF463" i="26"/>
  <c r="AF169" i="26"/>
  <c r="J369" i="26"/>
  <c r="J349" i="26"/>
  <c r="J184" i="26"/>
  <c r="F313" i="26"/>
  <c r="F179" i="26"/>
  <c r="T59" i="26"/>
  <c r="T310" i="26"/>
  <c r="T166" i="26"/>
  <c r="T455" i="26"/>
  <c r="N63" i="26"/>
  <c r="N318" i="26"/>
  <c r="N163" i="26"/>
  <c r="AF207" i="26"/>
  <c r="AF322" i="26"/>
  <c r="AF335" i="26"/>
  <c r="AF162" i="26"/>
  <c r="AD370" i="26"/>
  <c r="D317" i="26"/>
  <c r="D456" i="26"/>
  <c r="D181" i="26"/>
  <c r="D300" i="26"/>
  <c r="G471" i="26"/>
  <c r="G317" i="26"/>
  <c r="Y322" i="26"/>
  <c r="Y335" i="26"/>
  <c r="G300" i="26"/>
  <c r="G181" i="26"/>
  <c r="G456" i="26"/>
  <c r="L480" i="26"/>
  <c r="L188" i="26"/>
  <c r="L57" i="26"/>
  <c r="X59" i="26"/>
  <c r="X310" i="26"/>
  <c r="X166" i="26"/>
  <c r="X455" i="26"/>
  <c r="F212" i="26"/>
  <c r="F322" i="26"/>
  <c r="F334" i="26"/>
  <c r="L370" i="26"/>
  <c r="D195" i="26"/>
  <c r="D290" i="26"/>
  <c r="AB198" i="26"/>
  <c r="AB292" i="26"/>
  <c r="T209" i="26"/>
  <c r="T315" i="26"/>
  <c r="T174" i="26"/>
  <c r="T365" i="26"/>
  <c r="T318" i="26"/>
  <c r="T456" i="26"/>
  <c r="N197" i="26"/>
  <c r="N293" i="26"/>
  <c r="AF466" i="26"/>
  <c r="AF196" i="26"/>
  <c r="AF291" i="26"/>
  <c r="X466" i="26"/>
  <c r="X196" i="26"/>
  <c r="X291" i="26"/>
  <c r="B344" i="26"/>
  <c r="B304" i="26"/>
  <c r="D212" i="26"/>
  <c r="D322" i="26"/>
  <c r="D334" i="26"/>
  <c r="AB372" i="26"/>
  <c r="N321" i="26"/>
  <c r="N333" i="26"/>
  <c r="N455" i="26"/>
  <c r="B194" i="26"/>
  <c r="B289" i="26"/>
  <c r="D220" i="26"/>
  <c r="D187" i="26"/>
  <c r="Y302" i="26"/>
  <c r="B369" i="26"/>
  <c r="B349" i="26"/>
  <c r="B184" i="26"/>
  <c r="J198" i="26"/>
  <c r="J288" i="26"/>
  <c r="X371" i="26"/>
  <c r="X343" i="26"/>
  <c r="F338" i="26"/>
  <c r="F466" i="26"/>
  <c r="F170" i="26"/>
  <c r="F220" i="26"/>
  <c r="F187" i="26"/>
  <c r="D365" i="26"/>
  <c r="D330" i="26"/>
  <c r="D319" i="26"/>
  <c r="AF25" i="26"/>
  <c r="AF459" i="26"/>
  <c r="AF167" i="26"/>
  <c r="X214" i="26"/>
  <c r="X306" i="26"/>
  <c r="X185" i="26"/>
  <c r="T212" i="26"/>
  <c r="T336" i="26"/>
  <c r="T327" i="26"/>
  <c r="T454" i="26"/>
  <c r="H465" i="26"/>
  <c r="H196" i="26"/>
  <c r="H287" i="26"/>
  <c r="H63" i="26"/>
  <c r="H318" i="26"/>
  <c r="X63" i="26"/>
  <c r="X321" i="26"/>
  <c r="X332" i="26"/>
  <c r="X457" i="26"/>
  <c r="X165" i="26"/>
  <c r="F190" i="26"/>
  <c r="F462" i="26"/>
  <c r="F371" i="26"/>
  <c r="F341" i="26"/>
  <c r="N366" i="26"/>
  <c r="B209" i="26"/>
  <c r="B336" i="26"/>
  <c r="B457" i="26"/>
  <c r="B324" i="26"/>
  <c r="B301" i="26"/>
  <c r="B182" i="26"/>
  <c r="AF194" i="26"/>
  <c r="AF287" i="26"/>
  <c r="AF53" i="26"/>
  <c r="AF219" i="26"/>
  <c r="V369" i="26"/>
  <c r="V344" i="26"/>
  <c r="T326" i="26"/>
  <c r="T330" i="26"/>
  <c r="T300" i="26"/>
  <c r="T179" i="26"/>
  <c r="T452" i="26"/>
  <c r="L198" i="26"/>
  <c r="L288" i="26"/>
  <c r="J373" i="26"/>
  <c r="F64" i="26"/>
  <c r="F309" i="26"/>
  <c r="F449" i="26"/>
  <c r="F178" i="26"/>
  <c r="T204" i="26"/>
  <c r="T294" i="26"/>
  <c r="V463" i="26"/>
  <c r="V169" i="26"/>
  <c r="AD371" i="26"/>
  <c r="AD343" i="26"/>
  <c r="X333" i="26"/>
  <c r="X325" i="26"/>
  <c r="Z442" i="26"/>
  <c r="AF54" i="26"/>
  <c r="G217" i="26"/>
  <c r="J220" i="26"/>
  <c r="J187" i="26"/>
  <c r="N368" i="26"/>
  <c r="N343" i="26"/>
  <c r="L351" i="26"/>
  <c r="L311" i="26"/>
  <c r="L164" i="26"/>
  <c r="G375" i="26"/>
  <c r="Y188" i="26"/>
  <c r="D353" i="26"/>
  <c r="D313" i="26"/>
  <c r="D179" i="26"/>
  <c r="D480" i="26"/>
  <c r="D188" i="26"/>
  <c r="D57" i="26"/>
  <c r="D222" i="26"/>
  <c r="D351" i="26"/>
  <c r="D311" i="26"/>
  <c r="D164" i="26"/>
  <c r="AB210" i="26"/>
  <c r="AB319" i="26"/>
  <c r="AB337" i="26"/>
  <c r="Y219" i="26"/>
  <c r="G188" i="26"/>
  <c r="G57" i="26"/>
  <c r="J313" i="26"/>
  <c r="J179" i="26"/>
  <c r="V210" i="26"/>
  <c r="V337" i="26"/>
  <c r="V319" i="26"/>
  <c r="V21" i="26"/>
  <c r="V177" i="26"/>
  <c r="AD417" i="26"/>
  <c r="AD201" i="26"/>
  <c r="V460" i="26"/>
  <c r="V190" i="26"/>
  <c r="V289" i="26"/>
  <c r="J344" i="26"/>
  <c r="J304" i="26"/>
  <c r="T460" i="26"/>
  <c r="T190" i="26"/>
  <c r="T289" i="26"/>
  <c r="F209" i="26"/>
  <c r="F336" i="26"/>
  <c r="F457" i="26"/>
  <c r="F324" i="26"/>
  <c r="F301" i="26"/>
  <c r="F182" i="26"/>
  <c r="T488" i="26"/>
  <c r="T195" i="26"/>
  <c r="V465" i="26"/>
  <c r="V58" i="26"/>
  <c r="V288" i="26"/>
  <c r="D211" i="26"/>
  <c r="D329" i="26"/>
  <c r="D326" i="26"/>
  <c r="D173" i="26"/>
  <c r="AF372" i="26"/>
  <c r="F223" i="26"/>
  <c r="F333" i="26"/>
  <c r="F321" i="26"/>
  <c r="F455" i="26"/>
  <c r="L213" i="26"/>
  <c r="L335" i="26"/>
  <c r="L323" i="26"/>
  <c r="L166" i="26"/>
  <c r="D194" i="26"/>
  <c r="D289" i="26"/>
  <c r="F62" i="26"/>
  <c r="F337" i="26"/>
  <c r="F325" i="26"/>
  <c r="F458" i="26"/>
  <c r="J368" i="26"/>
  <c r="J343" i="26"/>
  <c r="AD65" i="26"/>
  <c r="AD340" i="26"/>
  <c r="T371" i="26"/>
  <c r="T343" i="26"/>
  <c r="H498" i="26"/>
  <c r="H296" i="26"/>
  <c r="H448" i="26"/>
  <c r="H210" i="26"/>
  <c r="H315" i="26"/>
  <c r="H162" i="26"/>
  <c r="H454" i="26"/>
  <c r="Z196" i="26"/>
  <c r="Z466" i="26"/>
  <c r="Z291" i="26"/>
  <c r="Z365" i="26"/>
  <c r="Z318" i="26"/>
  <c r="Z456" i="26"/>
  <c r="D196" i="26"/>
  <c r="D465" i="26"/>
  <c r="D287" i="26"/>
  <c r="F63" i="26"/>
  <c r="F318" i="26"/>
  <c r="Z465" i="26"/>
  <c r="Z58" i="26"/>
  <c r="Z288" i="26"/>
  <c r="Z352" i="26"/>
  <c r="Z309" i="26"/>
  <c r="Z450" i="26"/>
  <c r="H151" i="26"/>
  <c r="H377" i="26"/>
  <c r="H411" i="26"/>
  <c r="H172" i="26"/>
  <c r="H369" i="26"/>
  <c r="H184" i="26"/>
  <c r="H349" i="26"/>
  <c r="H213" i="26"/>
  <c r="H335" i="26"/>
  <c r="H323" i="26"/>
  <c r="H166" i="26"/>
  <c r="H207" i="26"/>
  <c r="H331" i="26"/>
  <c r="H320" i="26"/>
  <c r="H450" i="26"/>
  <c r="Z131" i="26"/>
  <c r="Z308" i="26"/>
  <c r="Z56" i="26"/>
  <c r="Z193" i="26"/>
  <c r="Z290" i="26"/>
  <c r="Z259" i="26"/>
  <c r="Z366" i="26"/>
  <c r="Z303" i="26"/>
  <c r="Z175" i="26"/>
  <c r="Z209" i="26"/>
  <c r="Z315" i="26"/>
  <c r="Z174" i="26"/>
  <c r="H141" i="26"/>
  <c r="H485" i="26"/>
  <c r="H464" i="26"/>
  <c r="H316" i="26"/>
  <c r="H350" i="26"/>
  <c r="H174" i="26"/>
  <c r="Z59" i="26"/>
  <c r="Z310" i="26"/>
  <c r="Z166" i="26"/>
  <c r="Z455" i="26"/>
  <c r="H54" i="26"/>
  <c r="N284" i="26"/>
  <c r="Z440" i="26"/>
  <c r="Z277" i="26"/>
  <c r="H206" i="26"/>
  <c r="Z370" i="26"/>
  <c r="L427" i="26"/>
  <c r="L197" i="26"/>
  <c r="L293" i="26"/>
  <c r="L217" i="26"/>
  <c r="B220" i="26"/>
  <c r="B187" i="26"/>
  <c r="D368" i="26"/>
  <c r="D343" i="26"/>
  <c r="N224" i="26"/>
  <c r="N310" i="26"/>
  <c r="AB353" i="26"/>
  <c r="AB330" i="26"/>
  <c r="AB326" i="26"/>
  <c r="AB179" i="26"/>
  <c r="AB300" i="26"/>
  <c r="AB452" i="26"/>
  <c r="B212" i="26"/>
  <c r="B322" i="26"/>
  <c r="B334" i="26"/>
  <c r="AF370" i="26"/>
  <c r="X317" i="26"/>
  <c r="X458" i="26"/>
  <c r="X173" i="26"/>
  <c r="J367" i="26"/>
  <c r="J303" i="26"/>
  <c r="N188" i="26"/>
  <c r="N57" i="26"/>
  <c r="G369" i="26"/>
  <c r="Y341" i="26"/>
  <c r="G349" i="26"/>
  <c r="G184" i="26"/>
  <c r="S328" i="26"/>
  <c r="A316" i="26"/>
  <c r="A350" i="26"/>
  <c r="A174" i="26"/>
  <c r="J197" i="26"/>
  <c r="J293" i="26"/>
  <c r="F198" i="26"/>
  <c r="F288" i="26"/>
  <c r="D490" i="26"/>
  <c r="D198" i="26"/>
  <c r="D288" i="26"/>
  <c r="AB371" i="26"/>
  <c r="AB343" i="26"/>
  <c r="X210" i="26"/>
  <c r="X337" i="26"/>
  <c r="X319" i="26"/>
  <c r="AF460" i="26"/>
  <c r="AF190" i="26"/>
  <c r="AF289" i="26"/>
  <c r="G459" i="26"/>
  <c r="G193" i="26"/>
  <c r="N344" i="26"/>
  <c r="N304" i="26"/>
  <c r="V365" i="26"/>
  <c r="V318" i="26"/>
  <c r="V456" i="26"/>
  <c r="B211" i="26"/>
  <c r="B329" i="26"/>
  <c r="B326" i="26"/>
  <c r="B173" i="26"/>
  <c r="AD372" i="26"/>
  <c r="D209" i="26"/>
  <c r="D336" i="26"/>
  <c r="D457" i="26"/>
  <c r="D324" i="26"/>
  <c r="D301" i="26"/>
  <c r="D182" i="26"/>
  <c r="B366" i="26"/>
  <c r="AB365" i="26"/>
  <c r="AB318" i="26"/>
  <c r="AB456" i="26"/>
  <c r="AB377" i="26"/>
  <c r="H135" i="26"/>
  <c r="L296" i="26"/>
  <c r="L448" i="26"/>
  <c r="F210" i="26"/>
  <c r="F315" i="26"/>
  <c r="F162" i="26"/>
  <c r="F454" i="26"/>
  <c r="Z130" i="26"/>
  <c r="T466" i="26"/>
  <c r="T196" i="26"/>
  <c r="T291" i="26"/>
  <c r="X221" i="26"/>
  <c r="X365" i="26"/>
  <c r="X318" i="26"/>
  <c r="X456" i="26"/>
  <c r="H72" i="26"/>
  <c r="H195" i="26"/>
  <c r="H290" i="26"/>
  <c r="AF465" i="26"/>
  <c r="AF58" i="26"/>
  <c r="AF288" i="26"/>
  <c r="AB352" i="26"/>
  <c r="AB309" i="26"/>
  <c r="AB450" i="26"/>
  <c r="D369" i="26"/>
  <c r="D349" i="26"/>
  <c r="D184" i="26"/>
  <c r="J213" i="26"/>
  <c r="J323" i="26"/>
  <c r="J335" i="26"/>
  <c r="J166" i="26"/>
  <c r="N207" i="26"/>
  <c r="N331" i="26"/>
  <c r="N320" i="26"/>
  <c r="N450" i="26"/>
  <c r="X308" i="26"/>
  <c r="X56" i="26"/>
  <c r="AD193" i="26"/>
  <c r="AD290" i="26"/>
  <c r="AF366" i="26"/>
  <c r="AF303" i="26"/>
  <c r="AF175" i="26"/>
  <c r="AD209" i="26"/>
  <c r="AD315" i="26"/>
  <c r="AD174" i="26"/>
  <c r="H355" i="26"/>
  <c r="H27" i="26"/>
  <c r="N218" i="26"/>
  <c r="N316" i="26"/>
  <c r="N350" i="26"/>
  <c r="N174" i="26"/>
  <c r="Z160" i="26"/>
  <c r="AF59" i="26"/>
  <c r="AF310" i="26"/>
  <c r="AF166" i="26"/>
  <c r="AF455" i="26"/>
  <c r="S451" i="26"/>
  <c r="H212" i="26"/>
  <c r="B480" i="26"/>
  <c r="B188" i="26"/>
  <c r="B57" i="26"/>
  <c r="L369" i="26"/>
  <c r="L349" i="26"/>
  <c r="L184" i="26"/>
  <c r="C350" i="26"/>
  <c r="U328" i="26"/>
  <c r="C316" i="26"/>
  <c r="C174" i="26"/>
  <c r="AD204" i="26"/>
  <c r="AD294" i="26"/>
  <c r="N211" i="26"/>
  <c r="N326" i="26"/>
  <c r="N329" i="26"/>
  <c r="N173" i="26"/>
  <c r="G296" i="26"/>
  <c r="Y177" i="26"/>
  <c r="G448" i="26"/>
  <c r="X496" i="26"/>
  <c r="X298" i="26"/>
  <c r="AF371" i="26"/>
  <c r="AF343" i="26"/>
  <c r="L377" i="26"/>
  <c r="X213" i="26"/>
  <c r="X328" i="26"/>
  <c r="X451" i="26"/>
  <c r="N302" i="26"/>
  <c r="N183" i="26"/>
  <c r="N339" i="26"/>
  <c r="T194" i="26"/>
  <c r="T287" i="26"/>
  <c r="T53" i="26"/>
  <c r="J352" i="26"/>
  <c r="J312" i="26"/>
  <c r="J451" i="26"/>
  <c r="B222" i="26"/>
  <c r="B351" i="26"/>
  <c r="B311" i="26"/>
  <c r="B164" i="26"/>
  <c r="L209" i="26"/>
  <c r="L336" i="26"/>
  <c r="L324" i="26"/>
  <c r="L301" i="26"/>
  <c r="L457" i="26"/>
  <c r="L182" i="26"/>
  <c r="D350" i="26"/>
  <c r="D316" i="26"/>
  <c r="D174" i="26"/>
  <c r="AB219" i="26"/>
  <c r="L465" i="26"/>
  <c r="L196" i="26"/>
  <c r="L287" i="26"/>
  <c r="X417" i="26"/>
  <c r="X201" i="26"/>
  <c r="AF417" i="26"/>
  <c r="AF201" i="26"/>
  <c r="J366" i="26"/>
  <c r="H214" i="26"/>
  <c r="H305" i="26"/>
  <c r="H208" i="26"/>
  <c r="H314" i="26"/>
  <c r="H452" i="26"/>
  <c r="Z211" i="26"/>
  <c r="Z334" i="26"/>
  <c r="Z323" i="26"/>
  <c r="Z182" i="26"/>
  <c r="B195" i="26"/>
  <c r="B290" i="26"/>
  <c r="Z297" i="26"/>
  <c r="Z55" i="26"/>
  <c r="Z62" i="26"/>
  <c r="Z351" i="26"/>
  <c r="Z313" i="26"/>
  <c r="Z181" i="26"/>
  <c r="H228" i="26"/>
  <c r="H302" i="26"/>
  <c r="H183" i="26"/>
  <c r="H339" i="26"/>
  <c r="H353" i="26"/>
  <c r="H313" i="26"/>
  <c r="H179" i="26"/>
  <c r="Z158" i="26"/>
  <c r="Z65" i="26"/>
  <c r="Z340" i="26"/>
  <c r="Z207" i="26"/>
  <c r="Z335" i="26"/>
  <c r="Z322" i="26"/>
  <c r="Z162" i="26"/>
  <c r="H197" i="26"/>
  <c r="H293" i="26"/>
  <c r="H351" i="26"/>
  <c r="H311" i="26"/>
  <c r="H164" i="26"/>
  <c r="Z487" i="26"/>
  <c r="Z198" i="26"/>
  <c r="Z292" i="26"/>
  <c r="Z224" i="26"/>
  <c r="Z317" i="26"/>
  <c r="Z458" i="26"/>
  <c r="Z173" i="26"/>
  <c r="T283" i="26"/>
  <c r="X283" i="26"/>
  <c r="H469" i="26"/>
  <c r="F163" i="26"/>
  <c r="Z364" i="26"/>
  <c r="Z64" i="26"/>
  <c r="A448" i="26"/>
  <c r="A296" i="26"/>
  <c r="F228" i="26"/>
  <c r="F302" i="26"/>
  <c r="F183" i="26"/>
  <c r="F339" i="26"/>
  <c r="G218" i="26"/>
  <c r="AB458" i="26"/>
  <c r="AB317" i="26"/>
  <c r="AB173" i="26"/>
  <c r="AB65" i="26"/>
  <c r="AB340" i="26"/>
  <c r="L210" i="26"/>
  <c r="L315" i="26"/>
  <c r="L454" i="26"/>
  <c r="L162" i="26"/>
  <c r="V214" i="26"/>
  <c r="V306" i="26"/>
  <c r="V185" i="26"/>
  <c r="N369" i="26"/>
  <c r="N349" i="26"/>
  <c r="N184" i="26"/>
  <c r="W328" i="26"/>
  <c r="E316" i="26"/>
  <c r="E350" i="26"/>
  <c r="E174" i="26"/>
  <c r="J218" i="26"/>
  <c r="T221" i="26"/>
  <c r="X212" i="26"/>
  <c r="X336" i="26"/>
  <c r="X327" i="26"/>
  <c r="X454" i="26"/>
  <c r="AD365" i="26"/>
  <c r="AD318" i="26"/>
  <c r="AD456" i="26"/>
  <c r="D201" i="26"/>
  <c r="D295" i="26"/>
  <c r="X459" i="26"/>
  <c r="X167" i="26"/>
  <c r="V65" i="26"/>
  <c r="V340" i="26"/>
  <c r="V466" i="26"/>
  <c r="V196" i="26"/>
  <c r="V291" i="26"/>
  <c r="N352" i="26"/>
  <c r="N312" i="26"/>
  <c r="N451" i="26"/>
  <c r="J351" i="26"/>
  <c r="J311" i="26"/>
  <c r="J164" i="26"/>
  <c r="F366" i="26"/>
  <c r="B368" i="26"/>
  <c r="B343" i="26"/>
  <c r="V371" i="26"/>
  <c r="V343" i="26"/>
  <c r="J486" i="26"/>
  <c r="J194" i="26"/>
  <c r="J289" i="26"/>
  <c r="N214" i="26"/>
  <c r="N305" i="26"/>
  <c r="J208" i="26"/>
  <c r="J314" i="26"/>
  <c r="J452" i="26"/>
  <c r="V368" i="26"/>
  <c r="AD211" i="26"/>
  <c r="AD334" i="26"/>
  <c r="AD323" i="26"/>
  <c r="AD182" i="26"/>
  <c r="H32" i="26"/>
  <c r="H74" i="26"/>
  <c r="H171" i="26"/>
  <c r="H480" i="26"/>
  <c r="H189" i="26"/>
  <c r="H344" i="26"/>
  <c r="H304" i="26"/>
  <c r="H62" i="26"/>
  <c r="H337" i="26"/>
  <c r="H325" i="26"/>
  <c r="H458" i="26"/>
  <c r="X297" i="26"/>
  <c r="X55" i="26"/>
  <c r="AD62" i="26"/>
  <c r="AD351" i="26"/>
  <c r="AD313" i="26"/>
  <c r="AD181" i="26"/>
  <c r="B302" i="26"/>
  <c r="B183" i="26"/>
  <c r="B339" i="26"/>
  <c r="L313" i="26"/>
  <c r="L179" i="26"/>
  <c r="Z31" i="26"/>
  <c r="AF65" i="26"/>
  <c r="AF340" i="26"/>
  <c r="X207" i="26"/>
  <c r="X335" i="26"/>
  <c r="X322" i="26"/>
  <c r="X162" i="26"/>
  <c r="B197" i="26"/>
  <c r="B293" i="26"/>
  <c r="F351" i="26"/>
  <c r="F311" i="26"/>
  <c r="F164" i="26"/>
  <c r="T198" i="26"/>
  <c r="T292" i="26"/>
  <c r="AF317" i="26"/>
  <c r="AF458" i="26"/>
  <c r="AF173" i="26"/>
  <c r="G286" i="26"/>
  <c r="AF283" i="26"/>
  <c r="J284" i="26"/>
  <c r="H284" i="26"/>
  <c r="C448" i="26"/>
  <c r="C296" i="26"/>
  <c r="D217" i="26"/>
  <c r="B372" i="26"/>
  <c r="T210" i="26"/>
  <c r="T337" i="26"/>
  <c r="T319" i="26"/>
  <c r="B63" i="26"/>
  <c r="B318" i="26"/>
  <c r="B163" i="26"/>
  <c r="T215" i="26"/>
  <c r="T342" i="26"/>
  <c r="F218" i="26"/>
  <c r="L63" i="26"/>
  <c r="L318" i="26"/>
  <c r="L163" i="26"/>
  <c r="N209" i="26"/>
  <c r="N336" i="26"/>
  <c r="N457" i="26"/>
  <c r="N324" i="26"/>
  <c r="N301" i="26"/>
  <c r="N182" i="26"/>
  <c r="L344" i="26"/>
  <c r="L304" i="26"/>
  <c r="V209" i="26"/>
  <c r="V315" i="26"/>
  <c r="V174" i="26"/>
  <c r="D63" i="26"/>
  <c r="D318" i="26"/>
  <c r="D163" i="26"/>
  <c r="F194" i="26"/>
  <c r="F289" i="26"/>
  <c r="T65" i="26"/>
  <c r="T340" i="26"/>
  <c r="J63" i="26"/>
  <c r="J318" i="26"/>
  <c r="J163" i="26"/>
  <c r="V219" i="26"/>
  <c r="J211" i="26"/>
  <c r="J326" i="26"/>
  <c r="J329" i="26"/>
  <c r="J173" i="26"/>
  <c r="T219" i="26"/>
  <c r="AF326" i="26"/>
  <c r="AF330" i="26"/>
  <c r="AF300" i="26"/>
  <c r="AF179" i="26"/>
  <c r="AF452" i="26"/>
  <c r="L201" i="26"/>
  <c r="L295" i="26"/>
  <c r="AF204" i="26"/>
  <c r="AF294" i="26"/>
  <c r="AD194" i="26"/>
  <c r="AD53" i="26"/>
  <c r="AD287" i="26"/>
  <c r="AD465" i="26"/>
  <c r="AD58" i="26"/>
  <c r="AD288" i="26"/>
  <c r="T372" i="26"/>
  <c r="AD223" i="26"/>
  <c r="AD311" i="26"/>
  <c r="AD453" i="26"/>
  <c r="X218" i="26"/>
  <c r="AD459" i="26"/>
  <c r="AD167" i="26"/>
  <c r="N190" i="26"/>
  <c r="N462" i="26"/>
  <c r="N351" i="26"/>
  <c r="N311" i="26"/>
  <c r="N164" i="26"/>
  <c r="J219" i="26"/>
  <c r="H131" i="26"/>
  <c r="H78" i="26"/>
  <c r="H294" i="26"/>
  <c r="H461" i="26"/>
  <c r="H169" i="26"/>
  <c r="Z419" i="26"/>
  <c r="Z295" i="26"/>
  <c r="Z392" i="26"/>
  <c r="Z172" i="26"/>
  <c r="Z220" i="26"/>
  <c r="Z186" i="26"/>
  <c r="Z57" i="26"/>
  <c r="Z216" i="26"/>
  <c r="F344" i="26"/>
  <c r="F304" i="26"/>
  <c r="D62" i="26"/>
  <c r="D337" i="26"/>
  <c r="D325" i="26"/>
  <c r="D458" i="26"/>
  <c r="Z128" i="26"/>
  <c r="Z202" i="26"/>
  <c r="Z448" i="26"/>
  <c r="Z484" i="26"/>
  <c r="Z293" i="26"/>
  <c r="Z71" i="26"/>
  <c r="Z48" i="26"/>
  <c r="Z230" i="26"/>
  <c r="Z348" i="26"/>
  <c r="Z349" i="26"/>
  <c r="Z183" i="26"/>
  <c r="H486" i="26"/>
  <c r="H194" i="26"/>
  <c r="H289" i="26"/>
  <c r="H491" i="26"/>
  <c r="H460" i="26"/>
  <c r="H191" i="26"/>
  <c r="H291" i="26"/>
  <c r="H219" i="26"/>
  <c r="H215" i="26"/>
  <c r="H211" i="26"/>
  <c r="H329" i="26"/>
  <c r="H326" i="26"/>
  <c r="H173" i="26"/>
  <c r="Z151" i="26"/>
  <c r="Z420" i="26"/>
  <c r="Z205" i="26"/>
  <c r="Z197" i="26"/>
  <c r="Z286" i="26"/>
  <c r="Z213" i="26"/>
  <c r="Z328" i="26"/>
  <c r="Z451" i="26"/>
  <c r="Z210" i="26"/>
  <c r="Z337" i="26"/>
  <c r="Z319" i="26"/>
  <c r="H130" i="26"/>
  <c r="H201" i="26"/>
  <c r="H295" i="26"/>
  <c r="H481" i="26"/>
  <c r="H176" i="26"/>
  <c r="H368" i="26"/>
  <c r="H343" i="26"/>
  <c r="H317" i="26"/>
  <c r="H300" i="26"/>
  <c r="H456" i="26"/>
  <c r="H181" i="26"/>
  <c r="Z190" i="26"/>
  <c r="Z460" i="26"/>
  <c r="Z289" i="26"/>
  <c r="Z329" i="26"/>
  <c r="Z320" i="26"/>
  <c r="Z301" i="26"/>
  <c r="Z180" i="26"/>
  <c r="H443" i="26"/>
  <c r="AD283" i="26"/>
  <c r="U177" i="26"/>
  <c r="Y172" i="26"/>
  <c r="U451" i="26"/>
  <c r="H61" i="26"/>
  <c r="H221" i="26"/>
  <c r="T202" i="26"/>
  <c r="T448" i="26"/>
  <c r="M448" i="26"/>
  <c r="M296" i="26"/>
  <c r="L220" i="26"/>
  <c r="L187" i="26"/>
  <c r="T223" i="26"/>
  <c r="T311" i="26"/>
  <c r="T453" i="26"/>
  <c r="X215" i="26"/>
  <c r="X342" i="26"/>
  <c r="X209" i="26"/>
  <c r="X315" i="26"/>
  <c r="X174" i="26"/>
  <c r="L218" i="26"/>
  <c r="V213" i="26"/>
  <c r="V328" i="26"/>
  <c r="V451" i="26"/>
  <c r="AD207" i="26"/>
  <c r="AD335" i="26"/>
  <c r="AD322" i="26"/>
  <c r="AD162" i="26"/>
  <c r="B210" i="26"/>
  <c r="B315" i="26"/>
  <c r="B454" i="26"/>
  <c r="B162" i="26"/>
  <c r="AB223" i="26"/>
  <c r="AB311" i="26"/>
  <c r="AB453" i="26"/>
  <c r="AC328" i="26"/>
  <c r="K316" i="26"/>
  <c r="K350" i="26"/>
  <c r="K174" i="26"/>
  <c r="AF213" i="26"/>
  <c r="AF328" i="26"/>
  <c r="AF451" i="26"/>
  <c r="B355" i="26"/>
  <c r="D218" i="26"/>
  <c r="J333" i="26"/>
  <c r="J321" i="26"/>
  <c r="J455" i="26"/>
  <c r="B218" i="26"/>
  <c r="T458" i="26"/>
  <c r="T317" i="26"/>
  <c r="T173" i="26"/>
  <c r="X65" i="26"/>
  <c r="X340" i="26"/>
  <c r="AB417" i="26"/>
  <c r="AB201" i="26"/>
  <c r="N198" i="26"/>
  <c r="N288" i="26"/>
  <c r="V459" i="26"/>
  <c r="V167" i="26"/>
  <c r="V372" i="26"/>
  <c r="AF311" i="26"/>
  <c r="AF453" i="26"/>
  <c r="AD218" i="26"/>
  <c r="L194" i="26"/>
  <c r="L289" i="26"/>
  <c r="F296" i="26"/>
  <c r="F448" i="26"/>
  <c r="AD369" i="26"/>
  <c r="AD344" i="26"/>
  <c r="F197" i="26"/>
  <c r="F293" i="26"/>
  <c r="N461" i="26"/>
  <c r="N169" i="26"/>
  <c r="J154" i="26"/>
  <c r="H134" i="26"/>
  <c r="F461" i="26"/>
  <c r="F169" i="26"/>
  <c r="B370" i="26"/>
  <c r="X220" i="26"/>
  <c r="X186" i="26"/>
  <c r="X57" i="26"/>
  <c r="X216" i="26"/>
  <c r="H132" i="26"/>
  <c r="H307" i="26"/>
  <c r="H463" i="26"/>
  <c r="H167" i="26"/>
  <c r="H58" i="26"/>
  <c r="H292" i="26"/>
  <c r="H423" i="26"/>
  <c r="H175" i="26"/>
  <c r="Z149" i="26"/>
  <c r="X202" i="26"/>
  <c r="X448" i="26"/>
  <c r="AF349" i="26"/>
  <c r="AF348" i="26"/>
  <c r="AF183" i="26"/>
  <c r="H139" i="26"/>
  <c r="N194" i="26"/>
  <c r="N289" i="26"/>
  <c r="N460" i="26"/>
  <c r="N191" i="26"/>
  <c r="N291" i="26"/>
  <c r="D219" i="26"/>
  <c r="F215" i="26"/>
  <c r="L211" i="26"/>
  <c r="L326" i="26"/>
  <c r="L329" i="26"/>
  <c r="L173" i="26"/>
  <c r="AB197" i="26"/>
  <c r="AB286" i="26"/>
  <c r="AD213" i="26"/>
  <c r="AD328" i="26"/>
  <c r="AD451" i="26"/>
  <c r="AD210" i="26"/>
  <c r="AD337" i="26"/>
  <c r="AD319" i="26"/>
  <c r="N201" i="26"/>
  <c r="N295" i="26"/>
  <c r="F368" i="26"/>
  <c r="F343" i="26"/>
  <c r="F317" i="26"/>
  <c r="F300" i="26"/>
  <c r="F456" i="26"/>
  <c r="F181" i="26"/>
  <c r="AD460" i="26"/>
  <c r="AD190" i="26"/>
  <c r="AD289" i="26"/>
  <c r="AF320" i="26"/>
  <c r="AF329" i="26"/>
  <c r="AF301" i="26"/>
  <c r="AF180" i="26"/>
  <c r="H67" i="26"/>
  <c r="L284" i="26"/>
  <c r="Z45" i="26"/>
  <c r="Z482" i="26"/>
  <c r="AF210" i="26"/>
  <c r="AF337" i="26"/>
  <c r="AF319" i="26"/>
  <c r="J209" i="26"/>
  <c r="J324" i="26"/>
  <c r="J457" i="26"/>
  <c r="J301" i="26"/>
  <c r="J336" i="26"/>
  <c r="J182" i="26"/>
  <c r="N353" i="26"/>
  <c r="N313" i="26"/>
  <c r="N179" i="26"/>
  <c r="J480" i="26"/>
  <c r="J188" i="26"/>
  <c r="J57" i="26"/>
  <c r="F372" i="26"/>
  <c r="D372" i="26"/>
  <c r="L350" i="26"/>
  <c r="L316" i="26"/>
  <c r="L174" i="26"/>
  <c r="AB459" i="26"/>
  <c r="AB167" i="26"/>
  <c r="AF209" i="26"/>
  <c r="AF315" i="26"/>
  <c r="AF174" i="26"/>
  <c r="N371" i="26"/>
  <c r="N341" i="26"/>
  <c r="X352" i="26"/>
  <c r="X309" i="26"/>
  <c r="X450" i="26"/>
  <c r="T213" i="26"/>
  <c r="T328" i="26"/>
  <c r="T451" i="26"/>
  <c r="E344" i="26"/>
  <c r="E304" i="26"/>
  <c r="L219" i="26"/>
  <c r="V417" i="26"/>
  <c r="V201" i="26"/>
  <c r="X194" i="26"/>
  <c r="X287" i="26"/>
  <c r="X53" i="26"/>
  <c r="V194" i="26"/>
  <c r="V287" i="26"/>
  <c r="V53" i="26"/>
  <c r="J212" i="26"/>
  <c r="J322" i="26"/>
  <c r="J334" i="26"/>
  <c r="X372" i="26"/>
  <c r="L333" i="26"/>
  <c r="L321" i="26"/>
  <c r="L455" i="26"/>
  <c r="V218" i="26"/>
  <c r="Y370" i="26"/>
  <c r="G344" i="26"/>
  <c r="G304" i="26"/>
  <c r="H338" i="26"/>
  <c r="H466" i="26"/>
  <c r="H170" i="26"/>
  <c r="H220" i="26"/>
  <c r="H187" i="26"/>
  <c r="H365" i="26"/>
  <c r="H319" i="26"/>
  <c r="H330" i="26"/>
  <c r="Z200" i="26"/>
  <c r="Z446" i="26"/>
  <c r="Z459" i="26"/>
  <c r="Z167" i="26"/>
  <c r="Z214" i="26"/>
  <c r="Z306" i="26"/>
  <c r="Z185" i="26"/>
  <c r="Z212" i="26"/>
  <c r="Z336" i="26"/>
  <c r="Z327" i="26"/>
  <c r="Z454" i="26"/>
  <c r="N487" i="26"/>
  <c r="N463" i="26"/>
  <c r="N58" i="26"/>
  <c r="N292" i="26"/>
  <c r="N167" i="26"/>
  <c r="Z489" i="26"/>
  <c r="Z191" i="26"/>
  <c r="Z63" i="26"/>
  <c r="Z332" i="26"/>
  <c r="Z457" i="26"/>
  <c r="Z321" i="26"/>
  <c r="Z165" i="26"/>
  <c r="H358" i="26"/>
  <c r="H190" i="26"/>
  <c r="H462" i="26"/>
  <c r="H371" i="26"/>
  <c r="H341" i="26"/>
  <c r="H209" i="26"/>
  <c r="H324" i="26"/>
  <c r="H336" i="26"/>
  <c r="H457" i="26"/>
  <c r="H301" i="26"/>
  <c r="H182" i="26"/>
  <c r="Z228" i="26"/>
  <c r="Z194" i="26"/>
  <c r="Z53" i="26"/>
  <c r="Z287" i="26"/>
  <c r="Z369" i="26"/>
  <c r="Z344" i="26"/>
  <c r="Z326" i="26"/>
  <c r="Z330" i="26"/>
  <c r="Z300" i="26"/>
  <c r="Z179" i="26"/>
  <c r="Z452" i="26"/>
  <c r="H161" i="26"/>
  <c r="H198" i="26"/>
  <c r="H288" i="26"/>
  <c r="H373" i="26"/>
  <c r="H64" i="26"/>
  <c r="H309" i="26"/>
  <c r="H178" i="26"/>
  <c r="H449" i="26"/>
  <c r="Z27" i="26"/>
  <c r="Z204" i="26"/>
  <c r="Z294" i="26"/>
  <c r="Z463" i="26"/>
  <c r="Z169" i="26"/>
  <c r="Z371" i="26"/>
  <c r="Z343" i="26"/>
  <c r="Z333" i="26"/>
  <c r="Z325" i="26"/>
  <c r="Z54" i="26"/>
  <c r="D54" i="26"/>
  <c r="H163" i="26"/>
  <c r="AE177" i="26"/>
  <c r="H484" i="26"/>
  <c r="H367" i="26"/>
  <c r="H308" i="27"/>
  <c r="L425" i="27"/>
  <c r="B125" i="27"/>
  <c r="Z419" i="27"/>
  <c r="H203" i="27"/>
  <c r="H125" i="27"/>
  <c r="L204" i="27"/>
  <c r="H290" i="27"/>
  <c r="D408" i="27"/>
  <c r="AB294" i="27"/>
  <c r="AB204" i="27"/>
  <c r="H403" i="27"/>
  <c r="AB309" i="27"/>
  <c r="L373" i="27"/>
  <c r="X222" i="27"/>
  <c r="AB450" i="27"/>
  <c r="J405" i="27"/>
  <c r="L400" i="27"/>
  <c r="H402" i="27"/>
  <c r="L401" i="27"/>
  <c r="G472" i="26"/>
  <c r="Z125" i="26"/>
  <c r="Y422" i="26"/>
  <c r="F353" i="26"/>
  <c r="AF353" i="26"/>
  <c r="D418" i="26"/>
  <c r="T421" i="26"/>
  <c r="J126" i="26"/>
  <c r="L132" i="26"/>
  <c r="J353" i="26"/>
  <c r="AF423" i="26"/>
  <c r="Z479" i="26"/>
  <c r="Y421" i="26"/>
  <c r="Z353" i="26"/>
  <c r="AD421" i="26"/>
  <c r="B353" i="26"/>
  <c r="AB421" i="26"/>
  <c r="AD257" i="26"/>
  <c r="AF421" i="26"/>
  <c r="L353" i="26"/>
  <c r="T353" i="26"/>
  <c r="H418" i="26"/>
  <c r="H472" i="26"/>
  <c r="H244" i="26"/>
  <c r="AF472" i="26"/>
  <c r="Z354" i="26"/>
  <c r="E292" i="27"/>
  <c r="C292" i="27"/>
  <c r="K292" i="27"/>
  <c r="W84" i="27"/>
  <c r="S84" i="27"/>
  <c r="AA84" i="27"/>
  <c r="U84" i="27"/>
  <c r="Y84" i="27"/>
  <c r="Q84" i="27"/>
  <c r="K290" i="27"/>
  <c r="G292" i="27"/>
  <c r="E168" i="27"/>
  <c r="K168" i="27"/>
  <c r="C168" i="27"/>
  <c r="G168" i="27"/>
  <c r="K294" i="27"/>
  <c r="C294" i="27"/>
  <c r="I294" i="27"/>
  <c r="AA293" i="27"/>
  <c r="Q293" i="27"/>
  <c r="W293" i="27"/>
  <c r="S293" i="27"/>
  <c r="Y293" i="27"/>
  <c r="U293" i="27"/>
  <c r="AA495" i="27"/>
  <c r="W495" i="27"/>
  <c r="U495" i="27"/>
  <c r="I172" i="27"/>
  <c r="I494" i="27"/>
  <c r="W122" i="27"/>
  <c r="C494" i="27"/>
  <c r="A81" i="27"/>
  <c r="S407" i="27"/>
  <c r="AA308" i="27"/>
  <c r="I271" i="27"/>
  <c r="C299" i="27"/>
  <c r="I299" i="27"/>
  <c r="A299" i="27"/>
  <c r="Y291" i="27"/>
  <c r="U291" i="27"/>
  <c r="Q291" i="27"/>
  <c r="W291" i="27"/>
  <c r="U496" i="27"/>
  <c r="A28" i="27"/>
  <c r="K76" i="27"/>
  <c r="K216" i="27"/>
  <c r="E216" i="27"/>
  <c r="AA169" i="27"/>
  <c r="Q169" i="27"/>
  <c r="S169" i="27"/>
  <c r="Y169" i="27"/>
  <c r="I403" i="27"/>
  <c r="K403" i="27"/>
  <c r="G403" i="27"/>
  <c r="C403" i="27"/>
  <c r="I81" i="27"/>
  <c r="I80" i="27"/>
  <c r="K357" i="27"/>
  <c r="AA309" i="27"/>
  <c r="W413" i="27"/>
  <c r="AA333" i="27"/>
  <c r="G78" i="27"/>
  <c r="C414" i="27"/>
  <c r="I416" i="27"/>
  <c r="U317" i="27"/>
  <c r="AA317" i="27"/>
  <c r="Q317" i="27"/>
  <c r="W317" i="27"/>
  <c r="S317" i="27"/>
  <c r="K351" i="27"/>
  <c r="C310" i="27"/>
  <c r="Q306" i="27"/>
  <c r="Y69" i="27"/>
  <c r="U266" i="27"/>
  <c r="U318" i="27"/>
  <c r="Q333" i="27"/>
  <c r="W412" i="27"/>
  <c r="S333" i="27"/>
  <c r="S311" i="27"/>
  <c r="I77" i="27"/>
  <c r="U311" i="27"/>
  <c r="AA80" i="27"/>
  <c r="S80" i="27"/>
  <c r="E283" i="27"/>
  <c r="K372" i="27"/>
  <c r="G310" i="27"/>
  <c r="I310" i="27"/>
  <c r="E310" i="27"/>
  <c r="AA104" i="27"/>
  <c r="AA410" i="27"/>
  <c r="Y314" i="27"/>
  <c r="U438" i="27"/>
  <c r="A402" i="27"/>
  <c r="S226" i="27"/>
  <c r="E385" i="27"/>
  <c r="A385" i="27"/>
  <c r="I317" i="27"/>
  <c r="E317" i="27"/>
  <c r="K300" i="27"/>
  <c r="A317" i="27"/>
  <c r="G317" i="27"/>
  <c r="C317" i="27"/>
  <c r="Y477" i="27"/>
  <c r="T126" i="27"/>
  <c r="F122" i="27"/>
  <c r="Z29" i="27"/>
  <c r="AF386" i="26"/>
  <c r="J125" i="26"/>
  <c r="J418" i="26"/>
  <c r="T491" i="26"/>
  <c r="AF127" i="26"/>
  <c r="AD490" i="26"/>
  <c r="Y495" i="26"/>
  <c r="F480" i="26"/>
  <c r="AF482" i="26"/>
  <c r="G490" i="26"/>
  <c r="AB472" i="26"/>
  <c r="V125" i="27"/>
  <c r="AB420" i="26"/>
  <c r="X482" i="26"/>
  <c r="R29" i="27"/>
  <c r="D8" i="27"/>
  <c r="AB73" i="27"/>
  <c r="S381" i="26"/>
  <c r="D134" i="26"/>
  <c r="B418" i="26"/>
  <c r="J416" i="26"/>
  <c r="V481" i="26"/>
  <c r="T472" i="26"/>
  <c r="B135" i="26"/>
  <c r="Z257" i="26"/>
  <c r="F420" i="26"/>
  <c r="X128" i="27"/>
  <c r="Z138" i="27"/>
  <c r="D257" i="26"/>
  <c r="D382" i="26"/>
  <c r="U381" i="26"/>
  <c r="F485" i="26"/>
  <c r="N420" i="26"/>
  <c r="AF490" i="26"/>
  <c r="AB6" i="26"/>
  <c r="L494" i="26"/>
  <c r="J481" i="26"/>
  <c r="R78" i="27"/>
  <c r="T73" i="27"/>
  <c r="Y378" i="26"/>
  <c r="L382" i="26"/>
  <c r="AB132" i="26"/>
  <c r="X392" i="26"/>
  <c r="G485" i="26"/>
  <c r="F416" i="26"/>
  <c r="G488" i="26"/>
  <c r="V490" i="26"/>
  <c r="AD482" i="26"/>
  <c r="Z416" i="26"/>
  <c r="N418" i="26"/>
  <c r="F74" i="27"/>
  <c r="T363" i="26"/>
  <c r="T357" i="26"/>
  <c r="F363" i="26"/>
  <c r="F357" i="26"/>
  <c r="A364" i="26"/>
  <c r="AF364" i="26"/>
  <c r="AF358" i="26"/>
  <c r="Y364" i="26"/>
  <c r="Y358" i="26"/>
  <c r="V362" i="26"/>
  <c r="V356" i="26"/>
  <c r="AD131" i="26"/>
  <c r="T484" i="26"/>
  <c r="G360" i="26"/>
  <c r="G354" i="26"/>
  <c r="D423" i="26"/>
  <c r="V124" i="27"/>
  <c r="B490" i="26"/>
  <c r="AF420" i="26"/>
  <c r="AB381" i="26"/>
  <c r="B496" i="26"/>
  <c r="B382" i="26"/>
  <c r="N17" i="26"/>
  <c r="V361" i="26"/>
  <c r="V355" i="26"/>
  <c r="X423" i="26"/>
  <c r="AB420" i="27"/>
  <c r="AD360" i="26"/>
  <c r="AD354" i="26"/>
  <c r="V495" i="27"/>
  <c r="V80" i="27"/>
  <c r="G483" i="26"/>
  <c r="Z119" i="27"/>
  <c r="AB482" i="26"/>
  <c r="N132" i="26"/>
  <c r="J494" i="26"/>
  <c r="J381" i="26"/>
  <c r="D380" i="26"/>
  <c r="J377" i="26"/>
  <c r="AF361" i="26"/>
  <c r="AF355" i="26"/>
  <c r="V420" i="26"/>
  <c r="AB490" i="26"/>
  <c r="T487" i="26"/>
  <c r="D78" i="27"/>
  <c r="X171" i="27"/>
  <c r="X30" i="27"/>
  <c r="T8" i="27"/>
  <c r="B478" i="27"/>
  <c r="AB78" i="27"/>
  <c r="V77" i="27"/>
  <c r="X361" i="26"/>
  <c r="X355" i="26"/>
  <c r="C364" i="26"/>
  <c r="Y363" i="26"/>
  <c r="AD362" i="26"/>
  <c r="AD356" i="26"/>
  <c r="X132" i="26"/>
  <c r="V131" i="26"/>
  <c r="AF134" i="26"/>
  <c r="L134" i="26"/>
  <c r="AD491" i="26"/>
  <c r="X360" i="26"/>
  <c r="X354" i="26"/>
  <c r="M494" i="26"/>
  <c r="F19" i="26"/>
  <c r="J360" i="26"/>
  <c r="J354" i="26"/>
  <c r="F484" i="26"/>
  <c r="C353" i="26"/>
  <c r="D121" i="27"/>
  <c r="G364" i="26"/>
  <c r="G358" i="26"/>
  <c r="Z499" i="27"/>
  <c r="Z82" i="27"/>
  <c r="X144" i="26"/>
  <c r="X421" i="26"/>
  <c r="V377" i="26"/>
  <c r="D496" i="26"/>
  <c r="N496" i="26"/>
  <c r="F382" i="26"/>
  <c r="F488" i="26"/>
  <c r="N480" i="26"/>
  <c r="X8" i="26"/>
  <c r="F490" i="26"/>
  <c r="AB487" i="26"/>
  <c r="F131" i="26"/>
  <c r="F30" i="27"/>
  <c r="AB171" i="27"/>
  <c r="AB30" i="27"/>
  <c r="J482" i="26"/>
  <c r="X257" i="26"/>
  <c r="L485" i="26"/>
  <c r="F140" i="27"/>
  <c r="AB360" i="26"/>
  <c r="AB354" i="26"/>
  <c r="Y484" i="26"/>
  <c r="X420" i="26"/>
  <c r="H425" i="26"/>
  <c r="H421" i="26"/>
  <c r="AB489" i="26"/>
  <c r="H363" i="26"/>
  <c r="H357" i="26"/>
  <c r="L496" i="26"/>
  <c r="Z478" i="26"/>
  <c r="T171" i="27"/>
  <c r="T30" i="27"/>
  <c r="D28" i="27"/>
  <c r="AB128" i="27"/>
  <c r="Z128" i="27"/>
  <c r="X124" i="27"/>
  <c r="J127" i="27"/>
  <c r="V74" i="27"/>
  <c r="AB124" i="27"/>
  <c r="T78" i="27"/>
  <c r="D224" i="27"/>
  <c r="D84" i="27"/>
  <c r="K364" i="26"/>
  <c r="AF362" i="26"/>
  <c r="AF356" i="26"/>
  <c r="L257" i="26"/>
  <c r="G382" i="26"/>
  <c r="D381" i="26"/>
  <c r="AF255" i="26"/>
  <c r="V127" i="26"/>
  <c r="AF360" i="26"/>
  <c r="AF354" i="26"/>
  <c r="N19" i="26"/>
  <c r="X490" i="26"/>
  <c r="X484" i="26"/>
  <c r="AF481" i="26"/>
  <c r="F423" i="26"/>
  <c r="J483" i="27"/>
  <c r="AB121" i="27"/>
  <c r="Z495" i="27"/>
  <c r="Z80" i="27"/>
  <c r="T22" i="27"/>
  <c r="B383" i="26"/>
  <c r="N135" i="26"/>
  <c r="F7" i="26"/>
  <c r="V488" i="26"/>
  <c r="AB130" i="26"/>
  <c r="N493" i="26"/>
  <c r="L493" i="26"/>
  <c r="L418" i="26"/>
  <c r="AB213" i="27"/>
  <c r="AB80" i="27"/>
  <c r="V483" i="27"/>
  <c r="V360" i="26"/>
  <c r="V354" i="26"/>
  <c r="D76" i="27"/>
  <c r="R171" i="27"/>
  <c r="R30" i="27"/>
  <c r="J490" i="26"/>
  <c r="V7" i="26"/>
  <c r="Z362" i="26"/>
  <c r="Z356" i="26"/>
  <c r="J423" i="26"/>
  <c r="N363" i="26"/>
  <c r="N357" i="26"/>
  <c r="H384" i="26"/>
  <c r="H488" i="26"/>
  <c r="AD479" i="26"/>
  <c r="Y30" i="27"/>
  <c r="X445" i="27"/>
  <c r="L224" i="27"/>
  <c r="L84" i="27"/>
  <c r="J363" i="26"/>
  <c r="J357" i="26"/>
  <c r="AB364" i="26"/>
  <c r="AB358" i="26"/>
  <c r="G379" i="26"/>
  <c r="N416" i="26"/>
  <c r="G491" i="26"/>
  <c r="A494" i="26"/>
  <c r="B484" i="26"/>
  <c r="V120" i="27"/>
  <c r="AD361" i="26"/>
  <c r="AD355" i="26"/>
  <c r="D493" i="26"/>
  <c r="F481" i="26"/>
  <c r="F78" i="27"/>
  <c r="N485" i="26"/>
  <c r="D378" i="26"/>
  <c r="H360" i="26"/>
  <c r="H354" i="26"/>
  <c r="X362" i="26"/>
  <c r="X356" i="26"/>
  <c r="AB496" i="26"/>
  <c r="H6" i="26"/>
  <c r="X377" i="26"/>
  <c r="D488" i="26"/>
  <c r="N481" i="26"/>
  <c r="Z472" i="26"/>
  <c r="Z394" i="26"/>
  <c r="S30" i="27"/>
  <c r="D363" i="26"/>
  <c r="D357" i="26"/>
  <c r="AD364" i="26"/>
  <c r="AD358" i="26"/>
  <c r="L484" i="26"/>
  <c r="T481" i="26"/>
  <c r="L120" i="27"/>
  <c r="H121" i="27"/>
  <c r="D21" i="27"/>
  <c r="Z496" i="27"/>
  <c r="Z79" i="27"/>
  <c r="B130" i="26"/>
  <c r="X488" i="26"/>
  <c r="AB383" i="26"/>
  <c r="D128" i="26"/>
  <c r="X479" i="26"/>
  <c r="X131" i="26"/>
  <c r="B360" i="26"/>
  <c r="B354" i="26"/>
  <c r="T125" i="27"/>
  <c r="F486" i="26"/>
  <c r="D383" i="26"/>
  <c r="D135" i="26"/>
  <c r="R74" i="27"/>
  <c r="B420" i="26"/>
  <c r="N490" i="26"/>
  <c r="J122" i="27"/>
  <c r="T361" i="26"/>
  <c r="T355" i="26"/>
  <c r="B380" i="26"/>
  <c r="B486" i="26"/>
  <c r="F379" i="26"/>
  <c r="T496" i="26"/>
  <c r="U80" i="27"/>
  <c r="F360" i="26"/>
  <c r="F354" i="26"/>
  <c r="Z363" i="26"/>
  <c r="Z357" i="26"/>
  <c r="B379" i="26"/>
  <c r="N486" i="26"/>
  <c r="N491" i="26"/>
  <c r="AF131" i="26"/>
  <c r="X416" i="26"/>
  <c r="H490" i="26"/>
  <c r="AF381" i="26"/>
  <c r="V491" i="26"/>
  <c r="X472" i="26"/>
  <c r="H416" i="26"/>
  <c r="W80" i="27"/>
  <c r="V29" i="27"/>
  <c r="V441" i="27"/>
  <c r="AB215" i="27"/>
  <c r="AB82" i="27"/>
  <c r="AB143" i="27"/>
  <c r="X496" i="27"/>
  <c r="X79" i="27"/>
  <c r="V421" i="27"/>
  <c r="AB422" i="27"/>
  <c r="AB418" i="27"/>
  <c r="X363" i="26"/>
  <c r="X357" i="26"/>
  <c r="B363" i="26"/>
  <c r="B357" i="26"/>
  <c r="L363" i="26"/>
  <c r="L357" i="26"/>
  <c r="V364" i="26"/>
  <c r="V358" i="26"/>
  <c r="AB133" i="26"/>
  <c r="J128" i="26"/>
  <c r="G416" i="26"/>
  <c r="J488" i="26"/>
  <c r="V482" i="26"/>
  <c r="X481" i="26"/>
  <c r="K353" i="26"/>
  <c r="AB76" i="27"/>
  <c r="D130" i="26"/>
  <c r="T377" i="26"/>
  <c r="B125" i="26"/>
  <c r="N257" i="26"/>
  <c r="Y479" i="26"/>
  <c r="D481" i="26"/>
  <c r="L481" i="26"/>
  <c r="N386" i="26"/>
  <c r="AB361" i="26"/>
  <c r="AB355" i="26"/>
  <c r="T489" i="26"/>
  <c r="T257" i="26"/>
  <c r="AD496" i="26"/>
  <c r="AF363" i="26"/>
  <c r="AF357" i="26"/>
  <c r="Z379" i="26"/>
  <c r="L490" i="26"/>
  <c r="Z423" i="26"/>
  <c r="H382" i="26"/>
  <c r="L124" i="27"/>
  <c r="X123" i="27"/>
  <c r="Z73" i="27"/>
  <c r="V363" i="26"/>
  <c r="V357" i="26"/>
  <c r="G363" i="26"/>
  <c r="T364" i="26"/>
  <c r="T358" i="26"/>
  <c r="L130" i="26"/>
  <c r="T131" i="26"/>
  <c r="F418" i="26"/>
  <c r="X127" i="26"/>
  <c r="B488" i="26"/>
  <c r="L124" i="26"/>
  <c r="G486" i="26"/>
  <c r="E494" i="26"/>
  <c r="AD481" i="26"/>
  <c r="L360" i="26"/>
  <c r="L354" i="26"/>
  <c r="N484" i="26"/>
  <c r="N360" i="26"/>
  <c r="N354" i="26"/>
  <c r="A353" i="26"/>
  <c r="B423" i="26"/>
  <c r="F437" i="27"/>
  <c r="T76" i="27"/>
  <c r="AB257" i="26"/>
  <c r="F496" i="26"/>
  <c r="J493" i="26"/>
  <c r="AF491" i="26"/>
  <c r="B481" i="26"/>
  <c r="T360" i="26"/>
  <c r="T354" i="26"/>
  <c r="X74" i="27"/>
  <c r="V496" i="26"/>
  <c r="F496" i="27"/>
  <c r="F80" i="27"/>
  <c r="AB488" i="26"/>
  <c r="V479" i="26"/>
  <c r="L380" i="26"/>
  <c r="N427" i="26"/>
  <c r="J380" i="26"/>
  <c r="B377" i="26"/>
  <c r="V144" i="26"/>
  <c r="V421" i="26"/>
  <c r="F129" i="26"/>
  <c r="L486" i="26"/>
  <c r="V423" i="26"/>
  <c r="T423" i="26"/>
  <c r="B493" i="26"/>
  <c r="B482" i="26"/>
  <c r="Z433" i="26"/>
  <c r="Z81" i="26"/>
  <c r="D420" i="26"/>
  <c r="AD379" i="26"/>
  <c r="X495" i="26"/>
  <c r="H422" i="26"/>
  <c r="AD488" i="26"/>
  <c r="AD423" i="26"/>
  <c r="Z410" i="26"/>
  <c r="AB10" i="27"/>
  <c r="AB84" i="27"/>
  <c r="D213" i="27"/>
  <c r="D80" i="27"/>
  <c r="AD363" i="26"/>
  <c r="AD357" i="26"/>
  <c r="AB362" i="26"/>
  <c r="AB356" i="26"/>
  <c r="X364" i="26"/>
  <c r="X358" i="26"/>
  <c r="T362" i="26"/>
  <c r="T356" i="26"/>
  <c r="AB131" i="26"/>
  <c r="F125" i="26"/>
  <c r="D360" i="26"/>
  <c r="D354" i="26"/>
  <c r="E353" i="26"/>
  <c r="Z122" i="27"/>
  <c r="R127" i="27"/>
  <c r="D485" i="26"/>
  <c r="AD420" i="26"/>
  <c r="H30" i="27"/>
  <c r="AB363" i="26"/>
  <c r="AB357" i="26"/>
  <c r="AB423" i="26"/>
  <c r="T479" i="26"/>
  <c r="F380" i="26"/>
  <c r="T482" i="26"/>
  <c r="L420" i="26"/>
  <c r="D486" i="26"/>
  <c r="AF496" i="26"/>
  <c r="AF479" i="26"/>
  <c r="AD377" i="26"/>
  <c r="AF130" i="26"/>
  <c r="X419" i="26"/>
  <c r="H479" i="26"/>
  <c r="H381" i="26"/>
  <c r="H415" i="26"/>
  <c r="Z361" i="26"/>
  <c r="Z355" i="26"/>
  <c r="Z383" i="26"/>
  <c r="Z255" i="26"/>
  <c r="Z490" i="26"/>
  <c r="Z258" i="26"/>
  <c r="J485" i="26"/>
  <c r="N422" i="26"/>
  <c r="Z424" i="26"/>
  <c r="H76" i="27"/>
  <c r="X383" i="26"/>
  <c r="Y383" i="26"/>
  <c r="F138" i="26"/>
  <c r="AF133" i="26"/>
  <c r="B138" i="26"/>
  <c r="D148" i="26"/>
  <c r="V29" i="26"/>
  <c r="AF32" i="26"/>
  <c r="F140" i="26"/>
  <c r="N126" i="26"/>
  <c r="V133" i="26"/>
  <c r="AD136" i="26"/>
  <c r="N479" i="26"/>
  <c r="J255" i="26"/>
  <c r="Z129" i="26"/>
  <c r="X134" i="27"/>
  <c r="AF36" i="26"/>
  <c r="B145" i="26"/>
  <c r="AD32" i="26"/>
  <c r="AD132" i="26"/>
  <c r="V137" i="26"/>
  <c r="X255" i="26"/>
  <c r="J2" i="26"/>
  <c r="AD127" i="26"/>
  <c r="T34" i="26"/>
  <c r="N131" i="26"/>
  <c r="AF34" i="26"/>
  <c r="F134" i="26"/>
  <c r="F33" i="26"/>
  <c r="V28" i="27"/>
  <c r="R445" i="27"/>
  <c r="F145" i="27"/>
  <c r="J271" i="27"/>
  <c r="H149" i="27"/>
  <c r="F148" i="26"/>
  <c r="J145" i="26"/>
  <c r="N147" i="26"/>
  <c r="AD36" i="26"/>
  <c r="N130" i="26"/>
  <c r="AB27" i="26"/>
  <c r="AF254" i="26"/>
  <c r="T391" i="26"/>
  <c r="T483" i="26"/>
  <c r="AB127" i="26"/>
  <c r="W467" i="26"/>
  <c r="L34" i="26"/>
  <c r="X391" i="26"/>
  <c r="X483" i="26"/>
  <c r="X338" i="26"/>
  <c r="X485" i="26"/>
  <c r="X376" i="26"/>
  <c r="X492" i="26"/>
  <c r="G90" i="26"/>
  <c r="Y496" i="26"/>
  <c r="G417" i="26"/>
  <c r="N393" i="26"/>
  <c r="N492" i="26"/>
  <c r="G373" i="26"/>
  <c r="Y482" i="26"/>
  <c r="X373" i="26"/>
  <c r="X480" i="26"/>
  <c r="V61" i="26"/>
  <c r="V422" i="26"/>
  <c r="AD60" i="26"/>
  <c r="AD471" i="26"/>
  <c r="K45" i="26"/>
  <c r="D46" i="26"/>
  <c r="D362" i="26"/>
  <c r="Y30" i="26"/>
  <c r="AF27" i="26"/>
  <c r="AD133" i="26"/>
  <c r="AB338" i="26"/>
  <c r="AB485" i="26"/>
  <c r="V124" i="26"/>
  <c r="V495" i="26"/>
  <c r="Y391" i="26"/>
  <c r="Y483" i="26"/>
  <c r="X136" i="26"/>
  <c r="J393" i="26"/>
  <c r="J492" i="26"/>
  <c r="Y373" i="26"/>
  <c r="Y480" i="26"/>
  <c r="Y360" i="26"/>
  <c r="F60" i="26"/>
  <c r="F472" i="26"/>
  <c r="B59" i="26"/>
  <c r="B471" i="26"/>
  <c r="V225" i="26"/>
  <c r="V472" i="26"/>
  <c r="Y216" i="26"/>
  <c r="G423" i="26"/>
  <c r="AD61" i="26"/>
  <c r="AD422" i="26"/>
  <c r="T60" i="26"/>
  <c r="T471" i="26"/>
  <c r="T137" i="27"/>
  <c r="A45" i="26"/>
  <c r="AF147" i="26"/>
  <c r="G144" i="26"/>
  <c r="G145" i="26"/>
  <c r="AD27" i="26"/>
  <c r="B139" i="26"/>
  <c r="AD137" i="26"/>
  <c r="V32" i="26"/>
  <c r="W417" i="26"/>
  <c r="G30" i="26"/>
  <c r="AA467" i="26"/>
  <c r="N495" i="26"/>
  <c r="N419" i="26"/>
  <c r="AD389" i="26"/>
  <c r="AD493" i="26"/>
  <c r="AB376" i="26"/>
  <c r="AB492" i="26"/>
  <c r="AF124" i="26"/>
  <c r="AF495" i="26"/>
  <c r="D132" i="26"/>
  <c r="J34" i="26"/>
  <c r="Y498" i="26"/>
  <c r="Y487" i="26"/>
  <c r="B393" i="26"/>
  <c r="B492" i="26"/>
  <c r="AE219" i="26"/>
  <c r="L59" i="26"/>
  <c r="L471" i="26"/>
  <c r="AD225" i="26"/>
  <c r="AD472" i="26"/>
  <c r="L365" i="26"/>
  <c r="AF61" i="26"/>
  <c r="AF422" i="26"/>
  <c r="AB60" i="26"/>
  <c r="AB471" i="26"/>
  <c r="D145" i="27"/>
  <c r="F398" i="27"/>
  <c r="F28" i="27"/>
  <c r="X449" i="27"/>
  <c r="F478" i="26"/>
  <c r="F364" i="26"/>
  <c r="L46" i="26"/>
  <c r="L362" i="26"/>
  <c r="F144" i="26"/>
  <c r="F145" i="26"/>
  <c r="T27" i="26"/>
  <c r="T132" i="26"/>
  <c r="B26" i="26"/>
  <c r="J139" i="26"/>
  <c r="AA417" i="26"/>
  <c r="N134" i="26"/>
  <c r="L26" i="26"/>
  <c r="X133" i="26"/>
  <c r="S467" i="26"/>
  <c r="B495" i="26"/>
  <c r="B419" i="26"/>
  <c r="AB389" i="26"/>
  <c r="AB493" i="26"/>
  <c r="AB391" i="26"/>
  <c r="AB483" i="26"/>
  <c r="B390" i="26"/>
  <c r="B489" i="26"/>
  <c r="D495" i="26"/>
  <c r="D419" i="26"/>
  <c r="B34" i="26"/>
  <c r="J376" i="26"/>
  <c r="J483" i="26"/>
  <c r="D393" i="26"/>
  <c r="D492" i="26"/>
  <c r="U219" i="26"/>
  <c r="AF373" i="26"/>
  <c r="AF480" i="26"/>
  <c r="J59" i="26"/>
  <c r="J471" i="26"/>
  <c r="B365" i="26"/>
  <c r="N365" i="26"/>
  <c r="V60" i="26"/>
  <c r="V471" i="26"/>
  <c r="B60" i="26"/>
  <c r="B472" i="26"/>
  <c r="H271" i="27"/>
  <c r="M45" i="26"/>
  <c r="N46" i="26"/>
  <c r="N362" i="26"/>
  <c r="X140" i="26"/>
  <c r="L148" i="26"/>
  <c r="G142" i="26"/>
  <c r="F126" i="26"/>
  <c r="M370" i="26"/>
  <c r="B376" i="26"/>
  <c r="B483" i="26"/>
  <c r="J390" i="26"/>
  <c r="J489" i="26"/>
  <c r="V136" i="26"/>
  <c r="J132" i="26"/>
  <c r="L495" i="26"/>
  <c r="L419" i="26"/>
  <c r="N34" i="26"/>
  <c r="AB31" i="26"/>
  <c r="L393" i="26"/>
  <c r="L492" i="26"/>
  <c r="D392" i="26"/>
  <c r="AC219" i="26"/>
  <c r="T373" i="26"/>
  <c r="T480" i="26"/>
  <c r="F225" i="26"/>
  <c r="F422" i="26"/>
  <c r="J365" i="26"/>
  <c r="L60" i="26"/>
  <c r="L472" i="26"/>
  <c r="G46" i="26"/>
  <c r="G362" i="26"/>
  <c r="X30" i="26"/>
  <c r="V139" i="26"/>
  <c r="G28" i="26"/>
  <c r="D140" i="26"/>
  <c r="F376" i="26"/>
  <c r="F483" i="26"/>
  <c r="T376" i="26"/>
  <c r="T492" i="26"/>
  <c r="G489" i="26"/>
  <c r="G219" i="26"/>
  <c r="Y481" i="26"/>
  <c r="G419" i="26"/>
  <c r="V31" i="26"/>
  <c r="N376" i="26"/>
  <c r="N483" i="26"/>
  <c r="Y372" i="26"/>
  <c r="G482" i="26"/>
  <c r="G392" i="26"/>
  <c r="AA219" i="26"/>
  <c r="AD373" i="26"/>
  <c r="AD480" i="26"/>
  <c r="B225" i="26"/>
  <c r="B422" i="26"/>
  <c r="AD473" i="26"/>
  <c r="AD359" i="26"/>
  <c r="N59" i="26"/>
  <c r="N471" i="26"/>
  <c r="T61" i="26"/>
  <c r="T422" i="26"/>
  <c r="J185" i="27"/>
  <c r="J144" i="27"/>
  <c r="B46" i="26"/>
  <c r="B362" i="26"/>
  <c r="F46" i="26"/>
  <c r="F362" i="26"/>
  <c r="G49" i="26"/>
  <c r="Y361" i="26"/>
  <c r="T32" i="26"/>
  <c r="X129" i="26"/>
  <c r="Y377" i="26"/>
  <c r="G420" i="26"/>
  <c r="Y494" i="26"/>
  <c r="F390" i="26"/>
  <c r="F489" i="26"/>
  <c r="AF136" i="26"/>
  <c r="F495" i="26"/>
  <c r="F419" i="26"/>
  <c r="AD31" i="26"/>
  <c r="D376" i="26"/>
  <c r="D483" i="26"/>
  <c r="J392" i="26"/>
  <c r="X473" i="26"/>
  <c r="X359" i="26"/>
  <c r="V373" i="26"/>
  <c r="V480" i="26"/>
  <c r="J225" i="26"/>
  <c r="J422" i="26"/>
  <c r="G393" i="26"/>
  <c r="F365" i="26"/>
  <c r="D60" i="26"/>
  <c r="D472" i="26"/>
  <c r="J29" i="27"/>
  <c r="F202" i="27"/>
  <c r="F29" i="27"/>
  <c r="F360" i="27"/>
  <c r="N148" i="26"/>
  <c r="G31" i="26"/>
  <c r="T127" i="26"/>
  <c r="AE467" i="26"/>
  <c r="Y490" i="26"/>
  <c r="F132" i="26"/>
  <c r="L376" i="26"/>
  <c r="L483" i="26"/>
  <c r="B392" i="26"/>
  <c r="V473" i="26"/>
  <c r="V359" i="26"/>
  <c r="X60" i="26"/>
  <c r="X471" i="26"/>
  <c r="T154" i="27"/>
  <c r="L29" i="27"/>
  <c r="D45" i="26"/>
  <c r="D361" i="26"/>
  <c r="V383" i="26"/>
  <c r="F142" i="26"/>
  <c r="F27" i="26"/>
  <c r="F133" i="26"/>
  <c r="V494" i="26"/>
  <c r="V418" i="26"/>
  <c r="AD128" i="26"/>
  <c r="AB146" i="26"/>
  <c r="F255" i="26"/>
  <c r="AB34" i="26"/>
  <c r="AD143" i="26"/>
  <c r="T254" i="26"/>
  <c r="T128" i="26"/>
  <c r="B473" i="26"/>
  <c r="B359" i="26"/>
  <c r="D59" i="26"/>
  <c r="D471" i="26"/>
  <c r="F359" i="27"/>
  <c r="J45" i="26"/>
  <c r="J361" i="26"/>
  <c r="D256" i="26"/>
  <c r="F35" i="26"/>
  <c r="V135" i="26"/>
  <c r="T388" i="26"/>
  <c r="T486" i="26"/>
  <c r="F31" i="26"/>
  <c r="AF473" i="26"/>
  <c r="AF359" i="26"/>
  <c r="F130" i="26"/>
  <c r="X388" i="26"/>
  <c r="X486" i="26"/>
  <c r="L390" i="26"/>
  <c r="L489" i="26"/>
  <c r="AF257" i="26"/>
  <c r="AD392" i="26"/>
  <c r="F135" i="26"/>
  <c r="J134" i="26"/>
  <c r="B144" i="26"/>
  <c r="D32" i="26"/>
  <c r="F393" i="26"/>
  <c r="F492" i="26"/>
  <c r="Z391" i="26"/>
  <c r="Z483" i="26"/>
  <c r="H138" i="26"/>
  <c r="Z376" i="26"/>
  <c r="Z492" i="26"/>
  <c r="D33" i="26"/>
  <c r="D26" i="26"/>
  <c r="T386" i="26"/>
  <c r="X27" i="26"/>
  <c r="T494" i="26"/>
  <c r="T418" i="26"/>
  <c r="U417" i="26"/>
  <c r="F156" i="27"/>
  <c r="F384" i="26"/>
  <c r="N142" i="26"/>
  <c r="L133" i="26"/>
  <c r="X135" i="26"/>
  <c r="N255" i="26"/>
  <c r="N139" i="26"/>
  <c r="B128" i="26"/>
  <c r="AF146" i="26"/>
  <c r="Y144" i="26"/>
  <c r="N32" i="26"/>
  <c r="L138" i="26"/>
  <c r="G496" i="26"/>
  <c r="Y420" i="26"/>
  <c r="N390" i="26"/>
  <c r="N489" i="26"/>
  <c r="L135" i="26"/>
  <c r="L256" i="26"/>
  <c r="D129" i="26"/>
  <c r="L127" i="26"/>
  <c r="J144" i="26"/>
  <c r="AB140" i="26"/>
  <c r="V388" i="26"/>
  <c r="V486" i="26"/>
  <c r="J383" i="26"/>
  <c r="N133" i="26"/>
  <c r="AD124" i="26"/>
  <c r="AD495" i="26"/>
  <c r="D225" i="26"/>
  <c r="D422" i="26"/>
  <c r="V392" i="26"/>
  <c r="V265" i="27"/>
  <c r="AD25" i="26"/>
  <c r="AB392" i="26"/>
  <c r="V30" i="26"/>
  <c r="X128" i="26"/>
  <c r="AD391" i="26"/>
  <c r="AD483" i="26"/>
  <c r="L142" i="26"/>
  <c r="D138" i="26"/>
  <c r="AF140" i="26"/>
  <c r="AF376" i="26"/>
  <c r="AF492" i="26"/>
  <c r="H386" i="26"/>
  <c r="H383" i="26"/>
  <c r="H255" i="26"/>
  <c r="H31" i="26"/>
  <c r="Z143" i="26"/>
  <c r="Z35" i="26"/>
  <c r="Z388" i="26"/>
  <c r="Z486" i="26"/>
  <c r="Z223" i="26"/>
  <c r="Z488" i="26"/>
  <c r="H273" i="26"/>
  <c r="AB148" i="26"/>
  <c r="J141" i="26"/>
  <c r="F143" i="26"/>
  <c r="T140" i="26"/>
  <c r="J137" i="26"/>
  <c r="G467" i="26"/>
  <c r="Y489" i="26"/>
  <c r="L147" i="26"/>
  <c r="X35" i="26"/>
  <c r="AB388" i="26"/>
  <c r="AB486" i="26"/>
  <c r="V146" i="26"/>
  <c r="N31" i="26"/>
  <c r="L131" i="26"/>
  <c r="N473" i="26"/>
  <c r="N359" i="26"/>
  <c r="J473" i="26"/>
  <c r="J359" i="26"/>
  <c r="R134" i="27"/>
  <c r="N383" i="26"/>
  <c r="J133" i="26"/>
  <c r="X61" i="26"/>
  <c r="X422" i="26"/>
  <c r="F32" i="26"/>
  <c r="J386" i="26"/>
  <c r="L129" i="26"/>
  <c r="X389" i="26"/>
  <c r="X493" i="26"/>
  <c r="AF392" i="26"/>
  <c r="J143" i="26"/>
  <c r="F427" i="26"/>
  <c r="N256" i="26"/>
  <c r="J129" i="26"/>
  <c r="Z132" i="26"/>
  <c r="D479" i="26"/>
  <c r="D30" i="26"/>
  <c r="Z126" i="26"/>
  <c r="Z417" i="26"/>
  <c r="Z134" i="26"/>
  <c r="Z373" i="26"/>
  <c r="Z480" i="26"/>
  <c r="D386" i="26"/>
  <c r="L383" i="26"/>
  <c r="B255" i="26"/>
  <c r="L31" i="26"/>
  <c r="AF143" i="26"/>
  <c r="AD35" i="26"/>
  <c r="AD388" i="26"/>
  <c r="AD486" i="26"/>
  <c r="H269" i="26"/>
  <c r="N384" i="26"/>
  <c r="L141" i="26"/>
  <c r="L143" i="26"/>
  <c r="T338" i="26"/>
  <c r="T485" i="26"/>
  <c r="L140" i="26"/>
  <c r="T143" i="26"/>
  <c r="N129" i="26"/>
  <c r="J427" i="26"/>
  <c r="B45" i="26"/>
  <c r="B361" i="26"/>
  <c r="J127" i="26"/>
  <c r="AD386" i="26"/>
  <c r="T392" i="26"/>
  <c r="B28" i="26"/>
  <c r="B384" i="26"/>
  <c r="AF35" i="26"/>
  <c r="N128" i="26"/>
  <c r="N392" i="26"/>
  <c r="H128" i="26"/>
  <c r="H392" i="26"/>
  <c r="V132" i="26"/>
  <c r="H28" i="26"/>
  <c r="H495" i="26"/>
  <c r="H419" i="26"/>
  <c r="H146" i="26"/>
  <c r="H487" i="26"/>
  <c r="AF29" i="26"/>
  <c r="T126" i="26"/>
  <c r="T417" i="26"/>
  <c r="F139" i="26"/>
  <c r="AD383" i="26"/>
  <c r="AB255" i="26"/>
  <c r="AD134" i="26"/>
  <c r="AB373" i="26"/>
  <c r="AB480" i="26"/>
  <c r="H45" i="26"/>
  <c r="H361" i="26"/>
  <c r="H149" i="26"/>
  <c r="H143" i="26"/>
  <c r="H29" i="26"/>
  <c r="H3" i="26"/>
  <c r="H496" i="26"/>
  <c r="H427" i="26"/>
  <c r="Z32" i="26"/>
  <c r="Z401" i="26"/>
  <c r="Z136" i="26"/>
  <c r="X29" i="27"/>
  <c r="Z427" i="27"/>
  <c r="D384" i="26"/>
  <c r="D141" i="26"/>
  <c r="T36" i="26"/>
  <c r="AB494" i="26"/>
  <c r="AB418" i="26"/>
  <c r="AF139" i="26"/>
  <c r="AD146" i="26"/>
  <c r="L144" i="26"/>
  <c r="D473" i="26"/>
  <c r="D359" i="26"/>
  <c r="H29" i="27"/>
  <c r="AD494" i="26"/>
  <c r="AD418" i="26"/>
  <c r="D142" i="26"/>
  <c r="L45" i="26"/>
  <c r="L361" i="26"/>
  <c r="D35" i="26"/>
  <c r="B35" i="26"/>
  <c r="N478" i="26"/>
  <c r="N364" i="26"/>
  <c r="J28" i="26"/>
  <c r="AF389" i="26"/>
  <c r="AF493" i="26"/>
  <c r="J26" i="26"/>
  <c r="T144" i="26"/>
  <c r="V389" i="26"/>
  <c r="V493" i="26"/>
  <c r="J423" i="27"/>
  <c r="F45" i="26"/>
  <c r="F361" i="26"/>
  <c r="D478" i="26"/>
  <c r="D364" i="26"/>
  <c r="L145" i="26"/>
  <c r="D136" i="26"/>
  <c r="F128" i="26"/>
  <c r="F392" i="26"/>
  <c r="Z17" i="26"/>
  <c r="Z496" i="26"/>
  <c r="Z389" i="26"/>
  <c r="Z493" i="26"/>
  <c r="N28" i="26"/>
  <c r="J495" i="26"/>
  <c r="J419" i="26"/>
  <c r="Z385" i="26"/>
  <c r="Z28" i="26"/>
  <c r="Z338" i="26"/>
  <c r="Z485" i="26"/>
  <c r="Z61" i="26"/>
  <c r="Z422" i="26"/>
  <c r="H473" i="26"/>
  <c r="H359" i="26"/>
  <c r="Z133" i="26"/>
  <c r="Z473" i="26"/>
  <c r="Z359" i="26"/>
  <c r="N45" i="26"/>
  <c r="N361" i="26"/>
  <c r="D143" i="26"/>
  <c r="F29" i="26"/>
  <c r="B427" i="26"/>
  <c r="AB32" i="26"/>
  <c r="V26" i="26"/>
  <c r="D29" i="27"/>
  <c r="B256" i="26"/>
  <c r="B141" i="26"/>
  <c r="D31" i="26"/>
  <c r="V376" i="26"/>
  <c r="V492" i="26"/>
  <c r="T383" i="26"/>
  <c r="D255" i="26"/>
  <c r="B257" i="26"/>
  <c r="T130" i="26"/>
  <c r="AB473" i="26"/>
  <c r="AB359" i="26"/>
  <c r="L225" i="26"/>
  <c r="L422" i="26"/>
  <c r="D131" i="26"/>
  <c r="B142" i="26"/>
  <c r="J31" i="26"/>
  <c r="B129" i="26"/>
  <c r="AF388" i="26"/>
  <c r="AF486" i="26"/>
  <c r="D144" i="26"/>
  <c r="AF494" i="26"/>
  <c r="AF418" i="26"/>
  <c r="D27" i="26"/>
  <c r="B478" i="26"/>
  <c r="B364" i="26"/>
  <c r="AD338" i="26"/>
  <c r="AD485" i="26"/>
  <c r="V338" i="26"/>
  <c r="V485" i="26"/>
  <c r="N143" i="26"/>
  <c r="V391" i="26"/>
  <c r="V483" i="26"/>
  <c r="H126" i="26"/>
  <c r="AF138" i="26"/>
  <c r="X137" i="26"/>
  <c r="T389" i="26"/>
  <c r="T493" i="26"/>
  <c r="H390" i="26"/>
  <c r="H489" i="26"/>
  <c r="X28" i="26"/>
  <c r="AF338" i="26"/>
  <c r="AF485" i="26"/>
  <c r="AB61" i="26"/>
  <c r="AB422" i="26"/>
  <c r="J130" i="26"/>
  <c r="N140" i="26"/>
  <c r="L473" i="26"/>
  <c r="L359" i="26"/>
  <c r="V257" i="26"/>
  <c r="T133" i="26"/>
  <c r="T473" i="26"/>
  <c r="T359" i="26"/>
  <c r="H46" i="26"/>
  <c r="H362" i="26"/>
  <c r="H35" i="26"/>
  <c r="H59" i="26"/>
  <c r="H471" i="26"/>
  <c r="Z144" i="26"/>
  <c r="Z60" i="26"/>
  <c r="Z471" i="26"/>
  <c r="Z268" i="26"/>
  <c r="J256" i="26"/>
  <c r="AF148" i="26"/>
  <c r="B131" i="26"/>
  <c r="X494" i="26"/>
  <c r="X418" i="26"/>
  <c r="D427" i="26"/>
  <c r="AF137" i="26"/>
  <c r="AD135" i="26"/>
  <c r="L389" i="26"/>
  <c r="L488" i="26"/>
  <c r="AB143" i="26"/>
  <c r="D28" i="26"/>
  <c r="F383" i="26"/>
  <c r="B27" i="26"/>
  <c r="AF125" i="26"/>
  <c r="B133" i="26"/>
  <c r="AF391" i="26"/>
  <c r="AF483" i="26"/>
  <c r="Z359" i="27"/>
  <c r="AF144" i="26"/>
  <c r="J60" i="26"/>
  <c r="J472" i="26"/>
  <c r="J131" i="26"/>
  <c r="D36" i="26"/>
  <c r="D390" i="26"/>
  <c r="D489" i="26"/>
  <c r="H478" i="26"/>
  <c r="H364" i="26"/>
  <c r="H257" i="26"/>
  <c r="H137" i="26"/>
  <c r="Z135" i="26"/>
  <c r="J46" i="26"/>
  <c r="J362" i="26"/>
  <c r="L384" i="26"/>
  <c r="F141" i="26"/>
  <c r="L35" i="26"/>
  <c r="L27" i="26"/>
  <c r="F59" i="26"/>
  <c r="F471" i="26"/>
  <c r="AD144" i="26"/>
  <c r="AD34" i="26"/>
  <c r="AF60" i="26"/>
  <c r="AF471" i="26"/>
  <c r="Z264" i="26"/>
  <c r="Z414" i="26"/>
  <c r="AE417" i="26"/>
  <c r="L478" i="26"/>
  <c r="L364" i="26"/>
  <c r="J384" i="26"/>
  <c r="AF383" i="26"/>
  <c r="X143" i="26"/>
  <c r="N35" i="26"/>
  <c r="AD376" i="26"/>
  <c r="AD492" i="26"/>
  <c r="V143" i="26"/>
  <c r="T255" i="26"/>
  <c r="V128" i="26"/>
  <c r="L126" i="26"/>
  <c r="F473" i="26"/>
  <c r="F359" i="26"/>
  <c r="AB144" i="26"/>
  <c r="N27" i="26"/>
  <c r="B36" i="26"/>
  <c r="V34" i="26"/>
  <c r="N36" i="26"/>
  <c r="L128" i="26"/>
  <c r="L386" i="26"/>
  <c r="J142" i="26"/>
  <c r="J36" i="26"/>
  <c r="N60" i="26"/>
  <c r="N472" i="26"/>
  <c r="F28" i="26"/>
  <c r="J27" i="26"/>
  <c r="N141" i="26"/>
  <c r="AB36" i="26"/>
  <c r="H80" i="26"/>
  <c r="H493" i="26"/>
  <c r="H68" i="26"/>
  <c r="H482" i="26"/>
  <c r="X139" i="26"/>
  <c r="H127" i="26"/>
  <c r="H393" i="26"/>
  <c r="H492" i="26"/>
  <c r="J478" i="26"/>
  <c r="J364" i="26"/>
  <c r="J257" i="26"/>
  <c r="D133" i="26"/>
  <c r="F137" i="26"/>
  <c r="AB254" i="26"/>
  <c r="AF135" i="26"/>
  <c r="H148" i="26"/>
  <c r="H33" i="26"/>
  <c r="H395" i="26"/>
  <c r="Z386" i="26"/>
  <c r="Z494" i="26"/>
  <c r="Z418" i="26"/>
  <c r="Z77" i="26"/>
  <c r="Z491" i="26"/>
  <c r="Y423" i="26"/>
  <c r="G480" i="26"/>
  <c r="T215" i="27"/>
  <c r="H167" i="27"/>
  <c r="L166" i="27"/>
  <c r="Z154" i="26"/>
  <c r="X148" i="26"/>
  <c r="AD227" i="26"/>
  <c r="Z227" i="26"/>
  <c r="D119" i="27"/>
  <c r="D171" i="27"/>
  <c r="Y35" i="27"/>
  <c r="I171" i="27"/>
  <c r="A35" i="27"/>
  <c r="Q167" i="27"/>
  <c r="D289" i="27"/>
  <c r="D373" i="27"/>
  <c r="F48" i="26"/>
  <c r="F160" i="26"/>
  <c r="G23" i="26"/>
  <c r="G161" i="26"/>
  <c r="AD45" i="26"/>
  <c r="AD478" i="26"/>
  <c r="Y154" i="26"/>
  <c r="AF2" i="26"/>
  <c r="AF377" i="26"/>
  <c r="G153" i="26"/>
  <c r="Y142" i="26"/>
  <c r="Y380" i="26"/>
  <c r="Y412" i="26"/>
  <c r="Y35" i="26"/>
  <c r="Y85" i="26"/>
  <c r="G499" i="26"/>
  <c r="G410" i="26"/>
  <c r="G33" i="26"/>
  <c r="G389" i="26"/>
  <c r="AA338" i="26"/>
  <c r="V427" i="26"/>
  <c r="V497" i="26"/>
  <c r="L388" i="26"/>
  <c r="L498" i="26"/>
  <c r="AD387" i="26"/>
  <c r="W65" i="26"/>
  <c r="B223" i="26"/>
  <c r="U65" i="26"/>
  <c r="Y222" i="26"/>
  <c r="G206" i="26"/>
  <c r="J290" i="27"/>
  <c r="J372" i="27"/>
  <c r="T218" i="27"/>
  <c r="Z271" i="27"/>
  <c r="AD154" i="26"/>
  <c r="AB49" i="26"/>
  <c r="AB161" i="26"/>
  <c r="AD141" i="26"/>
  <c r="AD382" i="26"/>
  <c r="AD150" i="26"/>
  <c r="V223" i="26"/>
  <c r="AD226" i="26"/>
  <c r="AD367" i="26"/>
  <c r="AD224" i="26"/>
  <c r="X224" i="26"/>
  <c r="A370" i="26"/>
  <c r="J213" i="27"/>
  <c r="B149" i="26"/>
  <c r="F47" i="26"/>
  <c r="F159" i="26"/>
  <c r="Z487" i="27"/>
  <c r="Z172" i="27"/>
  <c r="E171" i="27"/>
  <c r="K35" i="27"/>
  <c r="AA167" i="27"/>
  <c r="V257" i="27"/>
  <c r="Y290" i="27"/>
  <c r="Y373" i="27"/>
  <c r="J289" i="27"/>
  <c r="J373" i="27"/>
  <c r="N48" i="26"/>
  <c r="N160" i="26"/>
  <c r="Y339" i="26"/>
  <c r="G479" i="26"/>
  <c r="AB216" i="27"/>
  <c r="N378" i="26"/>
  <c r="N158" i="26"/>
  <c r="V45" i="26"/>
  <c r="V478" i="26"/>
  <c r="X46" i="26"/>
  <c r="X159" i="26"/>
  <c r="T145" i="26"/>
  <c r="T384" i="26"/>
  <c r="X152" i="26"/>
  <c r="Y152" i="26"/>
  <c r="Y36" i="26"/>
  <c r="D8" i="26"/>
  <c r="D377" i="26"/>
  <c r="B426" i="26"/>
  <c r="B499" i="26"/>
  <c r="J389" i="26"/>
  <c r="W338" i="26"/>
  <c r="Y390" i="26"/>
  <c r="Y500" i="26"/>
  <c r="L226" i="26"/>
  <c r="D388" i="26"/>
  <c r="D498" i="26"/>
  <c r="D227" i="26"/>
  <c r="V387" i="26"/>
  <c r="Y228" i="26"/>
  <c r="G371" i="26"/>
  <c r="Y227" i="26"/>
  <c r="G215" i="26"/>
  <c r="Y210" i="26"/>
  <c r="G365" i="26"/>
  <c r="G60" i="26"/>
  <c r="Y211" i="26"/>
  <c r="AA65" i="26"/>
  <c r="G224" i="26"/>
  <c r="Y208" i="26"/>
  <c r="L365" i="27"/>
  <c r="D274" i="27"/>
  <c r="X290" i="27"/>
  <c r="X373" i="27"/>
  <c r="J47" i="26"/>
  <c r="J159" i="26"/>
  <c r="T49" i="26"/>
  <c r="T161" i="26"/>
  <c r="V19" i="26"/>
  <c r="AF426" i="26"/>
  <c r="AF498" i="26"/>
  <c r="L391" i="26"/>
  <c r="L500" i="26"/>
  <c r="D20" i="26"/>
  <c r="N387" i="26"/>
  <c r="N497" i="26"/>
  <c r="V150" i="26"/>
  <c r="J387" i="26"/>
  <c r="J497" i="26"/>
  <c r="G220" i="26"/>
  <c r="L224" i="26"/>
  <c r="B224" i="26"/>
  <c r="T149" i="26"/>
  <c r="J223" i="26"/>
  <c r="F391" i="26"/>
  <c r="F500" i="26"/>
  <c r="X141" i="26"/>
  <c r="X382" i="26"/>
  <c r="V147" i="26"/>
  <c r="V142" i="26"/>
  <c r="V380" i="26"/>
  <c r="V390" i="26"/>
  <c r="V500" i="26"/>
  <c r="V31" i="27"/>
  <c r="V171" i="27"/>
  <c r="V49" i="26"/>
  <c r="V161" i="26"/>
  <c r="L167" i="27"/>
  <c r="AB166" i="27"/>
  <c r="AB169" i="27"/>
  <c r="C35" i="27"/>
  <c r="S167" i="27"/>
  <c r="D268" i="27"/>
  <c r="J263" i="27"/>
  <c r="AB217" i="27"/>
  <c r="G159" i="26"/>
  <c r="T45" i="26"/>
  <c r="T478" i="26"/>
  <c r="AF46" i="26"/>
  <c r="AF159" i="26"/>
  <c r="Y151" i="26"/>
  <c r="G386" i="26"/>
  <c r="Y145" i="26"/>
  <c r="X142" i="26"/>
  <c r="X380" i="26"/>
  <c r="Y34" i="26"/>
  <c r="B389" i="26"/>
  <c r="S338" i="26"/>
  <c r="G34" i="26"/>
  <c r="D226" i="26"/>
  <c r="N388" i="26"/>
  <c r="N498" i="26"/>
  <c r="V224" i="26"/>
  <c r="Y214" i="26"/>
  <c r="AC209" i="26"/>
  <c r="AF225" i="26"/>
  <c r="V222" i="26"/>
  <c r="X311" i="27"/>
  <c r="X162" i="27"/>
  <c r="B156" i="26"/>
  <c r="N150" i="26"/>
  <c r="T156" i="26"/>
  <c r="F155" i="26"/>
  <c r="T393" i="26"/>
  <c r="T499" i="26"/>
  <c r="T25" i="26"/>
  <c r="Y141" i="26"/>
  <c r="Y382" i="26"/>
  <c r="B387" i="26"/>
  <c r="B497" i="26"/>
  <c r="D391" i="26"/>
  <c r="D500" i="26"/>
  <c r="L222" i="26"/>
  <c r="AB393" i="26"/>
  <c r="AB499" i="26"/>
  <c r="AB25" i="26"/>
  <c r="V149" i="26"/>
  <c r="L156" i="26"/>
  <c r="T290" i="27"/>
  <c r="T373" i="27"/>
  <c r="V166" i="27"/>
  <c r="V169" i="27"/>
  <c r="I35" i="27"/>
  <c r="Y167" i="27"/>
  <c r="F289" i="27"/>
  <c r="F373" i="27"/>
  <c r="X45" i="26"/>
  <c r="X478" i="26"/>
  <c r="J378" i="26"/>
  <c r="J158" i="26"/>
  <c r="Y470" i="26"/>
  <c r="G157" i="26"/>
  <c r="T154" i="26"/>
  <c r="AD46" i="26"/>
  <c r="AD159" i="26"/>
  <c r="V46" i="26"/>
  <c r="V159" i="26"/>
  <c r="Y393" i="26"/>
  <c r="Y499" i="26"/>
  <c r="Y25" i="26"/>
  <c r="Y410" i="26"/>
  <c r="Y405" i="26"/>
  <c r="AD427" i="26"/>
  <c r="AD497" i="26"/>
  <c r="AD390" i="26"/>
  <c r="AD500" i="26"/>
  <c r="AC338" i="26"/>
  <c r="J388" i="26"/>
  <c r="J498" i="26"/>
  <c r="AB225" i="26"/>
  <c r="Y61" i="26"/>
  <c r="G211" i="26"/>
  <c r="Y62" i="26"/>
  <c r="G207" i="26"/>
  <c r="T222" i="26"/>
  <c r="G65" i="26"/>
  <c r="Y368" i="26"/>
  <c r="V164" i="27"/>
  <c r="AD151" i="26"/>
  <c r="T212" i="27"/>
  <c r="J148" i="26"/>
  <c r="D426" i="26"/>
  <c r="D499" i="26"/>
  <c r="AB224" i="26"/>
  <c r="R270" i="27"/>
  <c r="B20" i="26"/>
  <c r="T224" i="26"/>
  <c r="N47" i="26"/>
  <c r="N159" i="26"/>
  <c r="V154" i="26"/>
  <c r="D147" i="26"/>
  <c r="T166" i="27"/>
  <c r="T169" i="27"/>
  <c r="X22" i="27"/>
  <c r="X167" i="27"/>
  <c r="C271" i="27"/>
  <c r="J491" i="27"/>
  <c r="J208" i="27"/>
  <c r="N156" i="26"/>
  <c r="S47" i="26"/>
  <c r="AF45" i="26"/>
  <c r="AF478" i="26"/>
  <c r="Y45" i="26"/>
  <c r="Y478" i="26"/>
  <c r="AF145" i="26"/>
  <c r="AF384" i="26"/>
  <c r="G150" i="26"/>
  <c r="T390" i="26"/>
  <c r="T500" i="26"/>
  <c r="F224" i="26"/>
  <c r="X387" i="26"/>
  <c r="Y367" i="26"/>
  <c r="D223" i="26"/>
  <c r="G62" i="26"/>
  <c r="Y206" i="26"/>
  <c r="T225" i="26"/>
  <c r="S209" i="26"/>
  <c r="AD222" i="26"/>
  <c r="T217" i="27"/>
  <c r="T209" i="27"/>
  <c r="V270" i="27"/>
  <c r="D214" i="27"/>
  <c r="R496" i="27"/>
  <c r="R212" i="27"/>
  <c r="D47" i="26"/>
  <c r="D159" i="26"/>
  <c r="B47" i="26"/>
  <c r="B159" i="26"/>
  <c r="I370" i="26"/>
  <c r="J224" i="26"/>
  <c r="AF49" i="26"/>
  <c r="AF161" i="26"/>
  <c r="F387" i="26"/>
  <c r="F497" i="26"/>
  <c r="F149" i="26"/>
  <c r="J214" i="27"/>
  <c r="Y392" i="26"/>
  <c r="G376" i="26"/>
  <c r="V393" i="26"/>
  <c r="V499" i="26"/>
  <c r="V25" i="26"/>
  <c r="V168" i="27"/>
  <c r="V170" i="27"/>
  <c r="R166" i="27"/>
  <c r="R169" i="27"/>
  <c r="V128" i="27"/>
  <c r="V211" i="27"/>
  <c r="U47" i="26"/>
  <c r="T46" i="26"/>
  <c r="T159" i="26"/>
  <c r="G154" i="26"/>
  <c r="X145" i="26"/>
  <c r="X384" i="26"/>
  <c r="T427" i="26"/>
  <c r="T497" i="26"/>
  <c r="F388" i="26"/>
  <c r="F498" i="26"/>
  <c r="AB387" i="26"/>
  <c r="AB228" i="26"/>
  <c r="G210" i="26"/>
  <c r="AA209" i="26"/>
  <c r="G61" i="26"/>
  <c r="X222" i="26"/>
  <c r="F372" i="27"/>
  <c r="H212" i="27"/>
  <c r="Y47" i="26"/>
  <c r="G478" i="26"/>
  <c r="T147" i="26"/>
  <c r="Y148" i="26"/>
  <c r="J20" i="26"/>
  <c r="AD426" i="26"/>
  <c r="AD498" i="26"/>
  <c r="X146" i="26"/>
  <c r="V426" i="26"/>
  <c r="V498" i="26"/>
  <c r="F389" i="26"/>
  <c r="E370" i="26"/>
  <c r="G59" i="26"/>
  <c r="AB149" i="26"/>
  <c r="AB226" i="26"/>
  <c r="AB367" i="26"/>
  <c r="Y149" i="26"/>
  <c r="AB426" i="26"/>
  <c r="AB498" i="26"/>
  <c r="F154" i="26"/>
  <c r="L48" i="26"/>
  <c r="L160" i="26"/>
  <c r="L426" i="26"/>
  <c r="L499" i="26"/>
  <c r="AB168" i="27"/>
  <c r="AB170" i="27"/>
  <c r="AA35" i="27"/>
  <c r="X166" i="27"/>
  <c r="X169" i="27"/>
  <c r="E35" i="27"/>
  <c r="U167" i="27"/>
  <c r="B289" i="27"/>
  <c r="B373" i="27"/>
  <c r="J215" i="27"/>
  <c r="D216" i="27"/>
  <c r="AD158" i="26"/>
  <c r="AC47" i="26"/>
  <c r="AB378" i="26"/>
  <c r="Y155" i="26"/>
  <c r="F153" i="26"/>
  <c r="X426" i="26"/>
  <c r="X498" i="26"/>
  <c r="X427" i="26"/>
  <c r="X497" i="26"/>
  <c r="G226" i="26"/>
  <c r="G498" i="26"/>
  <c r="T387" i="26"/>
  <c r="Y225" i="26"/>
  <c r="W209" i="26"/>
  <c r="AF222" i="26"/>
  <c r="T158" i="26"/>
  <c r="G148" i="26"/>
  <c r="V156" i="26"/>
  <c r="V151" i="26"/>
  <c r="R213" i="27"/>
  <c r="T141" i="26"/>
  <c r="T382" i="26"/>
  <c r="B391" i="26"/>
  <c r="B500" i="26"/>
  <c r="V226" i="26"/>
  <c r="V367" i="26"/>
  <c r="F274" i="27"/>
  <c r="N149" i="26"/>
  <c r="F213" i="27"/>
  <c r="X226" i="26"/>
  <c r="X367" i="26"/>
  <c r="D48" i="26"/>
  <c r="D160" i="26"/>
  <c r="AB365" i="27"/>
  <c r="X393" i="26"/>
  <c r="X499" i="26"/>
  <c r="X25" i="26"/>
  <c r="R168" i="27"/>
  <c r="R170" i="27"/>
  <c r="Q35" i="27"/>
  <c r="A171" i="27"/>
  <c r="G35" i="27"/>
  <c r="W167" i="27"/>
  <c r="E271" i="27"/>
  <c r="J260" i="27"/>
  <c r="AB158" i="26"/>
  <c r="X216" i="27"/>
  <c r="AB45" i="26"/>
  <c r="AB478" i="26"/>
  <c r="AB46" i="26"/>
  <c r="AB159" i="26"/>
  <c r="AB153" i="26"/>
  <c r="N153" i="26"/>
  <c r="Y32" i="26"/>
  <c r="F8" i="26"/>
  <c r="F377" i="26"/>
  <c r="F426" i="26"/>
  <c r="F499" i="26"/>
  <c r="J21" i="26"/>
  <c r="AF427" i="26"/>
  <c r="AF497" i="26"/>
  <c r="B388" i="26"/>
  <c r="B498" i="26"/>
  <c r="AF227" i="26"/>
  <c r="Y223" i="26"/>
  <c r="G213" i="26"/>
  <c r="AE65" i="26"/>
  <c r="AB222" i="26"/>
  <c r="S207" i="26"/>
  <c r="AD145" i="26"/>
  <c r="AD384" i="26"/>
  <c r="AB156" i="26"/>
  <c r="Y146" i="26"/>
  <c r="B378" i="26"/>
  <c r="B158" i="26"/>
  <c r="V153" i="26"/>
  <c r="J149" i="26"/>
  <c r="V141" i="26"/>
  <c r="V382" i="26"/>
  <c r="AD21" i="26"/>
  <c r="N389" i="26"/>
  <c r="J391" i="26"/>
  <c r="J500" i="26"/>
  <c r="T226" i="26"/>
  <c r="T367" i="26"/>
  <c r="AB372" i="27"/>
  <c r="AB142" i="26"/>
  <c r="AB380" i="26"/>
  <c r="J48" i="26"/>
  <c r="J160" i="26"/>
  <c r="H213" i="27"/>
  <c r="D149" i="26"/>
  <c r="AD149" i="26"/>
  <c r="G152" i="26"/>
  <c r="AB390" i="26"/>
  <c r="AB500" i="26"/>
  <c r="N426" i="26"/>
  <c r="N499" i="26"/>
  <c r="X149" i="26"/>
  <c r="AF223" i="26"/>
  <c r="V145" i="26"/>
  <c r="V384" i="26"/>
  <c r="L378" i="26"/>
  <c r="L387" i="26"/>
  <c r="L497" i="26"/>
  <c r="I163" i="26"/>
  <c r="AD152" i="26"/>
  <c r="AF390" i="26"/>
  <c r="AF500" i="26"/>
  <c r="AD156" i="26"/>
  <c r="AF149" i="26"/>
  <c r="H156" i="26"/>
  <c r="H426" i="26"/>
  <c r="H499" i="26"/>
  <c r="H225" i="26"/>
  <c r="Z426" i="26"/>
  <c r="Z498" i="26"/>
  <c r="Z226" i="26"/>
  <c r="Z367" i="26"/>
  <c r="Z161" i="26"/>
  <c r="T142" i="26"/>
  <c r="T380" i="26"/>
  <c r="F150" i="26"/>
  <c r="J222" i="26"/>
  <c r="L223" i="26"/>
  <c r="H371" i="27"/>
  <c r="AE162" i="26"/>
  <c r="C163" i="26"/>
  <c r="Z142" i="26"/>
  <c r="Z380" i="26"/>
  <c r="Y161" i="26"/>
  <c r="G158" i="26"/>
  <c r="AF154" i="26"/>
  <c r="J156" i="26"/>
  <c r="J426" i="26"/>
  <c r="J499" i="26"/>
  <c r="N225" i="26"/>
  <c r="E163" i="26"/>
  <c r="T426" i="26"/>
  <c r="T498" i="26"/>
  <c r="AF226" i="26"/>
  <c r="AF367" i="26"/>
  <c r="AF224" i="26"/>
  <c r="Z20" i="26"/>
  <c r="N228" i="26"/>
  <c r="N223" i="26"/>
  <c r="N222" i="26"/>
  <c r="AF142" i="26"/>
  <c r="AF380" i="26"/>
  <c r="H391" i="26"/>
  <c r="H500" i="26"/>
  <c r="Z155" i="26"/>
  <c r="H226" i="26"/>
  <c r="H222" i="26"/>
  <c r="Z146" i="26"/>
  <c r="Z229" i="26"/>
  <c r="H26" i="26"/>
  <c r="H250" i="26"/>
  <c r="X161" i="26"/>
  <c r="H223" i="26"/>
  <c r="X390" i="26"/>
  <c r="X500" i="26"/>
  <c r="AD153" i="26"/>
  <c r="AD147" i="26"/>
  <c r="Z145" i="26"/>
  <c r="Z384" i="26"/>
  <c r="Z393" i="26"/>
  <c r="Z499" i="26"/>
  <c r="Z25" i="26"/>
  <c r="H227" i="26"/>
  <c r="H224" i="26"/>
  <c r="Z141" i="26"/>
  <c r="Z382" i="26"/>
  <c r="Z2" i="26"/>
  <c r="Z377" i="26"/>
  <c r="Y162" i="26"/>
  <c r="N391" i="26"/>
  <c r="N500" i="26"/>
  <c r="T155" i="26"/>
  <c r="L149" i="26"/>
  <c r="J226" i="26"/>
  <c r="F222" i="26"/>
  <c r="T146" i="26"/>
  <c r="H159" i="26"/>
  <c r="AB147" i="26"/>
  <c r="AB145" i="26"/>
  <c r="AB384" i="26"/>
  <c r="AF393" i="26"/>
  <c r="AF499" i="26"/>
  <c r="L155" i="26"/>
  <c r="J227" i="26"/>
  <c r="D224" i="26"/>
  <c r="AB141" i="26"/>
  <c r="AB382" i="26"/>
  <c r="H389" i="26"/>
  <c r="Z225" i="26"/>
  <c r="H21" i="26"/>
  <c r="Z248" i="26"/>
  <c r="L159" i="26"/>
  <c r="D158" i="26"/>
  <c r="AD142" i="26"/>
  <c r="AD380" i="26"/>
  <c r="AF141" i="26"/>
  <c r="AF382" i="26"/>
  <c r="N152" i="26"/>
  <c r="H147" i="26"/>
  <c r="Z147" i="26"/>
  <c r="AF158" i="26"/>
  <c r="AF151" i="26"/>
  <c r="V148" i="26"/>
  <c r="D389" i="26"/>
  <c r="X225" i="26"/>
  <c r="AD393" i="26"/>
  <c r="AD499" i="26"/>
  <c r="H48" i="26"/>
  <c r="H160" i="26"/>
  <c r="T150" i="26"/>
  <c r="J147" i="26"/>
  <c r="X147" i="26"/>
  <c r="V227" i="26"/>
  <c r="H150" i="26"/>
  <c r="H387" i="26"/>
  <c r="H497" i="26"/>
  <c r="Z153" i="26"/>
  <c r="Z427" i="26"/>
  <c r="Z497" i="26"/>
  <c r="H378" i="26"/>
  <c r="H158" i="26"/>
  <c r="H240" i="26"/>
  <c r="H230" i="26"/>
  <c r="H259" i="26"/>
  <c r="Z241" i="26"/>
  <c r="H476" i="26"/>
  <c r="Z157" i="26"/>
  <c r="L158" i="26"/>
  <c r="B48" i="26"/>
  <c r="B160" i="26"/>
  <c r="L153" i="26"/>
  <c r="Z390" i="26"/>
  <c r="Z500" i="26"/>
  <c r="D150" i="26"/>
  <c r="D387" i="26"/>
  <c r="D497" i="26"/>
  <c r="B228" i="26"/>
  <c r="AF153" i="26"/>
  <c r="AB427" i="26"/>
  <c r="AB497" i="26"/>
  <c r="F378" i="26"/>
  <c r="B148" i="26"/>
  <c r="G160" i="26"/>
  <c r="AD161" i="26"/>
  <c r="F229" i="27"/>
  <c r="V4" i="26"/>
  <c r="J230" i="27"/>
  <c r="AD4" i="26"/>
  <c r="B117" i="27"/>
  <c r="X117" i="27"/>
  <c r="B113" i="27"/>
  <c r="D230" i="27"/>
  <c r="L228" i="27"/>
  <c r="G89" i="26"/>
  <c r="T4" i="26"/>
  <c r="X18" i="27"/>
  <c r="J116" i="27"/>
  <c r="D124" i="27"/>
  <c r="V107" i="27"/>
  <c r="D231" i="27"/>
  <c r="G403" i="26"/>
  <c r="H123" i="27"/>
  <c r="X477" i="26"/>
  <c r="X470" i="26"/>
  <c r="F476" i="26"/>
  <c r="F469" i="26"/>
  <c r="G94" i="26"/>
  <c r="N474" i="26"/>
  <c r="N467" i="26"/>
  <c r="B5" i="26"/>
  <c r="Y91" i="26"/>
  <c r="Z125" i="27"/>
  <c r="B233" i="27"/>
  <c r="V8" i="26"/>
  <c r="B475" i="26"/>
  <c r="B468" i="26"/>
  <c r="X7" i="26"/>
  <c r="D228" i="27"/>
  <c r="X476" i="26"/>
  <c r="X469" i="26"/>
  <c r="AF7" i="26"/>
  <c r="L7" i="26"/>
  <c r="H90" i="26"/>
  <c r="F227" i="27"/>
  <c r="F123" i="27"/>
  <c r="F231" i="27"/>
  <c r="V477" i="26"/>
  <c r="V470" i="26"/>
  <c r="Z66" i="27"/>
  <c r="AF477" i="26"/>
  <c r="AF470" i="26"/>
  <c r="Z69" i="27"/>
  <c r="AD476" i="26"/>
  <c r="AD469" i="26"/>
  <c r="N476" i="26"/>
  <c r="N469" i="26"/>
  <c r="G406" i="26"/>
  <c r="G88" i="26"/>
  <c r="X35" i="27"/>
  <c r="X28" i="27"/>
  <c r="AB122" i="27"/>
  <c r="L227" i="27"/>
  <c r="B7" i="26"/>
  <c r="L119" i="27"/>
  <c r="B8" i="26"/>
  <c r="AB8" i="26"/>
  <c r="H8" i="26"/>
  <c r="H474" i="26"/>
  <c r="H467" i="26"/>
  <c r="F116" i="27"/>
  <c r="H2" i="27"/>
  <c r="AF475" i="26"/>
  <c r="AF468" i="26"/>
  <c r="X71" i="27"/>
  <c r="F477" i="26"/>
  <c r="F470" i="26"/>
  <c r="T476" i="26"/>
  <c r="T469" i="26"/>
  <c r="Y406" i="26"/>
  <c r="Z123" i="27"/>
  <c r="T124" i="27"/>
  <c r="B122" i="27"/>
  <c r="J477" i="26"/>
  <c r="J470" i="26"/>
  <c r="Z232" i="27"/>
  <c r="T7" i="26"/>
  <c r="AB474" i="26"/>
  <c r="AB467" i="26"/>
  <c r="F17" i="26"/>
  <c r="Y92" i="26"/>
  <c r="V475" i="26"/>
  <c r="V468" i="26"/>
  <c r="Y28" i="27"/>
  <c r="H96" i="26"/>
  <c r="J8" i="26"/>
  <c r="B474" i="26"/>
  <c r="B467" i="26"/>
  <c r="Z5" i="26"/>
  <c r="Z8" i="26"/>
  <c r="Z474" i="26"/>
  <c r="Z467" i="26"/>
  <c r="T123" i="27"/>
  <c r="L477" i="26"/>
  <c r="L470" i="26"/>
  <c r="AB476" i="26"/>
  <c r="AB469" i="26"/>
  <c r="Y407" i="26"/>
  <c r="V225" i="27"/>
  <c r="AB475" i="26"/>
  <c r="AB468" i="26"/>
  <c r="T6" i="26"/>
  <c r="V474" i="26"/>
  <c r="V467" i="26"/>
  <c r="Q28" i="27"/>
  <c r="H477" i="26"/>
  <c r="H470" i="26"/>
  <c r="H4" i="26"/>
  <c r="AF5" i="26"/>
  <c r="AD8" i="26"/>
  <c r="AD474" i="26"/>
  <c r="AD467" i="26"/>
  <c r="T224" i="27"/>
  <c r="T35" i="27"/>
  <c r="T28" i="27"/>
  <c r="J35" i="27"/>
  <c r="J28" i="27"/>
  <c r="B477" i="26"/>
  <c r="B470" i="26"/>
  <c r="V476" i="26"/>
  <c r="V469" i="26"/>
  <c r="G407" i="26"/>
  <c r="B6" i="26"/>
  <c r="G91" i="26"/>
  <c r="G345" i="26"/>
  <c r="Z224" i="27"/>
  <c r="D122" i="27"/>
  <c r="R125" i="27"/>
  <c r="D475" i="26"/>
  <c r="D468" i="26"/>
  <c r="R224" i="27"/>
  <c r="V22" i="27"/>
  <c r="L226" i="27"/>
  <c r="X230" i="27"/>
  <c r="AB2" i="26"/>
  <c r="D477" i="26"/>
  <c r="D470" i="26"/>
  <c r="H475" i="26"/>
  <c r="H468" i="26"/>
  <c r="H10" i="26"/>
  <c r="B35" i="27"/>
  <c r="B28" i="27"/>
  <c r="L35" i="27"/>
  <c r="L28" i="27"/>
  <c r="J119" i="27"/>
  <c r="F228" i="27"/>
  <c r="J476" i="26"/>
  <c r="J469" i="26"/>
  <c r="J6" i="26"/>
  <c r="J18" i="26"/>
  <c r="R35" i="27"/>
  <c r="R28" i="27"/>
  <c r="AB125" i="27"/>
  <c r="V26" i="27"/>
  <c r="J118" i="27"/>
  <c r="J233" i="27"/>
  <c r="AB126" i="27"/>
  <c r="AF8" i="26"/>
  <c r="R116" i="27"/>
  <c r="T474" i="26"/>
  <c r="T467" i="26"/>
  <c r="T475" i="26"/>
  <c r="T468" i="26"/>
  <c r="AF474" i="26"/>
  <c r="AF467" i="26"/>
  <c r="Z477" i="26"/>
  <c r="Z470" i="26"/>
  <c r="J475" i="26"/>
  <c r="J468" i="26"/>
  <c r="H35" i="27"/>
  <c r="H28" i="27"/>
  <c r="L117" i="27"/>
  <c r="L125" i="27"/>
  <c r="F125" i="27"/>
  <c r="Z124" i="27"/>
  <c r="N477" i="26"/>
  <c r="N470" i="26"/>
  <c r="B476" i="26"/>
  <c r="B469" i="26"/>
  <c r="N8" i="26"/>
  <c r="Y11" i="26"/>
  <c r="X6" i="26"/>
  <c r="AF4" i="26"/>
  <c r="D6" i="26"/>
  <c r="AF6" i="26"/>
  <c r="AB127" i="27"/>
  <c r="X125" i="27"/>
  <c r="X225" i="27"/>
  <c r="X224" i="27"/>
  <c r="J17" i="26"/>
  <c r="D7" i="26"/>
  <c r="F474" i="26"/>
  <c r="F467" i="26"/>
  <c r="AB35" i="27"/>
  <c r="AB28" i="27"/>
  <c r="N475" i="26"/>
  <c r="N468" i="26"/>
  <c r="AB7" i="26"/>
  <c r="X475" i="26"/>
  <c r="X468" i="26"/>
  <c r="N7" i="26"/>
  <c r="J7" i="26"/>
  <c r="AA28" i="27"/>
  <c r="R65" i="27"/>
  <c r="AD477" i="26"/>
  <c r="AD470" i="26"/>
  <c r="H2" i="26"/>
  <c r="Z6" i="26"/>
  <c r="Z475" i="26"/>
  <c r="Z468" i="26"/>
  <c r="F127" i="27"/>
  <c r="H89" i="26"/>
  <c r="Z126" i="27"/>
  <c r="R22" i="27"/>
  <c r="R123" i="27"/>
  <c r="L126" i="27"/>
  <c r="V223" i="27"/>
  <c r="AB477" i="26"/>
  <c r="AB470" i="26"/>
  <c r="AF476" i="26"/>
  <c r="AF469" i="26"/>
  <c r="D476" i="26"/>
  <c r="D469" i="26"/>
  <c r="L476" i="26"/>
  <c r="L469" i="26"/>
  <c r="D474" i="26"/>
  <c r="D467" i="26"/>
  <c r="F5" i="26"/>
  <c r="G92" i="26"/>
  <c r="H122" i="27"/>
  <c r="R126" i="27"/>
  <c r="F475" i="26"/>
  <c r="F468" i="26"/>
  <c r="T477" i="26"/>
  <c r="T470" i="26"/>
  <c r="V5" i="26"/>
  <c r="X474" i="26"/>
  <c r="X467" i="26"/>
  <c r="L474" i="26"/>
  <c r="L467" i="26"/>
  <c r="J474" i="26"/>
  <c r="J467" i="26"/>
  <c r="F119" i="27"/>
  <c r="V122" i="27"/>
  <c r="L475" i="26"/>
  <c r="L468" i="26"/>
  <c r="L8" i="26"/>
  <c r="T8" i="26"/>
  <c r="AD7" i="26"/>
  <c r="Z476" i="26"/>
  <c r="Z469" i="26"/>
  <c r="Z7" i="26"/>
  <c r="AD6" i="26"/>
  <c r="H7" i="26"/>
  <c r="AD475" i="26"/>
  <c r="AD468" i="26"/>
  <c r="D17" i="26"/>
  <c r="N5" i="26"/>
  <c r="B127" i="26"/>
  <c r="T3" i="26"/>
  <c r="T128" i="27"/>
  <c r="K286" i="26"/>
  <c r="J154" i="27"/>
  <c r="J125" i="27"/>
  <c r="H304" i="27"/>
  <c r="H126" i="27"/>
  <c r="D451" i="27"/>
  <c r="D74" i="27"/>
  <c r="T3" i="27"/>
  <c r="T77" i="27"/>
  <c r="J53" i="26"/>
  <c r="J25" i="26"/>
  <c r="AD51" i="26"/>
  <c r="AD23" i="26"/>
  <c r="AB52" i="26"/>
  <c r="AB24" i="26"/>
  <c r="AF43" i="26"/>
  <c r="AF15" i="26"/>
  <c r="Y50" i="26"/>
  <c r="Y22" i="26"/>
  <c r="AF50" i="26"/>
  <c r="AF22" i="26"/>
  <c r="AB414" i="26"/>
  <c r="AB385" i="26"/>
  <c r="AD281" i="26"/>
  <c r="AD252" i="26"/>
  <c r="AF42" i="26"/>
  <c r="AF14" i="26"/>
  <c r="Y282" i="26"/>
  <c r="AD41" i="26"/>
  <c r="AD13" i="26"/>
  <c r="Y40" i="26"/>
  <c r="L278" i="26"/>
  <c r="L249" i="26"/>
  <c r="AD278" i="26"/>
  <c r="AD249" i="26"/>
  <c r="N40" i="26"/>
  <c r="N12" i="26"/>
  <c r="J42" i="26"/>
  <c r="J14" i="26"/>
  <c r="F279" i="26"/>
  <c r="F250" i="26"/>
  <c r="Y243" i="26"/>
  <c r="J442" i="26"/>
  <c r="J410" i="26"/>
  <c r="E277" i="26"/>
  <c r="D275" i="26"/>
  <c r="D246" i="26"/>
  <c r="V437" i="26"/>
  <c r="V405" i="26"/>
  <c r="AD436" i="26"/>
  <c r="AD404" i="26"/>
  <c r="N434" i="26"/>
  <c r="N402" i="26"/>
  <c r="Y278" i="26"/>
  <c r="G276" i="26"/>
  <c r="G247" i="26"/>
  <c r="Y274" i="26"/>
  <c r="Y245" i="26"/>
  <c r="V441" i="26"/>
  <c r="V409" i="26"/>
  <c r="N271" i="26"/>
  <c r="N242" i="26"/>
  <c r="X272" i="26"/>
  <c r="X243" i="26"/>
  <c r="F442" i="26"/>
  <c r="F410" i="26"/>
  <c r="F123" i="26"/>
  <c r="F94" i="26"/>
  <c r="J273" i="26"/>
  <c r="J244" i="26"/>
  <c r="D122" i="26"/>
  <c r="D93" i="26"/>
  <c r="T114" i="26"/>
  <c r="T85" i="26"/>
  <c r="AF103" i="26"/>
  <c r="AF74" i="26"/>
  <c r="N121" i="26"/>
  <c r="N92" i="26"/>
  <c r="L112" i="26"/>
  <c r="L83" i="26"/>
  <c r="AD428" i="26"/>
  <c r="AD396" i="26"/>
  <c r="AB111" i="26"/>
  <c r="AB82" i="26"/>
  <c r="AF114" i="26"/>
  <c r="AF85" i="26"/>
  <c r="L5" i="26"/>
  <c r="L119" i="26"/>
  <c r="L90" i="26"/>
  <c r="J112" i="26"/>
  <c r="J83" i="26"/>
  <c r="X117" i="26"/>
  <c r="X88" i="26"/>
  <c r="V271" i="26"/>
  <c r="V242" i="26"/>
  <c r="F119" i="26"/>
  <c r="F90" i="26"/>
  <c r="N21" i="26"/>
  <c r="J443" i="26"/>
  <c r="J411" i="26"/>
  <c r="AD115" i="26"/>
  <c r="AD86" i="26"/>
  <c r="B432" i="26"/>
  <c r="B400" i="26"/>
  <c r="X110" i="26"/>
  <c r="X81" i="26"/>
  <c r="L104" i="26"/>
  <c r="L75" i="26"/>
  <c r="G233" i="26"/>
  <c r="J38" i="26"/>
  <c r="J10" i="26"/>
  <c r="AF269" i="26"/>
  <c r="AF240" i="26"/>
  <c r="F18" i="26"/>
  <c r="G425" i="26"/>
  <c r="D264" i="26"/>
  <c r="D235" i="26"/>
  <c r="Y105" i="26"/>
  <c r="N263" i="26"/>
  <c r="N234" i="26"/>
  <c r="T424" i="26"/>
  <c r="T394" i="26"/>
  <c r="AF268" i="26"/>
  <c r="AF239" i="26"/>
  <c r="N101" i="26"/>
  <c r="N72" i="26"/>
  <c r="L95" i="26"/>
  <c r="L66" i="26"/>
  <c r="V99" i="26"/>
  <c r="V70" i="26"/>
  <c r="B98" i="26"/>
  <c r="B69" i="26"/>
  <c r="AD261" i="26"/>
  <c r="AD232" i="26"/>
  <c r="Y232" i="26"/>
  <c r="F102" i="26"/>
  <c r="F73" i="26"/>
  <c r="AF97" i="26"/>
  <c r="AF68" i="26"/>
  <c r="D100" i="26"/>
  <c r="D71" i="26"/>
  <c r="N97" i="26"/>
  <c r="N68" i="26"/>
  <c r="AF258" i="26"/>
  <c r="AF229" i="26"/>
  <c r="AB96" i="26"/>
  <c r="AB67" i="26"/>
  <c r="B402" i="27"/>
  <c r="B121" i="27"/>
  <c r="Y415" i="26"/>
  <c r="G24" i="26"/>
  <c r="V43" i="26"/>
  <c r="V15" i="26"/>
  <c r="N42" i="26"/>
  <c r="N14" i="26"/>
  <c r="D52" i="26"/>
  <c r="D24" i="26"/>
  <c r="T443" i="26"/>
  <c r="T411" i="26"/>
  <c r="V117" i="26"/>
  <c r="V88" i="26"/>
  <c r="AB435" i="26"/>
  <c r="AB403" i="26"/>
  <c r="V118" i="26"/>
  <c r="V89" i="26"/>
  <c r="D3" i="26"/>
  <c r="T374" i="26"/>
  <c r="T345" i="26"/>
  <c r="E286" i="26"/>
  <c r="M286" i="26"/>
  <c r="F102" i="27"/>
  <c r="F124" i="27"/>
  <c r="G402" i="27"/>
  <c r="H401" i="27"/>
  <c r="H120" i="27"/>
  <c r="D304" i="27"/>
  <c r="D126" i="27"/>
  <c r="AF285" i="26"/>
  <c r="AF256" i="26"/>
  <c r="V51" i="26"/>
  <c r="V23" i="26"/>
  <c r="L43" i="26"/>
  <c r="L15" i="26"/>
  <c r="T43" i="26"/>
  <c r="T15" i="26"/>
  <c r="J50" i="26"/>
  <c r="J22" i="26"/>
  <c r="V414" i="26"/>
  <c r="V385" i="26"/>
  <c r="Y281" i="26"/>
  <c r="Y252" i="26"/>
  <c r="X42" i="26"/>
  <c r="X14" i="26"/>
  <c r="V281" i="26"/>
  <c r="V252" i="26"/>
  <c r="D278" i="26"/>
  <c r="D249" i="26"/>
  <c r="V278" i="26"/>
  <c r="V249" i="26"/>
  <c r="F40" i="26"/>
  <c r="F12" i="26"/>
  <c r="AF41" i="26"/>
  <c r="AF13" i="26"/>
  <c r="G41" i="26"/>
  <c r="G13" i="26"/>
  <c r="B281" i="26"/>
  <c r="B252" i="26"/>
  <c r="N279" i="26"/>
  <c r="N250" i="26"/>
  <c r="T438" i="26"/>
  <c r="T406" i="26"/>
  <c r="M277" i="26"/>
  <c r="L275" i="26"/>
  <c r="L246" i="26"/>
  <c r="AD437" i="26"/>
  <c r="AD405" i="26"/>
  <c r="T436" i="26"/>
  <c r="T404" i="26"/>
  <c r="B434" i="26"/>
  <c r="B402" i="26"/>
  <c r="X274" i="26"/>
  <c r="X245" i="26"/>
  <c r="X273" i="26"/>
  <c r="X244" i="26"/>
  <c r="N439" i="26"/>
  <c r="N407" i="26"/>
  <c r="Y273" i="26"/>
  <c r="Y244" i="26"/>
  <c r="L434" i="26"/>
  <c r="L402" i="26"/>
  <c r="G271" i="26"/>
  <c r="AF272" i="26"/>
  <c r="AF243" i="26"/>
  <c r="N442" i="26"/>
  <c r="N410" i="26"/>
  <c r="F439" i="26"/>
  <c r="F407" i="26"/>
  <c r="N123" i="26"/>
  <c r="N94" i="26"/>
  <c r="F273" i="26"/>
  <c r="F244" i="26"/>
  <c r="N122" i="26"/>
  <c r="N93" i="26"/>
  <c r="V103" i="26"/>
  <c r="V74" i="26"/>
  <c r="N118" i="26"/>
  <c r="N89" i="26"/>
  <c r="B121" i="26"/>
  <c r="B92" i="26"/>
  <c r="B112" i="26"/>
  <c r="B83" i="26"/>
  <c r="AB428" i="26"/>
  <c r="AB396" i="26"/>
  <c r="N39" i="26"/>
  <c r="N11" i="26"/>
  <c r="AB430" i="26"/>
  <c r="AB398" i="26"/>
  <c r="Y87" i="26"/>
  <c r="AB20" i="26"/>
  <c r="D5" i="26"/>
  <c r="AB123" i="26"/>
  <c r="AB94" i="26"/>
  <c r="D112" i="26"/>
  <c r="D83" i="26"/>
  <c r="B429" i="26"/>
  <c r="B397" i="26"/>
  <c r="X105" i="26"/>
  <c r="X76" i="26"/>
  <c r="D121" i="26"/>
  <c r="D92" i="26"/>
  <c r="N119" i="26"/>
  <c r="N90" i="26"/>
  <c r="B443" i="26"/>
  <c r="B411" i="26"/>
  <c r="J109" i="26"/>
  <c r="J80" i="26"/>
  <c r="X115" i="26"/>
  <c r="X86" i="26"/>
  <c r="B374" i="26"/>
  <c r="B345" i="26"/>
  <c r="D432" i="26"/>
  <c r="D400" i="26"/>
  <c r="F104" i="26"/>
  <c r="F75" i="26"/>
  <c r="V95" i="26"/>
  <c r="V66" i="26"/>
  <c r="AB269" i="26"/>
  <c r="AB240" i="26"/>
  <c r="T270" i="26"/>
  <c r="T241" i="26"/>
  <c r="B425" i="26"/>
  <c r="B395" i="26"/>
  <c r="AF263" i="26"/>
  <c r="AF234" i="26"/>
  <c r="F105" i="26"/>
  <c r="F76" i="26"/>
  <c r="X270" i="26"/>
  <c r="X241" i="26"/>
  <c r="B263" i="26"/>
  <c r="B234" i="26"/>
  <c r="AF424" i="26"/>
  <c r="AF394" i="26"/>
  <c r="V270" i="26"/>
  <c r="V241" i="26"/>
  <c r="AB268" i="26"/>
  <c r="AB239" i="26"/>
  <c r="Y230" i="26"/>
  <c r="G267" i="26"/>
  <c r="J95" i="26"/>
  <c r="J66" i="26"/>
  <c r="L98" i="26"/>
  <c r="L69" i="26"/>
  <c r="X266" i="26"/>
  <c r="X237" i="26"/>
  <c r="V96" i="26"/>
  <c r="V67" i="26"/>
  <c r="B96" i="26"/>
  <c r="B67" i="26"/>
  <c r="L100" i="26"/>
  <c r="L71" i="26"/>
  <c r="V98" i="26"/>
  <c r="V69" i="26"/>
  <c r="AB258" i="26"/>
  <c r="AB229" i="26"/>
  <c r="L495" i="27"/>
  <c r="L30" i="27"/>
  <c r="V63" i="27"/>
  <c r="V35" i="27"/>
  <c r="T41" i="26"/>
  <c r="T13" i="26"/>
  <c r="T375" i="26"/>
  <c r="T346" i="26"/>
  <c r="T445" i="26"/>
  <c r="T413" i="26"/>
  <c r="D60" i="27"/>
  <c r="D35" i="27"/>
  <c r="L161" i="27"/>
  <c r="L134" i="27"/>
  <c r="H17" i="27"/>
  <c r="H130" i="27"/>
  <c r="V144" i="27"/>
  <c r="V123" i="27"/>
  <c r="K402" i="27"/>
  <c r="J304" i="27"/>
  <c r="J126" i="27"/>
  <c r="B285" i="27"/>
  <c r="B77" i="27"/>
  <c r="Y285" i="26"/>
  <c r="Y256" i="26"/>
  <c r="R216" i="27"/>
  <c r="R68" i="27"/>
  <c r="N44" i="26"/>
  <c r="N16" i="26"/>
  <c r="G15" i="26"/>
  <c r="AB43" i="26"/>
  <c r="AB15" i="26"/>
  <c r="Y49" i="26"/>
  <c r="G476" i="26"/>
  <c r="D50" i="26"/>
  <c r="D22" i="26"/>
  <c r="Y46" i="26"/>
  <c r="AD414" i="26"/>
  <c r="AD385" i="26"/>
  <c r="Y42" i="26"/>
  <c r="F272" i="26"/>
  <c r="F243" i="26"/>
  <c r="AB281" i="26"/>
  <c r="AB252" i="26"/>
  <c r="AD42" i="26"/>
  <c r="AD14" i="26"/>
  <c r="AD282" i="26"/>
  <c r="AD253" i="26"/>
  <c r="B278" i="26"/>
  <c r="B249" i="26"/>
  <c r="G281" i="26"/>
  <c r="X41" i="26"/>
  <c r="X13" i="26"/>
  <c r="G278" i="26"/>
  <c r="G249" i="26"/>
  <c r="J281" i="26"/>
  <c r="J252" i="26"/>
  <c r="AB438" i="26"/>
  <c r="AB406" i="26"/>
  <c r="A277" i="26"/>
  <c r="V275" i="26"/>
  <c r="V246" i="26"/>
  <c r="X441" i="26"/>
  <c r="X409" i="26"/>
  <c r="AD439" i="26"/>
  <c r="AD407" i="26"/>
  <c r="AF274" i="26"/>
  <c r="AF245" i="26"/>
  <c r="X431" i="26"/>
  <c r="X399" i="26"/>
  <c r="AF273" i="26"/>
  <c r="AF244" i="26"/>
  <c r="N438" i="26"/>
  <c r="N406" i="26"/>
  <c r="V272" i="26"/>
  <c r="V243" i="26"/>
  <c r="F271" i="26"/>
  <c r="F242" i="26"/>
  <c r="T272" i="26"/>
  <c r="T243" i="26"/>
  <c r="J438" i="26"/>
  <c r="J406" i="26"/>
  <c r="N273" i="26"/>
  <c r="N244" i="26"/>
  <c r="B122" i="26"/>
  <c r="B93" i="26"/>
  <c r="V123" i="26"/>
  <c r="V94" i="26"/>
  <c r="G81" i="26"/>
  <c r="X259" i="26"/>
  <c r="X230" i="26"/>
  <c r="F118" i="26"/>
  <c r="F89" i="26"/>
  <c r="L113" i="26"/>
  <c r="L84" i="26"/>
  <c r="D39" i="26"/>
  <c r="D11" i="26"/>
  <c r="J124" i="26"/>
  <c r="B109" i="26"/>
  <c r="B80" i="26"/>
  <c r="F110" i="26"/>
  <c r="F81" i="26"/>
  <c r="J429" i="26"/>
  <c r="J397" i="26"/>
  <c r="L121" i="26"/>
  <c r="L92" i="26"/>
  <c r="V122" i="26"/>
  <c r="V93" i="26"/>
  <c r="T123" i="26"/>
  <c r="T94" i="26"/>
  <c r="N443" i="26"/>
  <c r="N411" i="26"/>
  <c r="AB440" i="26"/>
  <c r="AB408" i="26"/>
  <c r="D113" i="26"/>
  <c r="D84" i="26"/>
  <c r="D374" i="26"/>
  <c r="D345" i="26"/>
  <c r="L432" i="26"/>
  <c r="L400" i="26"/>
  <c r="G105" i="26"/>
  <c r="G76" i="26"/>
  <c r="N104" i="26"/>
  <c r="N75" i="26"/>
  <c r="D431" i="26"/>
  <c r="D399" i="26"/>
  <c r="AD106" i="26"/>
  <c r="AD77" i="26"/>
  <c r="AD95" i="26"/>
  <c r="AD66" i="26"/>
  <c r="AD269" i="26"/>
  <c r="AD240" i="26"/>
  <c r="X264" i="26"/>
  <c r="X235" i="26"/>
  <c r="L425" i="26"/>
  <c r="L395" i="26"/>
  <c r="F261" i="26"/>
  <c r="F232" i="26"/>
  <c r="G103" i="26"/>
  <c r="G74" i="26"/>
  <c r="G270" i="26"/>
  <c r="L263" i="26"/>
  <c r="L234" i="26"/>
  <c r="AD263" i="26"/>
  <c r="AD234" i="26"/>
  <c r="AD424" i="26"/>
  <c r="AD394" i="26"/>
  <c r="AF264" i="26"/>
  <c r="AF235" i="26"/>
  <c r="T268" i="26"/>
  <c r="T239" i="26"/>
  <c r="D267" i="26"/>
  <c r="D238" i="26"/>
  <c r="X98" i="26"/>
  <c r="X69" i="26"/>
  <c r="N98" i="26"/>
  <c r="N69" i="26"/>
  <c r="B259" i="26"/>
  <c r="B230" i="26"/>
  <c r="J100" i="26"/>
  <c r="J71" i="26"/>
  <c r="D101" i="26"/>
  <c r="D72" i="26"/>
  <c r="Y237" i="26"/>
  <c r="AB100" i="26"/>
  <c r="AB71" i="26"/>
  <c r="L96" i="26"/>
  <c r="L67" i="26"/>
  <c r="T98" i="26"/>
  <c r="T69" i="26"/>
  <c r="F101" i="26"/>
  <c r="F72" i="26"/>
  <c r="Y258" i="26"/>
  <c r="Y229" i="26"/>
  <c r="R223" i="27"/>
  <c r="R76" i="27"/>
  <c r="V307" i="27"/>
  <c r="V127" i="27"/>
  <c r="D401" i="27"/>
  <c r="D120" i="27"/>
  <c r="AD447" i="26"/>
  <c r="AD415" i="26"/>
  <c r="V375" i="26"/>
  <c r="V346" i="26"/>
  <c r="B414" i="26"/>
  <c r="B385" i="26"/>
  <c r="N51" i="26"/>
  <c r="N23" i="26"/>
  <c r="J447" i="26"/>
  <c r="J415" i="26"/>
  <c r="C286" i="26"/>
  <c r="X62" i="27"/>
  <c r="X34" i="27"/>
  <c r="Q303" i="27"/>
  <c r="B205" i="27"/>
  <c r="B127" i="27"/>
  <c r="B401" i="27"/>
  <c r="B120" i="27"/>
  <c r="L299" i="27"/>
  <c r="L247" i="27"/>
  <c r="L133" i="27"/>
  <c r="R54" i="27"/>
  <c r="R73" i="27"/>
  <c r="Y375" i="26"/>
  <c r="Y346" i="26"/>
  <c r="F51" i="26"/>
  <c r="F23" i="26"/>
  <c r="X44" i="26"/>
  <c r="X16" i="26"/>
  <c r="N414" i="26"/>
  <c r="N385" i="26"/>
  <c r="D44" i="26"/>
  <c r="D16" i="26"/>
  <c r="J43" i="26"/>
  <c r="J15" i="26"/>
  <c r="B50" i="26"/>
  <c r="B22" i="26"/>
  <c r="AF51" i="26"/>
  <c r="AF23" i="26"/>
  <c r="L50" i="26"/>
  <c r="L22" i="26"/>
  <c r="X414" i="26"/>
  <c r="X385" i="26"/>
  <c r="F280" i="26"/>
  <c r="F251" i="26"/>
  <c r="V282" i="26"/>
  <c r="V253" i="26"/>
  <c r="F277" i="26"/>
  <c r="F248" i="26"/>
  <c r="L272" i="26"/>
  <c r="L243" i="26"/>
  <c r="AB42" i="26"/>
  <c r="AB14" i="26"/>
  <c r="Y41" i="26"/>
  <c r="Y13" i="26"/>
  <c r="AF279" i="26"/>
  <c r="AF250" i="26"/>
  <c r="F281" i="26"/>
  <c r="F252" i="26"/>
  <c r="J279" i="26"/>
  <c r="J250" i="26"/>
  <c r="N275" i="26"/>
  <c r="N246" i="26"/>
  <c r="V438" i="26"/>
  <c r="V406" i="26"/>
  <c r="Y279" i="26"/>
  <c r="AD275" i="26"/>
  <c r="AD246" i="26"/>
  <c r="AF40" i="26"/>
  <c r="AF12" i="26"/>
  <c r="AF441" i="26"/>
  <c r="AF409" i="26"/>
  <c r="X439" i="26"/>
  <c r="X407" i="26"/>
  <c r="T273" i="26"/>
  <c r="T244" i="26"/>
  <c r="AF442" i="26"/>
  <c r="AF410" i="26"/>
  <c r="L439" i="26"/>
  <c r="L407" i="26"/>
  <c r="J123" i="26"/>
  <c r="J94" i="26"/>
  <c r="AD442" i="26"/>
  <c r="AD410" i="26"/>
  <c r="B442" i="26"/>
  <c r="B410" i="26"/>
  <c r="D438" i="26"/>
  <c r="D406" i="26"/>
  <c r="G244" i="26"/>
  <c r="J122" i="26"/>
  <c r="J93" i="26"/>
  <c r="AB125" i="26"/>
  <c r="F109" i="26"/>
  <c r="F80" i="26"/>
  <c r="T111" i="26"/>
  <c r="T82" i="26"/>
  <c r="V102" i="26"/>
  <c r="V73" i="26"/>
  <c r="AF120" i="26"/>
  <c r="AF91" i="26"/>
  <c r="J428" i="26"/>
  <c r="J396" i="26"/>
  <c r="B113" i="26"/>
  <c r="B84" i="26"/>
  <c r="L21" i="26"/>
  <c r="D124" i="26"/>
  <c r="AB433" i="26"/>
  <c r="AB401" i="26"/>
  <c r="AF115" i="26"/>
  <c r="AF86" i="26"/>
  <c r="Y88" i="26"/>
  <c r="G397" i="26"/>
  <c r="Y268" i="26"/>
  <c r="AB120" i="26"/>
  <c r="AB91" i="26"/>
  <c r="AD123" i="26"/>
  <c r="AD94" i="26"/>
  <c r="G84" i="26"/>
  <c r="D443" i="26"/>
  <c r="D411" i="26"/>
  <c r="V440" i="26"/>
  <c r="V408" i="26"/>
  <c r="AD122" i="26"/>
  <c r="AD93" i="26"/>
  <c r="N109" i="26"/>
  <c r="N80" i="26"/>
  <c r="X104" i="26"/>
  <c r="X75" i="26"/>
  <c r="L374" i="26"/>
  <c r="L345" i="26"/>
  <c r="V110" i="26"/>
  <c r="V81" i="26"/>
  <c r="G104" i="26"/>
  <c r="G399" i="26"/>
  <c r="V106" i="26"/>
  <c r="V77" i="26"/>
  <c r="AB95" i="26"/>
  <c r="AB66" i="26"/>
  <c r="V269" i="26"/>
  <c r="V240" i="26"/>
  <c r="L262" i="26"/>
  <c r="L233" i="26"/>
  <c r="B18" i="26"/>
  <c r="D425" i="26"/>
  <c r="D395" i="26"/>
  <c r="B261" i="26"/>
  <c r="B232" i="26"/>
  <c r="D263" i="26"/>
  <c r="D234" i="26"/>
  <c r="T263" i="26"/>
  <c r="T234" i="26"/>
  <c r="V424" i="26"/>
  <c r="V394" i="26"/>
  <c r="Y264" i="26"/>
  <c r="Y234" i="26"/>
  <c r="X268" i="26"/>
  <c r="X239" i="26"/>
  <c r="N95" i="26"/>
  <c r="N66" i="26"/>
  <c r="N267" i="26"/>
  <c r="N238" i="26"/>
  <c r="T97" i="26"/>
  <c r="T68" i="26"/>
  <c r="T100" i="26"/>
  <c r="T71" i="26"/>
  <c r="G100" i="26"/>
  <c r="G71" i="26"/>
  <c r="N102" i="26"/>
  <c r="N73" i="26"/>
  <c r="AB266" i="26"/>
  <c r="AB237" i="26"/>
  <c r="Y260" i="26"/>
  <c r="Y231" i="26"/>
  <c r="AD100" i="26"/>
  <c r="AD71" i="26"/>
  <c r="G96" i="26"/>
  <c r="G67" i="26"/>
  <c r="AB98" i="26"/>
  <c r="AB69" i="26"/>
  <c r="J101" i="26"/>
  <c r="J72" i="26"/>
  <c r="G260" i="26"/>
  <c r="G231" i="26"/>
  <c r="H119" i="27"/>
  <c r="X404" i="27"/>
  <c r="X120" i="27"/>
  <c r="AB224" i="27"/>
  <c r="AB75" i="27"/>
  <c r="L205" i="27"/>
  <c r="L127" i="27"/>
  <c r="AB453" i="27"/>
  <c r="AB72" i="27"/>
  <c r="T202" i="27"/>
  <c r="T122" i="27"/>
  <c r="Z407" i="27"/>
  <c r="Z116" i="27"/>
  <c r="F447" i="26"/>
  <c r="F415" i="26"/>
  <c r="G283" i="26"/>
  <c r="G254" i="26"/>
  <c r="L277" i="26"/>
  <c r="L248" i="26"/>
  <c r="L447" i="26"/>
  <c r="L415" i="26"/>
  <c r="G282" i="26"/>
  <c r="G253" i="26"/>
  <c r="N114" i="26"/>
  <c r="N85" i="26"/>
  <c r="X108" i="26"/>
  <c r="X79" i="26"/>
  <c r="X119" i="26"/>
  <c r="X90" i="26"/>
  <c r="L39" i="26"/>
  <c r="L11" i="26"/>
  <c r="X38" i="26"/>
  <c r="X10" i="26"/>
  <c r="L428" i="26"/>
  <c r="L396" i="26"/>
  <c r="S303" i="27"/>
  <c r="U303" i="27"/>
  <c r="H205" i="27"/>
  <c r="H127" i="27"/>
  <c r="F128" i="27"/>
  <c r="F291" i="27"/>
  <c r="F75" i="27"/>
  <c r="L3" i="27"/>
  <c r="L78" i="27"/>
  <c r="H451" i="27"/>
  <c r="H74" i="27"/>
  <c r="X137" i="27"/>
  <c r="X73" i="27"/>
  <c r="X447" i="26"/>
  <c r="X415" i="26"/>
  <c r="B51" i="26"/>
  <c r="B23" i="26"/>
  <c r="V44" i="26"/>
  <c r="V16" i="26"/>
  <c r="Y24" i="26"/>
  <c r="L44" i="26"/>
  <c r="L16" i="26"/>
  <c r="G47" i="26"/>
  <c r="B43" i="26"/>
  <c r="B15" i="26"/>
  <c r="T51" i="26"/>
  <c r="T23" i="26"/>
  <c r="G22" i="26"/>
  <c r="AF278" i="26"/>
  <c r="AF249" i="26"/>
  <c r="D272" i="26"/>
  <c r="D243" i="26"/>
  <c r="N108" i="26"/>
  <c r="N79" i="26"/>
  <c r="T42" i="26"/>
  <c r="T14" i="26"/>
  <c r="N281" i="26"/>
  <c r="N252" i="26"/>
  <c r="D279" i="26"/>
  <c r="D250" i="26"/>
  <c r="AD438" i="26"/>
  <c r="AD406" i="26"/>
  <c r="Y275" i="26"/>
  <c r="Y246" i="26"/>
  <c r="T40" i="26"/>
  <c r="T12" i="26"/>
  <c r="T441" i="26"/>
  <c r="T409" i="26"/>
  <c r="AF439" i="26"/>
  <c r="AF407" i="26"/>
  <c r="J435" i="26"/>
  <c r="J403" i="26"/>
  <c r="AB273" i="26"/>
  <c r="AB244" i="26"/>
  <c r="U276" i="26"/>
  <c r="G274" i="26"/>
  <c r="L442" i="26"/>
  <c r="L410" i="26"/>
  <c r="B439" i="26"/>
  <c r="B407" i="26"/>
  <c r="AB434" i="26"/>
  <c r="AB402" i="26"/>
  <c r="F120" i="26"/>
  <c r="F91" i="26"/>
  <c r="X113" i="26"/>
  <c r="X84" i="26"/>
  <c r="T442" i="26"/>
  <c r="T410" i="26"/>
  <c r="L438" i="26"/>
  <c r="L406" i="26"/>
  <c r="B273" i="26"/>
  <c r="B244" i="26"/>
  <c r="F39" i="26"/>
  <c r="F11" i="26"/>
  <c r="L2" i="26"/>
  <c r="AD433" i="26"/>
  <c r="AD401" i="26"/>
  <c r="AF104" i="26"/>
  <c r="AF75" i="26"/>
  <c r="T105" i="26"/>
  <c r="T76" i="26"/>
  <c r="AD102" i="26"/>
  <c r="AD73" i="26"/>
  <c r="L118" i="26"/>
  <c r="L89" i="26"/>
  <c r="AF123" i="26"/>
  <c r="AF94" i="26"/>
  <c r="B428" i="26"/>
  <c r="B396" i="26"/>
  <c r="AF39" i="26"/>
  <c r="AF11" i="26"/>
  <c r="Y401" i="26"/>
  <c r="G82" i="26"/>
  <c r="V115" i="26"/>
  <c r="V86" i="26"/>
  <c r="F429" i="26"/>
  <c r="F397" i="26"/>
  <c r="F121" i="26"/>
  <c r="F92" i="26"/>
  <c r="F113" i="26"/>
  <c r="F84" i="26"/>
  <c r="AD440" i="26"/>
  <c r="AD408" i="26"/>
  <c r="AB122" i="26"/>
  <c r="AB93" i="26"/>
  <c r="D109" i="26"/>
  <c r="D80" i="26"/>
  <c r="J374" i="26"/>
  <c r="J345" i="26"/>
  <c r="AF110" i="26"/>
  <c r="AF81" i="26"/>
  <c r="AD268" i="26"/>
  <c r="AD239" i="26"/>
  <c r="J431" i="26"/>
  <c r="J399" i="26"/>
  <c r="X106" i="26"/>
  <c r="X77" i="26"/>
  <c r="L37" i="26"/>
  <c r="L9" i="26"/>
  <c r="AD265" i="26"/>
  <c r="AD236" i="26"/>
  <c r="D262" i="26"/>
  <c r="D233" i="26"/>
  <c r="N18" i="26"/>
  <c r="N425" i="26"/>
  <c r="N395" i="26"/>
  <c r="J261" i="26"/>
  <c r="J232" i="26"/>
  <c r="V260" i="26"/>
  <c r="V231" i="26"/>
  <c r="G263" i="26"/>
  <c r="G234" i="26"/>
  <c r="AB263" i="26"/>
  <c r="AB234" i="26"/>
  <c r="Y83" i="26"/>
  <c r="N37" i="26"/>
  <c r="N9" i="26"/>
  <c r="T112" i="26"/>
  <c r="T83" i="26"/>
  <c r="A38" i="26"/>
  <c r="AD264" i="26"/>
  <c r="AD235" i="26"/>
  <c r="B267" i="26"/>
  <c r="B238" i="26"/>
  <c r="AD99" i="26"/>
  <c r="AD70" i="26"/>
  <c r="AF261" i="26"/>
  <c r="AF232" i="26"/>
  <c r="V258" i="26"/>
  <c r="V229" i="26"/>
  <c r="B102" i="26"/>
  <c r="B73" i="26"/>
  <c r="T266" i="26"/>
  <c r="T237" i="26"/>
  <c r="F267" i="26"/>
  <c r="F238" i="26"/>
  <c r="Y100" i="26"/>
  <c r="Y71" i="26"/>
  <c r="D96" i="26"/>
  <c r="D67" i="26"/>
  <c r="L97" i="26"/>
  <c r="L68" i="26"/>
  <c r="AF98" i="26"/>
  <c r="AF69" i="26"/>
  <c r="B101" i="26"/>
  <c r="B72" i="26"/>
  <c r="V395" i="27"/>
  <c r="V34" i="27"/>
  <c r="X307" i="27"/>
  <c r="X127" i="27"/>
  <c r="R202" i="27"/>
  <c r="R122" i="27"/>
  <c r="X202" i="27"/>
  <c r="X122" i="27"/>
  <c r="AB280" i="26"/>
  <c r="AB251" i="26"/>
  <c r="F53" i="26"/>
  <c r="F25" i="26"/>
  <c r="F52" i="26"/>
  <c r="F24" i="26"/>
  <c r="AB41" i="26"/>
  <c r="AB13" i="26"/>
  <c r="AB279" i="26"/>
  <c r="AB250" i="26"/>
  <c r="V276" i="26"/>
  <c r="V247" i="26"/>
  <c r="AB444" i="26"/>
  <c r="AB412" i="26"/>
  <c r="X3" i="26"/>
  <c r="G85" i="26"/>
  <c r="Y395" i="26"/>
  <c r="AB38" i="26"/>
  <c r="AB10" i="26"/>
  <c r="B440" i="26"/>
  <c r="B408" i="26"/>
  <c r="L430" i="26"/>
  <c r="L398" i="26"/>
  <c r="N444" i="26"/>
  <c r="N412" i="26"/>
  <c r="N424" i="26"/>
  <c r="N394" i="26"/>
  <c r="V130" i="27"/>
  <c r="AA303" i="27"/>
  <c r="Z292" i="27"/>
  <c r="Z76" i="27"/>
  <c r="V191" i="27"/>
  <c r="V78" i="27"/>
  <c r="B283" i="26"/>
  <c r="B254" i="26"/>
  <c r="V285" i="26"/>
  <c r="V256" i="26"/>
  <c r="Z130" i="27"/>
  <c r="T285" i="26"/>
  <c r="T256" i="26"/>
  <c r="AD44" i="26"/>
  <c r="AD16" i="26"/>
  <c r="AB50" i="26"/>
  <c r="AB22" i="26"/>
  <c r="J414" i="26"/>
  <c r="J385" i="26"/>
  <c r="G44" i="26"/>
  <c r="Y477" i="26"/>
  <c r="N43" i="26"/>
  <c r="N15" i="26"/>
  <c r="F44" i="26"/>
  <c r="F16" i="26"/>
  <c r="T50" i="26"/>
  <c r="T22" i="26"/>
  <c r="X278" i="26"/>
  <c r="X249" i="26"/>
  <c r="D41" i="26"/>
  <c r="D13" i="26"/>
  <c r="Y400" i="26"/>
  <c r="L279" i="26"/>
  <c r="L250" i="26"/>
  <c r="X438" i="26"/>
  <c r="X406" i="26"/>
  <c r="X275" i="26"/>
  <c r="X246" i="26"/>
  <c r="AB40" i="26"/>
  <c r="AB12" i="26"/>
  <c r="T439" i="26"/>
  <c r="T407" i="26"/>
  <c r="F275" i="26"/>
  <c r="F246" i="26"/>
  <c r="F435" i="26"/>
  <c r="F403" i="26"/>
  <c r="AC276" i="26"/>
  <c r="X434" i="26"/>
  <c r="X402" i="26"/>
  <c r="J120" i="26"/>
  <c r="J91" i="26"/>
  <c r="T113" i="26"/>
  <c r="T84" i="26"/>
  <c r="T275" i="26"/>
  <c r="T246" i="26"/>
  <c r="AB442" i="26"/>
  <c r="AB410" i="26"/>
  <c r="B438" i="26"/>
  <c r="B406" i="26"/>
  <c r="D119" i="26"/>
  <c r="D90" i="26"/>
  <c r="N2" i="26"/>
  <c r="AD429" i="26"/>
  <c r="AD397" i="26"/>
  <c r="X102" i="26"/>
  <c r="X73" i="26"/>
  <c r="B118" i="26"/>
  <c r="B89" i="26"/>
  <c r="Y84" i="26"/>
  <c r="G401" i="26"/>
  <c r="F107" i="26"/>
  <c r="F78" i="26"/>
  <c r="V267" i="26"/>
  <c r="V238" i="26"/>
  <c r="V39" i="26"/>
  <c r="V11" i="26"/>
  <c r="X125" i="26"/>
  <c r="F124" i="26"/>
  <c r="J113" i="26"/>
  <c r="J84" i="26"/>
  <c r="X116" i="26"/>
  <c r="X87" i="26"/>
  <c r="X271" i="26"/>
  <c r="X242" i="26"/>
  <c r="J119" i="26"/>
  <c r="J90" i="26"/>
  <c r="V433" i="26"/>
  <c r="V401" i="26"/>
  <c r="AF117" i="26"/>
  <c r="AF88" i="26"/>
  <c r="T120" i="26"/>
  <c r="T91" i="26"/>
  <c r="F443" i="26"/>
  <c r="F411" i="26"/>
  <c r="X440" i="26"/>
  <c r="X408" i="26"/>
  <c r="X122" i="26"/>
  <c r="X93" i="26"/>
  <c r="L109" i="26"/>
  <c r="L80" i="26"/>
  <c r="AB110" i="26"/>
  <c r="AB81" i="26"/>
  <c r="B431" i="26"/>
  <c r="B399" i="26"/>
  <c r="L38" i="26"/>
  <c r="L10" i="26"/>
  <c r="AF106" i="26"/>
  <c r="AF77" i="26"/>
  <c r="G237" i="26"/>
  <c r="X265" i="26"/>
  <c r="X236" i="26"/>
  <c r="B105" i="26"/>
  <c r="B76" i="26"/>
  <c r="B262" i="26"/>
  <c r="B233" i="26"/>
  <c r="L18" i="26"/>
  <c r="J425" i="26"/>
  <c r="J395" i="26"/>
  <c r="Y394" i="26"/>
  <c r="F263" i="26"/>
  <c r="F234" i="26"/>
  <c r="X263" i="26"/>
  <c r="X234" i="26"/>
  <c r="C38" i="26"/>
  <c r="D37" i="26"/>
  <c r="D9" i="26"/>
  <c r="AD112" i="26"/>
  <c r="AD83" i="26"/>
  <c r="V264" i="26"/>
  <c r="V235" i="26"/>
  <c r="J267" i="26"/>
  <c r="J238" i="26"/>
  <c r="AF99" i="26"/>
  <c r="AF70" i="26"/>
  <c r="X96" i="26"/>
  <c r="X67" i="26"/>
  <c r="AB261" i="26"/>
  <c r="AB232" i="26"/>
  <c r="L102" i="26"/>
  <c r="L73" i="26"/>
  <c r="V266" i="26"/>
  <c r="V237" i="26"/>
  <c r="Y68" i="26"/>
  <c r="X100" i="26"/>
  <c r="X71" i="26"/>
  <c r="Y98" i="26"/>
  <c r="Y69" i="26"/>
  <c r="D97" i="26"/>
  <c r="D68" i="26"/>
  <c r="T258" i="26"/>
  <c r="T229" i="26"/>
  <c r="G101" i="26"/>
  <c r="G72" i="26"/>
  <c r="J402" i="27"/>
  <c r="J121" i="27"/>
  <c r="D43" i="26"/>
  <c r="D15" i="26"/>
  <c r="AB375" i="26"/>
  <c r="AB346" i="26"/>
  <c r="A286" i="26"/>
  <c r="D495" i="27"/>
  <c r="D30" i="27"/>
  <c r="AB64" i="27"/>
  <c r="AB29" i="27"/>
  <c r="D205" i="27"/>
  <c r="D127" i="27"/>
  <c r="L143" i="27"/>
  <c r="L123" i="27"/>
  <c r="R39" i="27"/>
  <c r="R121" i="27"/>
  <c r="F304" i="27"/>
  <c r="F126" i="27"/>
  <c r="AB231" i="27"/>
  <c r="L219" i="27"/>
  <c r="L74" i="27"/>
  <c r="N53" i="26"/>
  <c r="N25" i="26"/>
  <c r="AB285" i="26"/>
  <c r="AB256" i="26"/>
  <c r="T44" i="26"/>
  <c r="T16" i="26"/>
  <c r="F50" i="26"/>
  <c r="F22" i="26"/>
  <c r="B44" i="26"/>
  <c r="B16" i="26"/>
  <c r="V50" i="26"/>
  <c r="V22" i="26"/>
  <c r="T414" i="26"/>
  <c r="T385" i="26"/>
  <c r="L42" i="26"/>
  <c r="L14" i="26"/>
  <c r="G251" i="26"/>
  <c r="J277" i="26"/>
  <c r="J248" i="26"/>
  <c r="J41" i="26"/>
  <c r="J13" i="26"/>
  <c r="AD445" i="26"/>
  <c r="AD413" i="26"/>
  <c r="F108" i="26"/>
  <c r="F79" i="26"/>
  <c r="AB282" i="26"/>
  <c r="AB253" i="26"/>
  <c r="B279" i="26"/>
  <c r="B250" i="26"/>
  <c r="J439" i="26"/>
  <c r="J407" i="26"/>
  <c r="C277" i="26"/>
  <c r="V40" i="26"/>
  <c r="V12" i="26"/>
  <c r="T437" i="26"/>
  <c r="T405" i="26"/>
  <c r="AB436" i="26"/>
  <c r="AB404" i="26"/>
  <c r="AB439" i="26"/>
  <c r="AB407" i="26"/>
  <c r="V274" i="26"/>
  <c r="V245" i="26"/>
  <c r="AB129" i="26"/>
  <c r="V442" i="26"/>
  <c r="V410" i="26"/>
  <c r="W276" i="26"/>
  <c r="AF434" i="26"/>
  <c r="AF402" i="26"/>
  <c r="V18" i="26"/>
  <c r="B120" i="26"/>
  <c r="B91" i="26"/>
  <c r="AB113" i="26"/>
  <c r="AB84" i="26"/>
  <c r="B275" i="26"/>
  <c r="B246" i="26"/>
  <c r="X442" i="26"/>
  <c r="X410" i="26"/>
  <c r="L273" i="26"/>
  <c r="L244" i="26"/>
  <c r="T39" i="26"/>
  <c r="T11" i="26"/>
  <c r="T430" i="26"/>
  <c r="T398" i="26"/>
  <c r="T429" i="26"/>
  <c r="T397" i="26"/>
  <c r="Y74" i="26"/>
  <c r="J118" i="26"/>
  <c r="J89" i="26"/>
  <c r="T433" i="26"/>
  <c r="T401" i="26"/>
  <c r="AB117" i="26"/>
  <c r="AB88" i="26"/>
  <c r="AD267" i="26"/>
  <c r="AD238" i="26"/>
  <c r="L443" i="26"/>
  <c r="L411" i="26"/>
  <c r="AD39" i="26"/>
  <c r="AD11" i="26"/>
  <c r="AB124" i="26"/>
  <c r="AB114" i="26"/>
  <c r="AB85" i="26"/>
  <c r="N124" i="26"/>
  <c r="X430" i="26"/>
  <c r="X398" i="26"/>
  <c r="X374" i="26"/>
  <c r="X345" i="26"/>
  <c r="X111" i="26"/>
  <c r="X82" i="26"/>
  <c r="T271" i="26"/>
  <c r="T242" i="26"/>
  <c r="D21" i="26"/>
  <c r="AF433" i="26"/>
  <c r="AF401" i="26"/>
  <c r="AD120" i="26"/>
  <c r="AD91" i="26"/>
  <c r="T440" i="26"/>
  <c r="T408" i="26"/>
  <c r="AF440" i="26"/>
  <c r="AF408" i="26"/>
  <c r="L110" i="26"/>
  <c r="L81" i="26"/>
  <c r="N432" i="26"/>
  <c r="N400" i="26"/>
  <c r="T110" i="26"/>
  <c r="T81" i="26"/>
  <c r="T269" i="26"/>
  <c r="T240" i="26"/>
  <c r="L431" i="26"/>
  <c r="L399" i="26"/>
  <c r="B38" i="26"/>
  <c r="B10" i="26"/>
  <c r="AD270" i="26"/>
  <c r="AD241" i="26"/>
  <c r="J266" i="26"/>
  <c r="J237" i="26"/>
  <c r="AF265" i="26"/>
  <c r="AF236" i="26"/>
  <c r="L105" i="26"/>
  <c r="L76" i="26"/>
  <c r="Y77" i="26"/>
  <c r="G37" i="26"/>
  <c r="G9" i="26"/>
  <c r="D18" i="26"/>
  <c r="Y269" i="26"/>
  <c r="Y240" i="26"/>
  <c r="F260" i="26"/>
  <c r="F231" i="26"/>
  <c r="V268" i="26"/>
  <c r="V239" i="26"/>
  <c r="J264" i="26"/>
  <c r="J235" i="26"/>
  <c r="X424" i="26"/>
  <c r="X394" i="26"/>
  <c r="G268" i="26"/>
  <c r="G239" i="26"/>
  <c r="Y262" i="26"/>
  <c r="Y233" i="26"/>
  <c r="V112" i="26"/>
  <c r="V83" i="26"/>
  <c r="T264" i="26"/>
  <c r="T235" i="26"/>
  <c r="D259" i="26"/>
  <c r="D230" i="26"/>
  <c r="J97" i="26"/>
  <c r="J68" i="26"/>
  <c r="L101" i="26"/>
  <c r="L72" i="26"/>
  <c r="T99" i="26"/>
  <c r="T70" i="26"/>
  <c r="G98" i="26"/>
  <c r="G69" i="26"/>
  <c r="T261" i="26"/>
  <c r="T232" i="26"/>
  <c r="D102" i="26"/>
  <c r="D73" i="26"/>
  <c r="AD266" i="26"/>
  <c r="AD237" i="26"/>
  <c r="V97" i="26"/>
  <c r="V68" i="26"/>
  <c r="AF100" i="26"/>
  <c r="AF71" i="26"/>
  <c r="B100" i="26"/>
  <c r="B71" i="26"/>
  <c r="Y236" i="26"/>
  <c r="F97" i="26"/>
  <c r="F68" i="26"/>
  <c r="AD258" i="26"/>
  <c r="AD229" i="26"/>
  <c r="AD96" i="26"/>
  <c r="AD67" i="26"/>
  <c r="B495" i="27"/>
  <c r="B30" i="27"/>
  <c r="F402" i="27"/>
  <c r="F121" i="27"/>
  <c r="T307" i="27"/>
  <c r="T127" i="27"/>
  <c r="N283" i="26"/>
  <c r="N254" i="26"/>
  <c r="X375" i="26"/>
  <c r="X346" i="26"/>
  <c r="D40" i="26"/>
  <c r="D12" i="26"/>
  <c r="Y43" i="26"/>
  <c r="G477" i="26"/>
  <c r="Y15" i="26"/>
  <c r="N274" i="26"/>
  <c r="N245" i="26"/>
  <c r="V3" i="26"/>
  <c r="I286" i="26"/>
  <c r="D146" i="27"/>
  <c r="D125" i="27"/>
  <c r="R404" i="27"/>
  <c r="R120" i="27"/>
  <c r="W303" i="27"/>
  <c r="B304" i="27"/>
  <c r="B126" i="27"/>
  <c r="AB51" i="26"/>
  <c r="AB23" i="26"/>
  <c r="T52" i="26"/>
  <c r="T24" i="26"/>
  <c r="AD43" i="26"/>
  <c r="AD15" i="26"/>
  <c r="Y44" i="26"/>
  <c r="AD50" i="26"/>
  <c r="AD22" i="26"/>
  <c r="AF414" i="26"/>
  <c r="AF385" i="26"/>
  <c r="D281" i="26"/>
  <c r="D252" i="26"/>
  <c r="X282" i="26"/>
  <c r="X253" i="26"/>
  <c r="B40" i="26"/>
  <c r="B12" i="26"/>
  <c r="B42" i="26"/>
  <c r="B14" i="26"/>
  <c r="B277" i="26"/>
  <c r="B248" i="26"/>
  <c r="AF445" i="26"/>
  <c r="AF413" i="26"/>
  <c r="B41" i="26"/>
  <c r="B13" i="26"/>
  <c r="V445" i="26"/>
  <c r="V413" i="26"/>
  <c r="G42" i="26"/>
  <c r="Y251" i="26"/>
  <c r="T282" i="26"/>
  <c r="T253" i="26"/>
  <c r="AD441" i="26"/>
  <c r="AD409" i="26"/>
  <c r="K277" i="26"/>
  <c r="G275" i="26"/>
  <c r="G246" i="26"/>
  <c r="AD40" i="26"/>
  <c r="AD12" i="26"/>
  <c r="AB437" i="26"/>
  <c r="AB405" i="26"/>
  <c r="V436" i="26"/>
  <c r="V404" i="26"/>
  <c r="F434" i="26"/>
  <c r="F402" i="26"/>
  <c r="AD274" i="26"/>
  <c r="AD245" i="26"/>
  <c r="T434" i="26"/>
  <c r="T402" i="26"/>
  <c r="AD18" i="26"/>
  <c r="D114" i="26"/>
  <c r="D85" i="26"/>
  <c r="AD113" i="26"/>
  <c r="AD84" i="26"/>
  <c r="AF437" i="26"/>
  <c r="AF405" i="26"/>
  <c r="AF436" i="26"/>
  <c r="AF404" i="26"/>
  <c r="D273" i="26"/>
  <c r="D244" i="26"/>
  <c r="AB109" i="26"/>
  <c r="AB80" i="26"/>
  <c r="AB374" i="26"/>
  <c r="AB345" i="26"/>
  <c r="X103" i="26"/>
  <c r="X74" i="26"/>
  <c r="D118" i="26"/>
  <c r="D89" i="26"/>
  <c r="J110" i="26"/>
  <c r="J81" i="26"/>
  <c r="AB39" i="26"/>
  <c r="AB11" i="26"/>
  <c r="X114" i="26"/>
  <c r="X85" i="26"/>
  <c r="B124" i="26"/>
  <c r="G83" i="26"/>
  <c r="F433" i="26"/>
  <c r="F401" i="26"/>
  <c r="AD104" i="26"/>
  <c r="AD75" i="26"/>
  <c r="AB271" i="26"/>
  <c r="AB242" i="26"/>
  <c r="B119" i="26"/>
  <c r="B90" i="26"/>
  <c r="F21" i="26"/>
  <c r="X433" i="26"/>
  <c r="X401" i="26"/>
  <c r="V120" i="26"/>
  <c r="V91" i="26"/>
  <c r="T122" i="26"/>
  <c r="T93" i="26"/>
  <c r="B110" i="26"/>
  <c r="B81" i="26"/>
  <c r="N374" i="26"/>
  <c r="N345" i="26"/>
  <c r="J432" i="26"/>
  <c r="J400" i="26"/>
  <c r="AD110" i="26"/>
  <c r="AD81" i="26"/>
  <c r="D104" i="26"/>
  <c r="D75" i="26"/>
  <c r="G269" i="26"/>
  <c r="G240" i="26"/>
  <c r="D38" i="26"/>
  <c r="D10" i="26"/>
  <c r="N262" i="26"/>
  <c r="N233" i="26"/>
  <c r="B266" i="26"/>
  <c r="B237" i="26"/>
  <c r="T265" i="26"/>
  <c r="T236" i="26"/>
  <c r="N105" i="26"/>
  <c r="N76" i="26"/>
  <c r="J37" i="26"/>
  <c r="J9" i="26"/>
  <c r="F425" i="26"/>
  <c r="F395" i="26"/>
  <c r="L264" i="26"/>
  <c r="L235" i="26"/>
  <c r="X112" i="26"/>
  <c r="X83" i="26"/>
  <c r="G235" i="26"/>
  <c r="F262" i="26"/>
  <c r="F233" i="26"/>
  <c r="AB424" i="26"/>
  <c r="AB394" i="26"/>
  <c r="AB112" i="26"/>
  <c r="AB83" i="26"/>
  <c r="AB264" i="26"/>
  <c r="AB235" i="26"/>
  <c r="Y96" i="26"/>
  <c r="Y67" i="26"/>
  <c r="F96" i="26"/>
  <c r="F67" i="26"/>
  <c r="B95" i="26"/>
  <c r="B66" i="26"/>
  <c r="AB99" i="26"/>
  <c r="AB70" i="26"/>
  <c r="J98" i="26"/>
  <c r="J69" i="26"/>
  <c r="V261" i="26"/>
  <c r="V232" i="26"/>
  <c r="Y267" i="26"/>
  <c r="Y238" i="26"/>
  <c r="G73" i="26"/>
  <c r="B97" i="26"/>
  <c r="B68" i="26"/>
  <c r="AD97" i="26"/>
  <c r="AD68" i="26"/>
  <c r="V100" i="26"/>
  <c r="V71" i="26"/>
  <c r="N100" i="26"/>
  <c r="N71" i="26"/>
  <c r="G97" i="26"/>
  <c r="G68" i="26"/>
  <c r="X258" i="26"/>
  <c r="X229" i="26"/>
  <c r="T96" i="26"/>
  <c r="T67" i="26"/>
  <c r="Y303" i="27"/>
  <c r="L402" i="27"/>
  <c r="L121" i="27"/>
  <c r="T278" i="26"/>
  <c r="T249" i="26"/>
  <c r="J52" i="26"/>
  <c r="J24" i="26"/>
  <c r="L283" i="26"/>
  <c r="L254" i="26"/>
  <c r="D42" i="26"/>
  <c r="D14" i="26"/>
  <c r="N41" i="26"/>
  <c r="N13" i="26"/>
  <c r="X118" i="26"/>
  <c r="X89" i="26"/>
  <c r="B115" i="26"/>
  <c r="B86" i="26"/>
  <c r="AF121" i="26"/>
  <c r="AF92" i="26"/>
  <c r="Y115" i="26"/>
  <c r="Y86" i="26"/>
  <c r="L274" i="26"/>
  <c r="L245" i="26"/>
  <c r="X444" i="26"/>
  <c r="X412" i="26"/>
  <c r="V104" i="26"/>
  <c r="V75" i="26"/>
  <c r="AD111" i="26"/>
  <c r="AD82" i="26"/>
  <c r="J424" i="26"/>
  <c r="J394" i="26"/>
  <c r="AF277" i="26"/>
  <c r="AF248" i="26"/>
  <c r="J268" i="26"/>
  <c r="J239" i="26"/>
  <c r="Y271" i="26"/>
  <c r="L260" i="26"/>
  <c r="L231" i="26"/>
  <c r="D270" i="26"/>
  <c r="D241" i="26"/>
  <c r="B260" i="26"/>
  <c r="B231" i="26"/>
  <c r="AF102" i="26"/>
  <c r="AF73" i="26"/>
  <c r="L269" i="26"/>
  <c r="L240" i="26"/>
  <c r="L270" i="26"/>
  <c r="L241" i="26"/>
  <c r="AB102" i="26"/>
  <c r="AB73" i="26"/>
  <c r="V116" i="27"/>
  <c r="N52" i="26"/>
  <c r="N24" i="26"/>
  <c r="B282" i="26"/>
  <c r="B253" i="26"/>
  <c r="J114" i="26"/>
  <c r="J85" i="26"/>
  <c r="AF37" i="26"/>
  <c r="AF9" i="26"/>
  <c r="N280" i="26"/>
  <c r="N251" i="26"/>
  <c r="F445" i="26"/>
  <c r="F413" i="26"/>
  <c r="L280" i="26"/>
  <c r="L251" i="26"/>
  <c r="J440" i="26"/>
  <c r="J408" i="26"/>
  <c r="N20" i="26"/>
  <c r="D115" i="26"/>
  <c r="D86" i="26"/>
  <c r="AF425" i="26"/>
  <c r="AF395" i="26"/>
  <c r="X101" i="26"/>
  <c r="X72" i="26"/>
  <c r="AF119" i="26"/>
  <c r="AF90" i="26"/>
  <c r="L282" i="26"/>
  <c r="L253" i="26"/>
  <c r="D436" i="26"/>
  <c r="D404" i="26"/>
  <c r="AB429" i="26"/>
  <c r="AB397" i="26"/>
  <c r="AD375" i="26"/>
  <c r="AD346" i="26"/>
  <c r="N127" i="26"/>
  <c r="X432" i="26"/>
  <c r="X400" i="26"/>
  <c r="V101" i="26"/>
  <c r="V72" i="26"/>
  <c r="AF428" i="26"/>
  <c r="AF396" i="26"/>
  <c r="J434" i="26"/>
  <c r="J402" i="26"/>
  <c r="N265" i="26"/>
  <c r="N236" i="26"/>
  <c r="F283" i="26"/>
  <c r="F254" i="26"/>
  <c r="V428" i="26"/>
  <c r="V396" i="26"/>
  <c r="J258" i="26"/>
  <c r="J229" i="26"/>
  <c r="L259" i="26"/>
  <c r="L230" i="26"/>
  <c r="D103" i="26"/>
  <c r="D74" i="26"/>
  <c r="X276" i="26"/>
  <c r="X247" i="26"/>
  <c r="Y37" i="26"/>
  <c r="L106" i="26"/>
  <c r="L77" i="26"/>
  <c r="J115" i="26"/>
  <c r="J86" i="26"/>
  <c r="AF126" i="26"/>
  <c r="T103" i="26"/>
  <c r="T74" i="26"/>
  <c r="J73" i="27"/>
  <c r="D53" i="26"/>
  <c r="D25" i="26"/>
  <c r="D126" i="26"/>
  <c r="F374" i="26"/>
  <c r="F345" i="26"/>
  <c r="F37" i="26"/>
  <c r="F9" i="26"/>
  <c r="AB278" i="26"/>
  <c r="AB249" i="26"/>
  <c r="X40" i="26"/>
  <c r="X12" i="26"/>
  <c r="X39" i="26"/>
  <c r="X11" i="26"/>
  <c r="AB431" i="26"/>
  <c r="AB399" i="26"/>
  <c r="T117" i="26"/>
  <c r="T88" i="26"/>
  <c r="X269" i="26"/>
  <c r="X240" i="26"/>
  <c r="H44" i="26"/>
  <c r="H16" i="26"/>
  <c r="H41" i="26"/>
  <c r="H13" i="26"/>
  <c r="H272" i="26"/>
  <c r="H243" i="26"/>
  <c r="H445" i="26"/>
  <c r="H413" i="26"/>
  <c r="H435" i="26"/>
  <c r="H403" i="26"/>
  <c r="H429" i="26"/>
  <c r="H397" i="26"/>
  <c r="H106" i="26"/>
  <c r="H77" i="26"/>
  <c r="H99" i="26"/>
  <c r="H70" i="26"/>
  <c r="Z282" i="26"/>
  <c r="Z253" i="26"/>
  <c r="Z279" i="26"/>
  <c r="Z250" i="26"/>
  <c r="Z274" i="26"/>
  <c r="Z245" i="26"/>
  <c r="Z438" i="26"/>
  <c r="Z406" i="26"/>
  <c r="Z115" i="26"/>
  <c r="Z86" i="26"/>
  <c r="Z99" i="26"/>
  <c r="Z70" i="26"/>
  <c r="H283" i="26"/>
  <c r="H254" i="26"/>
  <c r="H280" i="26"/>
  <c r="H251" i="26"/>
  <c r="H111" i="26"/>
  <c r="H82" i="26"/>
  <c r="AF52" i="26"/>
  <c r="AF24" i="26"/>
  <c r="X124" i="26"/>
  <c r="AF111" i="26"/>
  <c r="AF82" i="26"/>
  <c r="AF271" i="26"/>
  <c r="AF242" i="26"/>
  <c r="AF101" i="26"/>
  <c r="AF72" i="26"/>
  <c r="L444" i="26"/>
  <c r="L412" i="26"/>
  <c r="L436" i="26"/>
  <c r="L404" i="26"/>
  <c r="N120" i="26"/>
  <c r="N91" i="26"/>
  <c r="D428" i="26"/>
  <c r="D396" i="26"/>
  <c r="N270" i="26"/>
  <c r="N241" i="26"/>
  <c r="F95" i="26"/>
  <c r="F66" i="26"/>
  <c r="Z51" i="26"/>
  <c r="Z23" i="26"/>
  <c r="Z276" i="26"/>
  <c r="Z247" i="26"/>
  <c r="Z441" i="26"/>
  <c r="Z409" i="26"/>
  <c r="Z434" i="26"/>
  <c r="Z402" i="26"/>
  <c r="Z21" i="26"/>
  <c r="Z104" i="26"/>
  <c r="Z75" i="26"/>
  <c r="Z262" i="26"/>
  <c r="Z233" i="26"/>
  <c r="Z260" i="26"/>
  <c r="Z231" i="26"/>
  <c r="H97" i="26"/>
  <c r="H124" i="26"/>
  <c r="N447" i="26"/>
  <c r="N415" i="26"/>
  <c r="B53" i="26"/>
  <c r="B25" i="26"/>
  <c r="F436" i="26"/>
  <c r="F404" i="26"/>
  <c r="F3" i="26"/>
  <c r="T432" i="26"/>
  <c r="T400" i="26"/>
  <c r="X18" i="26"/>
  <c r="J116" i="26"/>
  <c r="J87" i="26"/>
  <c r="AB104" i="26"/>
  <c r="AB75" i="26"/>
  <c r="V119" i="26"/>
  <c r="V90" i="26"/>
  <c r="B424" i="26"/>
  <c r="B394" i="26"/>
  <c r="F274" i="26"/>
  <c r="F245" i="26"/>
  <c r="AB443" i="26"/>
  <c r="AB411" i="26"/>
  <c r="AF3" i="26"/>
  <c r="D430" i="26"/>
  <c r="D398" i="26"/>
  <c r="X443" i="26"/>
  <c r="X411" i="26"/>
  <c r="J3" i="26"/>
  <c r="AF113" i="26"/>
  <c r="AF84" i="26"/>
  <c r="T277" i="26"/>
  <c r="T248" i="26"/>
  <c r="Y78" i="26"/>
  <c r="L268" i="26"/>
  <c r="L239" i="26"/>
  <c r="L258" i="26"/>
  <c r="L229" i="26"/>
  <c r="AF270" i="26"/>
  <c r="AF241" i="26"/>
  <c r="B99" i="26"/>
  <c r="B70" i="26"/>
  <c r="AD271" i="26"/>
  <c r="AD242" i="26"/>
  <c r="AB101" i="26"/>
  <c r="AB72" i="26"/>
  <c r="B270" i="26"/>
  <c r="B241" i="26"/>
  <c r="N103" i="26"/>
  <c r="N74" i="26"/>
  <c r="D95" i="26"/>
  <c r="D66" i="26"/>
  <c r="J107" i="26"/>
  <c r="J78" i="26"/>
  <c r="AD107" i="26"/>
  <c r="AD78" i="26"/>
  <c r="D283" i="26"/>
  <c r="D254" i="26"/>
  <c r="B447" i="26"/>
  <c r="B415" i="26"/>
  <c r="B276" i="26"/>
  <c r="B247" i="26"/>
  <c r="D437" i="26"/>
  <c r="D405" i="26"/>
  <c r="F111" i="26"/>
  <c r="F82" i="26"/>
  <c r="T101" i="26"/>
  <c r="T72" i="26"/>
  <c r="B52" i="26"/>
  <c r="B24" i="26"/>
  <c r="J444" i="26"/>
  <c r="J412" i="26"/>
  <c r="B436" i="26"/>
  <c r="B404" i="26"/>
  <c r="V116" i="26"/>
  <c r="V87" i="26"/>
  <c r="AF430" i="26"/>
  <c r="AF398" i="26"/>
  <c r="AF435" i="26"/>
  <c r="AF403" i="26"/>
  <c r="T280" i="26"/>
  <c r="T251" i="26"/>
  <c r="B123" i="26"/>
  <c r="B94" i="26"/>
  <c r="T118" i="27"/>
  <c r="AB5" i="26"/>
  <c r="AD109" i="26"/>
  <c r="AD80" i="26"/>
  <c r="N264" i="26"/>
  <c r="N235" i="26"/>
  <c r="G48" i="26"/>
  <c r="AD374" i="26"/>
  <c r="AD345" i="26"/>
  <c r="V374" i="26"/>
  <c r="V345" i="26"/>
  <c r="N259" i="26"/>
  <c r="N230" i="26"/>
  <c r="J103" i="26"/>
  <c r="J74" i="26"/>
  <c r="J271" i="26"/>
  <c r="J242" i="26"/>
  <c r="AB116" i="27"/>
  <c r="V430" i="26"/>
  <c r="V398" i="26"/>
  <c r="J276" i="26"/>
  <c r="J247" i="26"/>
  <c r="R114" i="27"/>
  <c r="V438" i="27"/>
  <c r="V126" i="27"/>
  <c r="N258" i="26"/>
  <c r="N229" i="26"/>
  <c r="J282" i="26"/>
  <c r="J253" i="26"/>
  <c r="D414" i="26"/>
  <c r="D385" i="26"/>
  <c r="H278" i="26"/>
  <c r="H249" i="26"/>
  <c r="H122" i="26"/>
  <c r="H93" i="26"/>
  <c r="H116" i="26"/>
  <c r="H87" i="26"/>
  <c r="H104" i="26"/>
  <c r="H75" i="26"/>
  <c r="Y54" i="26"/>
  <c r="Y26" i="26"/>
  <c r="Z280" i="26"/>
  <c r="Z251" i="26"/>
  <c r="Z432" i="26"/>
  <c r="Z400" i="26"/>
  <c r="Z112" i="26"/>
  <c r="Z83" i="26"/>
  <c r="J44" i="26"/>
  <c r="J16" i="26"/>
  <c r="L41" i="26"/>
  <c r="L13" i="26"/>
  <c r="J272" i="26"/>
  <c r="J243" i="26"/>
  <c r="D445" i="26"/>
  <c r="D413" i="26"/>
  <c r="D435" i="26"/>
  <c r="D403" i="26"/>
  <c r="D429" i="26"/>
  <c r="D397" i="26"/>
  <c r="J106" i="26"/>
  <c r="J77" i="26"/>
  <c r="F99" i="26"/>
  <c r="F70" i="26"/>
  <c r="AF282" i="26"/>
  <c r="AF253" i="26"/>
  <c r="X279" i="26"/>
  <c r="X250" i="26"/>
  <c r="AB274" i="26"/>
  <c r="AB245" i="26"/>
  <c r="AF438" i="26"/>
  <c r="AF406" i="26"/>
  <c r="AB115" i="26"/>
  <c r="AB86" i="26"/>
  <c r="X99" i="26"/>
  <c r="X70" i="26"/>
  <c r="Y284" i="26"/>
  <c r="Y255" i="26"/>
  <c r="J283" i="26"/>
  <c r="J254" i="26"/>
  <c r="J280" i="26"/>
  <c r="J251" i="26"/>
  <c r="N111" i="26"/>
  <c r="N82" i="26"/>
  <c r="G54" i="26"/>
  <c r="Z281" i="26"/>
  <c r="Z252" i="26"/>
  <c r="Z121" i="26"/>
  <c r="Z92" i="26"/>
  <c r="Z103" i="26"/>
  <c r="Z74" i="26"/>
  <c r="H414" i="26"/>
  <c r="H385" i="26"/>
  <c r="H276" i="26"/>
  <c r="H247" i="26"/>
  <c r="H442" i="26"/>
  <c r="H410" i="26"/>
  <c r="H434" i="26"/>
  <c r="H402" i="26"/>
  <c r="H20" i="26"/>
  <c r="H115" i="26"/>
  <c r="H86" i="26"/>
  <c r="H266" i="26"/>
  <c r="H237" i="26"/>
  <c r="H100" i="26"/>
  <c r="H71" i="26"/>
  <c r="X51" i="26"/>
  <c r="X23" i="26"/>
  <c r="T276" i="26"/>
  <c r="T247" i="26"/>
  <c r="AB441" i="26"/>
  <c r="AB409" i="26"/>
  <c r="V434" i="26"/>
  <c r="V402" i="26"/>
  <c r="AF21" i="26"/>
  <c r="T104" i="26"/>
  <c r="T75" i="26"/>
  <c r="AF262" i="26"/>
  <c r="AF233" i="26"/>
  <c r="AF260" i="26"/>
  <c r="AF231" i="26"/>
  <c r="H118" i="26"/>
  <c r="Y474" i="26"/>
  <c r="AF276" i="26"/>
  <c r="AF247" i="26"/>
  <c r="AD121" i="26"/>
  <c r="AD92" i="26"/>
  <c r="AB277" i="26"/>
  <c r="AB248" i="26"/>
  <c r="N441" i="26"/>
  <c r="N409" i="26"/>
  <c r="N429" i="26"/>
  <c r="N397" i="26"/>
  <c r="V277" i="26"/>
  <c r="V248" i="26"/>
  <c r="N268" i="26"/>
  <c r="N239" i="26"/>
  <c r="N260" i="26"/>
  <c r="N231" i="26"/>
  <c r="AB270" i="26"/>
  <c r="AB241" i="26"/>
  <c r="T259" i="26"/>
  <c r="T230" i="26"/>
  <c r="AB260" i="26"/>
  <c r="AB231" i="26"/>
  <c r="L99" i="26"/>
  <c r="L70" i="26"/>
  <c r="N106" i="26"/>
  <c r="N77" i="26"/>
  <c r="V265" i="26"/>
  <c r="V236" i="26"/>
  <c r="L107" i="26"/>
  <c r="L78" i="26"/>
  <c r="X95" i="26"/>
  <c r="X66" i="26"/>
  <c r="AF107" i="26"/>
  <c r="AF78" i="26"/>
  <c r="AB44" i="26"/>
  <c r="AB16" i="26"/>
  <c r="D447" i="26"/>
  <c r="D415" i="26"/>
  <c r="N436" i="26"/>
  <c r="N404" i="26"/>
  <c r="D117" i="26"/>
  <c r="D88" i="26"/>
  <c r="AF447" i="26"/>
  <c r="AF415" i="26"/>
  <c r="B445" i="26"/>
  <c r="B413" i="26"/>
  <c r="L435" i="26"/>
  <c r="L403" i="26"/>
  <c r="L17" i="26"/>
  <c r="J259" i="26"/>
  <c r="J230" i="26"/>
  <c r="B272" i="26"/>
  <c r="B243" i="26"/>
  <c r="V443" i="26"/>
  <c r="V411" i="26"/>
  <c r="F430" i="26"/>
  <c r="F398" i="26"/>
  <c r="AD117" i="26"/>
  <c r="AD88" i="26"/>
  <c r="T115" i="26"/>
  <c r="T86" i="26"/>
  <c r="F41" i="26"/>
  <c r="F13" i="26"/>
  <c r="N445" i="26"/>
  <c r="N413" i="26"/>
  <c r="N117" i="26"/>
  <c r="N88" i="26"/>
  <c r="N115" i="26"/>
  <c r="N86" i="26"/>
  <c r="T5" i="26"/>
  <c r="L125" i="26"/>
  <c r="AF105" i="26"/>
  <c r="AF76" i="26"/>
  <c r="J96" i="26"/>
  <c r="J67" i="26"/>
  <c r="F259" i="26"/>
  <c r="F230" i="26"/>
  <c r="L103" i="26"/>
  <c r="L74" i="26"/>
  <c r="B111" i="26"/>
  <c r="B82" i="26"/>
  <c r="F122" i="26"/>
  <c r="F93" i="26"/>
  <c r="X429" i="26"/>
  <c r="X397" i="26"/>
  <c r="T17" i="26"/>
  <c r="V280" i="26"/>
  <c r="V251" i="26"/>
  <c r="X267" i="26"/>
  <c r="X238" i="26"/>
  <c r="L271" i="26"/>
  <c r="L242" i="26"/>
  <c r="J278" i="26"/>
  <c r="J249" i="26"/>
  <c r="L122" i="26"/>
  <c r="L93" i="26"/>
  <c r="B116" i="26"/>
  <c r="B87" i="26"/>
  <c r="B104" i="26"/>
  <c r="B75" i="26"/>
  <c r="AF280" i="26"/>
  <c r="AF251" i="26"/>
  <c r="V129" i="26"/>
  <c r="AF432" i="26"/>
  <c r="AF400" i="26"/>
  <c r="AF112" i="26"/>
  <c r="AF83" i="26"/>
  <c r="H441" i="26"/>
  <c r="H409" i="26"/>
  <c r="H108" i="26"/>
  <c r="H79" i="26"/>
  <c r="H432" i="26"/>
  <c r="H400" i="26"/>
  <c r="H263" i="26"/>
  <c r="H234" i="26"/>
  <c r="H260" i="26"/>
  <c r="H231" i="26"/>
  <c r="Z437" i="26"/>
  <c r="Z405" i="26"/>
  <c r="Z122" i="26"/>
  <c r="Z93" i="26"/>
  <c r="Z374" i="26"/>
  <c r="Z345" i="26"/>
  <c r="Z102" i="26"/>
  <c r="Z73" i="26"/>
  <c r="Z97" i="26"/>
  <c r="Z68" i="26"/>
  <c r="H282" i="26"/>
  <c r="H253" i="26"/>
  <c r="H123" i="26"/>
  <c r="H94" i="26"/>
  <c r="H112" i="26"/>
  <c r="H83" i="26"/>
  <c r="H430" i="26"/>
  <c r="H398" i="26"/>
  <c r="X281" i="26"/>
  <c r="X252" i="26"/>
  <c r="V121" i="26"/>
  <c r="V92" i="26"/>
  <c r="AD103" i="26"/>
  <c r="AD74" i="26"/>
  <c r="F414" i="26"/>
  <c r="F385" i="26"/>
  <c r="L276" i="26"/>
  <c r="L247" i="26"/>
  <c r="D442" i="26"/>
  <c r="D410" i="26"/>
  <c r="D434" i="26"/>
  <c r="D402" i="26"/>
  <c r="L20" i="26"/>
  <c r="L115" i="26"/>
  <c r="L86" i="26"/>
  <c r="D266" i="26"/>
  <c r="D237" i="26"/>
  <c r="F100" i="26"/>
  <c r="F71" i="26"/>
  <c r="Z43" i="26"/>
  <c r="Z15" i="26"/>
  <c r="Z443" i="26"/>
  <c r="Z411" i="26"/>
  <c r="Z118" i="26"/>
  <c r="Z89" i="26"/>
  <c r="Z38" i="26"/>
  <c r="Z10" i="26"/>
  <c r="Z265" i="26"/>
  <c r="Z236" i="26"/>
  <c r="Z96" i="26"/>
  <c r="Z67" i="26"/>
  <c r="H119" i="26"/>
  <c r="H19" i="26"/>
  <c r="T18" i="26"/>
  <c r="AB425" i="26"/>
  <c r="AB395" i="26"/>
  <c r="B433" i="26"/>
  <c r="B401" i="26"/>
  <c r="J274" i="26"/>
  <c r="J245" i="26"/>
  <c r="B3" i="26"/>
  <c r="N440" i="26"/>
  <c r="N408" i="26"/>
  <c r="AB121" i="26"/>
  <c r="AB92" i="26"/>
  <c r="N272" i="26"/>
  <c r="N243" i="26"/>
  <c r="AD277" i="26"/>
  <c r="AD248" i="26"/>
  <c r="D268" i="26"/>
  <c r="D239" i="26"/>
  <c r="J260" i="26"/>
  <c r="J231" i="26"/>
  <c r="D106" i="26"/>
  <c r="D77" i="26"/>
  <c r="B269" i="26"/>
  <c r="B240" i="26"/>
  <c r="G78" i="26"/>
  <c r="V107" i="26"/>
  <c r="V78" i="26"/>
  <c r="F401" i="27"/>
  <c r="F120" i="27"/>
  <c r="AB404" i="27"/>
  <c r="AB120" i="27"/>
  <c r="T274" i="26"/>
  <c r="T245" i="26"/>
  <c r="T19" i="26"/>
  <c r="AB432" i="26"/>
  <c r="AB400" i="26"/>
  <c r="T447" i="26"/>
  <c r="T415" i="26"/>
  <c r="F444" i="26"/>
  <c r="F412" i="26"/>
  <c r="T425" i="26"/>
  <c r="T395" i="26"/>
  <c r="T281" i="26"/>
  <c r="T252" i="26"/>
  <c r="N276" i="26"/>
  <c r="N247" i="26"/>
  <c r="F440" i="26"/>
  <c r="F408" i="26"/>
  <c r="V17" i="26"/>
  <c r="AB108" i="26"/>
  <c r="AB79" i="26"/>
  <c r="F282" i="26"/>
  <c r="F253" i="26"/>
  <c r="F276" i="26"/>
  <c r="F247" i="26"/>
  <c r="T108" i="26"/>
  <c r="T79" i="26"/>
  <c r="F278" i="26"/>
  <c r="F249" i="26"/>
  <c r="AB126" i="26"/>
  <c r="V38" i="26"/>
  <c r="V10" i="26"/>
  <c r="V126" i="26"/>
  <c r="V429" i="26"/>
  <c r="V397" i="26"/>
  <c r="J445" i="26"/>
  <c r="J413" i="26"/>
  <c r="B106" i="26"/>
  <c r="B77" i="26"/>
  <c r="N96" i="26"/>
  <c r="N67" i="26"/>
  <c r="F437" i="26"/>
  <c r="F405" i="26"/>
  <c r="D271" i="26"/>
  <c r="D242" i="26"/>
  <c r="AD17" i="26"/>
  <c r="N435" i="26"/>
  <c r="N403" i="26"/>
  <c r="L53" i="26"/>
  <c r="L25" i="26"/>
  <c r="J436" i="26"/>
  <c r="J404" i="26"/>
  <c r="B280" i="26"/>
  <c r="B251" i="26"/>
  <c r="AB445" i="26"/>
  <c r="AB413" i="26"/>
  <c r="AF18" i="26"/>
  <c r="J111" i="26"/>
  <c r="J82" i="26"/>
  <c r="H39" i="26"/>
  <c r="H11" i="26"/>
  <c r="H433" i="26"/>
  <c r="H401" i="26"/>
  <c r="Z375" i="26"/>
  <c r="Z346" i="26"/>
  <c r="Z50" i="26"/>
  <c r="Z22" i="26"/>
  <c r="Z42" i="26"/>
  <c r="Z14" i="26"/>
  <c r="Z428" i="26"/>
  <c r="Z396" i="26"/>
  <c r="Z267" i="26"/>
  <c r="Z238" i="26"/>
  <c r="D441" i="26"/>
  <c r="D409" i="26"/>
  <c r="F127" i="26"/>
  <c r="B108" i="26"/>
  <c r="B79" i="26"/>
  <c r="F432" i="26"/>
  <c r="F400" i="26"/>
  <c r="J263" i="26"/>
  <c r="J234" i="26"/>
  <c r="D260" i="26"/>
  <c r="D231" i="26"/>
  <c r="X437" i="26"/>
  <c r="X405" i="26"/>
  <c r="AF122" i="26"/>
  <c r="AF93" i="26"/>
  <c r="AF374" i="26"/>
  <c r="AF345" i="26"/>
  <c r="T102" i="26"/>
  <c r="T73" i="26"/>
  <c r="AB97" i="26"/>
  <c r="AB68" i="26"/>
  <c r="N282" i="26"/>
  <c r="N253" i="26"/>
  <c r="D123" i="26"/>
  <c r="D94" i="26"/>
  <c r="F112" i="26"/>
  <c r="F83" i="26"/>
  <c r="N430" i="26"/>
  <c r="N398" i="26"/>
  <c r="Z41" i="26"/>
  <c r="Z13" i="26"/>
  <c r="Z109" i="26"/>
  <c r="Z80" i="26"/>
  <c r="H51" i="26"/>
  <c r="H23" i="26"/>
  <c r="H274" i="26"/>
  <c r="H245" i="26"/>
  <c r="H440" i="26"/>
  <c r="H408" i="26"/>
  <c r="H17" i="26"/>
  <c r="H261" i="26"/>
  <c r="H232" i="26"/>
  <c r="X43" i="26"/>
  <c r="X15" i="26"/>
  <c r="AD443" i="26"/>
  <c r="AD411" i="26"/>
  <c r="AD118" i="26"/>
  <c r="AD89" i="26"/>
  <c r="AD38" i="26"/>
  <c r="AD10" i="26"/>
  <c r="AB265" i="26"/>
  <c r="AB236" i="26"/>
  <c r="AF96" i="26"/>
  <c r="AF67" i="26"/>
  <c r="H18" i="26"/>
  <c r="Z127" i="26"/>
  <c r="N3" i="26"/>
  <c r="AB276" i="26"/>
  <c r="AB247" i="26"/>
  <c r="AF108" i="26"/>
  <c r="AF79" i="26"/>
  <c r="V273" i="26"/>
  <c r="V244" i="26"/>
  <c r="F428" i="26"/>
  <c r="F396" i="26"/>
  <c r="F106" i="26"/>
  <c r="F77" i="26"/>
  <c r="F264" i="26"/>
  <c r="F235" i="26"/>
  <c r="T95" i="26"/>
  <c r="T66" i="26"/>
  <c r="D269" i="26"/>
  <c r="D240" i="26"/>
  <c r="N107" i="26"/>
  <c r="N78" i="26"/>
  <c r="X107" i="26"/>
  <c r="X78" i="26"/>
  <c r="D99" i="26"/>
  <c r="D70" i="26"/>
  <c r="T404" i="27"/>
  <c r="T120" i="27"/>
  <c r="X5" i="26"/>
  <c r="N110" i="26"/>
  <c r="N81" i="26"/>
  <c r="AD52" i="26"/>
  <c r="AD24" i="26"/>
  <c r="J99" i="26"/>
  <c r="J70" i="26"/>
  <c r="V447" i="26"/>
  <c r="V415" i="26"/>
  <c r="V279" i="26"/>
  <c r="V250" i="26"/>
  <c r="D108" i="26"/>
  <c r="D79" i="26"/>
  <c r="AB37" i="26"/>
  <c r="AB9" i="26"/>
  <c r="B435" i="26"/>
  <c r="B403" i="26"/>
  <c r="T260" i="26"/>
  <c r="T231" i="26"/>
  <c r="T125" i="26"/>
  <c r="B39" i="26"/>
  <c r="B11" i="26"/>
  <c r="X285" i="26"/>
  <c r="X256" i="26"/>
  <c r="B117" i="26"/>
  <c r="B88" i="26"/>
  <c r="L51" i="26"/>
  <c r="L23" i="26"/>
  <c r="B265" i="26"/>
  <c r="B236" i="26"/>
  <c r="L437" i="26"/>
  <c r="L405" i="26"/>
  <c r="L111" i="26"/>
  <c r="L82" i="26"/>
  <c r="X425" i="26"/>
  <c r="X395" i="26"/>
  <c r="F98" i="26"/>
  <c r="F69" i="26"/>
  <c r="L429" i="26"/>
  <c r="L397" i="26"/>
  <c r="AD101" i="26"/>
  <c r="AD72" i="26"/>
  <c r="X126" i="26"/>
  <c r="AD431" i="26"/>
  <c r="AD399" i="26"/>
  <c r="V37" i="26"/>
  <c r="V9" i="26"/>
  <c r="T37" i="26"/>
  <c r="T9" i="26"/>
  <c r="AB118" i="26"/>
  <c r="AB89" i="26"/>
  <c r="J39" i="26"/>
  <c r="J11" i="26"/>
  <c r="J433" i="26"/>
  <c r="J401" i="26"/>
  <c r="AF375" i="26"/>
  <c r="AF346" i="26"/>
  <c r="X50" i="26"/>
  <c r="X22" i="26"/>
  <c r="V42" i="26"/>
  <c r="V14" i="26"/>
  <c r="AB17" i="26"/>
  <c r="T428" i="26"/>
  <c r="T396" i="26"/>
  <c r="T267" i="26"/>
  <c r="T238" i="26"/>
  <c r="H275" i="26"/>
  <c r="H246" i="26"/>
  <c r="H439" i="26"/>
  <c r="H407" i="26"/>
  <c r="H125" i="26"/>
  <c r="H110" i="26"/>
  <c r="H81" i="26"/>
  <c r="H271" i="26"/>
  <c r="H242" i="26"/>
  <c r="H265" i="26"/>
  <c r="H236" i="26"/>
  <c r="H98" i="26"/>
  <c r="H69" i="26"/>
  <c r="Z44" i="26"/>
  <c r="Z16" i="26"/>
  <c r="Z275" i="26"/>
  <c r="Z246" i="26"/>
  <c r="Z445" i="26"/>
  <c r="Z413" i="26"/>
  <c r="Z123" i="26"/>
  <c r="Z94" i="26"/>
  <c r="Z116" i="26"/>
  <c r="Z87" i="26"/>
  <c r="Z263" i="26"/>
  <c r="Z234" i="26"/>
  <c r="Z98" i="26"/>
  <c r="Z69" i="26"/>
  <c r="H42" i="26"/>
  <c r="H14" i="26"/>
  <c r="H277" i="26"/>
  <c r="H248" i="26"/>
  <c r="H105" i="26"/>
  <c r="H76" i="26"/>
  <c r="V41" i="26"/>
  <c r="V13" i="26"/>
  <c r="AF109" i="26"/>
  <c r="AF80" i="26"/>
  <c r="D51" i="26"/>
  <c r="D23" i="26"/>
  <c r="B274" i="26"/>
  <c r="B245" i="26"/>
  <c r="L440" i="26"/>
  <c r="L408" i="26"/>
  <c r="B17" i="26"/>
  <c r="N261" i="26"/>
  <c r="N232" i="26"/>
  <c r="Z272" i="26"/>
  <c r="Z243" i="26"/>
  <c r="Z436" i="26"/>
  <c r="Z404" i="26"/>
  <c r="Z4" i="26"/>
  <c r="Z119" i="26"/>
  <c r="Z90" i="26"/>
  <c r="Z113" i="26"/>
  <c r="Z84" i="26"/>
  <c r="Z261" i="26"/>
  <c r="Z232" i="26"/>
  <c r="H109" i="26"/>
  <c r="H107" i="26"/>
  <c r="AB119" i="26"/>
  <c r="AB90" i="26"/>
  <c r="T116" i="26"/>
  <c r="T87" i="26"/>
  <c r="AD435" i="26"/>
  <c r="AD403" i="26"/>
  <c r="D127" i="26"/>
  <c r="V114" i="26"/>
  <c r="V85" i="26"/>
  <c r="AB272" i="26"/>
  <c r="AB243" i="26"/>
  <c r="T121" i="26"/>
  <c r="T92" i="26"/>
  <c r="L108" i="26"/>
  <c r="L79" i="26"/>
  <c r="V108" i="26"/>
  <c r="V79" i="26"/>
  <c r="AD276" i="26"/>
  <c r="AD247" i="26"/>
  <c r="T124" i="26"/>
  <c r="X277" i="26"/>
  <c r="X248" i="26"/>
  <c r="N116" i="26"/>
  <c r="N87" i="26"/>
  <c r="B430" i="26"/>
  <c r="B398" i="26"/>
  <c r="L116" i="26"/>
  <c r="L87" i="26"/>
  <c r="V262" i="26"/>
  <c r="V233" i="26"/>
  <c r="F269" i="26"/>
  <c r="F240" i="26"/>
  <c r="B107" i="26"/>
  <c r="B78" i="26"/>
  <c r="D105" i="26"/>
  <c r="D76" i="26"/>
  <c r="AB259" i="26"/>
  <c r="AB230" i="26"/>
  <c r="J229" i="27"/>
  <c r="X52" i="26"/>
  <c r="X24" i="26"/>
  <c r="L445" i="26"/>
  <c r="L413" i="26"/>
  <c r="F424" i="26"/>
  <c r="F394" i="26"/>
  <c r="V52" i="26"/>
  <c r="V24" i="26"/>
  <c r="AD279" i="26"/>
  <c r="AD250" i="26"/>
  <c r="AD126" i="26"/>
  <c r="J265" i="26"/>
  <c r="J236" i="26"/>
  <c r="D280" i="26"/>
  <c r="D251" i="26"/>
  <c r="B114" i="26"/>
  <c r="B85" i="26"/>
  <c r="X37" i="26"/>
  <c r="X9" i="26"/>
  <c r="X97" i="26"/>
  <c r="X68" i="26"/>
  <c r="L132" i="27"/>
  <c r="AD19" i="26"/>
  <c r="L114" i="26"/>
  <c r="L85" i="26"/>
  <c r="J401" i="27"/>
  <c r="J120" i="27"/>
  <c r="X435" i="26"/>
  <c r="X403" i="26"/>
  <c r="V425" i="26"/>
  <c r="V395" i="26"/>
  <c r="T38" i="26"/>
  <c r="T10" i="26"/>
  <c r="F117" i="26"/>
  <c r="F88" i="26"/>
  <c r="V109" i="26"/>
  <c r="V80" i="26"/>
  <c r="T106" i="26"/>
  <c r="T77" i="26"/>
  <c r="D277" i="26"/>
  <c r="D248" i="26"/>
  <c r="L123" i="26"/>
  <c r="L94" i="26"/>
  <c r="D261" i="26"/>
  <c r="D232" i="26"/>
  <c r="D111" i="26"/>
  <c r="D82" i="26"/>
  <c r="AB103" i="26"/>
  <c r="AB74" i="26"/>
  <c r="V431" i="26"/>
  <c r="V399" i="26"/>
  <c r="AD432" i="26"/>
  <c r="AD400" i="26"/>
  <c r="AF17" i="26"/>
  <c r="AD105" i="26"/>
  <c r="AD76" i="26"/>
  <c r="AF38" i="26"/>
  <c r="AF10" i="26"/>
  <c r="AD2" i="26"/>
  <c r="H43" i="26"/>
  <c r="H15" i="26"/>
  <c r="H40" i="26"/>
  <c r="H12" i="26"/>
  <c r="H114" i="26"/>
  <c r="H85" i="26"/>
  <c r="H431" i="26"/>
  <c r="H399" i="26"/>
  <c r="H267" i="26"/>
  <c r="H238" i="26"/>
  <c r="Z447" i="26"/>
  <c r="Z415" i="26"/>
  <c r="Z429" i="26"/>
  <c r="Z397" i="26"/>
  <c r="Z105" i="26"/>
  <c r="Z76" i="26"/>
  <c r="J275" i="26"/>
  <c r="J246" i="26"/>
  <c r="D439" i="26"/>
  <c r="D407" i="26"/>
  <c r="D125" i="26"/>
  <c r="D110" i="26"/>
  <c r="D81" i="26"/>
  <c r="B271" i="26"/>
  <c r="B242" i="26"/>
  <c r="F265" i="26"/>
  <c r="F236" i="26"/>
  <c r="D98" i="26"/>
  <c r="D69" i="26"/>
  <c r="AF44" i="26"/>
  <c r="AF16" i="26"/>
  <c r="AF275" i="26"/>
  <c r="AF246" i="26"/>
  <c r="X445" i="26"/>
  <c r="X413" i="26"/>
  <c r="AB18" i="26"/>
  <c r="X123" i="26"/>
  <c r="X94" i="26"/>
  <c r="AB116" i="26"/>
  <c r="AB87" i="26"/>
  <c r="V263" i="26"/>
  <c r="V234" i="26"/>
  <c r="AD98" i="26"/>
  <c r="AD69" i="26"/>
  <c r="F42" i="26"/>
  <c r="F14" i="26"/>
  <c r="N277" i="26"/>
  <c r="N248" i="26"/>
  <c r="J105" i="26"/>
  <c r="J76" i="26"/>
  <c r="Z285" i="26"/>
  <c r="Z256" i="26"/>
  <c r="Z120" i="26"/>
  <c r="Z91" i="26"/>
  <c r="Z114" i="26"/>
  <c r="Z85" i="26"/>
  <c r="H438" i="26"/>
  <c r="H406" i="26"/>
  <c r="H117" i="26"/>
  <c r="H88" i="26"/>
  <c r="H262" i="26"/>
  <c r="H233" i="26"/>
  <c r="H258" i="26"/>
  <c r="H229" i="26"/>
  <c r="Y10" i="26"/>
  <c r="AD272" i="26"/>
  <c r="AD243" i="26"/>
  <c r="X436" i="26"/>
  <c r="X404" i="26"/>
  <c r="AB4" i="26"/>
  <c r="T119" i="26"/>
  <c r="T90" i="26"/>
  <c r="V113" i="26"/>
  <c r="V84" i="26"/>
  <c r="X261" i="26"/>
  <c r="X232" i="26"/>
  <c r="G66" i="26"/>
  <c r="D440" i="26"/>
  <c r="D408" i="26"/>
  <c r="AB19" i="26"/>
  <c r="V111" i="26"/>
  <c r="V82" i="26"/>
  <c r="T129" i="26"/>
  <c r="F20" i="26"/>
  <c r="D433" i="26"/>
  <c r="D401" i="26"/>
  <c r="T118" i="26"/>
  <c r="T89" i="26"/>
  <c r="N428" i="26"/>
  <c r="N396" i="26"/>
  <c r="J430" i="26"/>
  <c r="J398" i="26"/>
  <c r="V444" i="26"/>
  <c r="V412" i="26"/>
  <c r="F116" i="26"/>
  <c r="F87" i="26"/>
  <c r="AD129" i="26"/>
  <c r="T444" i="26"/>
  <c r="T412" i="26"/>
  <c r="J108" i="26"/>
  <c r="J79" i="26"/>
  <c r="D274" i="26"/>
  <c r="D245" i="26"/>
  <c r="N125" i="26"/>
  <c r="D116" i="26"/>
  <c r="D87" i="26"/>
  <c r="B103" i="26"/>
  <c r="B74" i="26"/>
  <c r="N38" i="26"/>
  <c r="N10" i="26"/>
  <c r="T262" i="26"/>
  <c r="T233" i="26"/>
  <c r="N99" i="26"/>
  <c r="N70" i="26"/>
  <c r="D107" i="26"/>
  <c r="D78" i="26"/>
  <c r="D258" i="26"/>
  <c r="D229" i="26"/>
  <c r="L265" i="26"/>
  <c r="L236" i="26"/>
  <c r="AB107" i="26"/>
  <c r="AB78" i="26"/>
  <c r="J269" i="26"/>
  <c r="J240" i="26"/>
  <c r="F270" i="26"/>
  <c r="F241" i="26"/>
  <c r="L261" i="26"/>
  <c r="L232" i="26"/>
  <c r="J51" i="26"/>
  <c r="J23" i="26"/>
  <c r="F4" i="26"/>
  <c r="AF281" i="26"/>
  <c r="AF252" i="26"/>
  <c r="L40" i="26"/>
  <c r="L12" i="26"/>
  <c r="AF443" i="26"/>
  <c r="AF411" i="26"/>
  <c r="F115" i="26"/>
  <c r="F86" i="26"/>
  <c r="AB262" i="26"/>
  <c r="AB233" i="26"/>
  <c r="T435" i="26"/>
  <c r="T403" i="26"/>
  <c r="N266" i="26"/>
  <c r="N237" i="26"/>
  <c r="AD5" i="26"/>
  <c r="L266" i="26"/>
  <c r="L237" i="26"/>
  <c r="AB275" i="26"/>
  <c r="AB246" i="26"/>
  <c r="T431" i="26"/>
  <c r="T399" i="26"/>
  <c r="D282" i="26"/>
  <c r="D253" i="26"/>
  <c r="J441" i="26"/>
  <c r="J409" i="26"/>
  <c r="Y399" i="26"/>
  <c r="B268" i="26"/>
  <c r="B239" i="26"/>
  <c r="F441" i="26"/>
  <c r="F409" i="26"/>
  <c r="V432" i="26"/>
  <c r="V400" i="26"/>
  <c r="X428" i="26"/>
  <c r="X396" i="26"/>
  <c r="AF431" i="26"/>
  <c r="AF399" i="26"/>
  <c r="AB106" i="26"/>
  <c r="AB77" i="26"/>
  <c r="AD259" i="26"/>
  <c r="AD230" i="26"/>
  <c r="L433" i="26"/>
  <c r="L401" i="26"/>
  <c r="F266" i="26"/>
  <c r="F237" i="26"/>
  <c r="X280" i="26"/>
  <c r="X251" i="26"/>
  <c r="AF116" i="26"/>
  <c r="AF87" i="26"/>
  <c r="AF267" i="26"/>
  <c r="AF238" i="26"/>
  <c r="AB267" i="26"/>
  <c r="AB238" i="26"/>
  <c r="N112" i="26"/>
  <c r="N83" i="26"/>
  <c r="F43" i="26"/>
  <c r="F15" i="26"/>
  <c r="J40" i="26"/>
  <c r="J12" i="26"/>
  <c r="F114" i="26"/>
  <c r="F85" i="26"/>
  <c r="F431" i="26"/>
  <c r="F399" i="26"/>
  <c r="L267" i="26"/>
  <c r="L238" i="26"/>
  <c r="AB447" i="26"/>
  <c r="AB415" i="26"/>
  <c r="AF19" i="26"/>
  <c r="V125" i="26"/>
  <c r="AF429" i="26"/>
  <c r="AF397" i="26"/>
  <c r="AB105" i="26"/>
  <c r="AB76" i="26"/>
  <c r="H52" i="26"/>
  <c r="H24" i="26"/>
  <c r="H437" i="26"/>
  <c r="H405" i="26"/>
  <c r="H121" i="26"/>
  <c r="H92" i="26"/>
  <c r="H113" i="26"/>
  <c r="H84" i="26"/>
  <c r="H102" i="26"/>
  <c r="H73" i="26"/>
  <c r="Z273" i="26"/>
  <c r="Z244" i="26"/>
  <c r="Z439" i="26"/>
  <c r="Z407" i="26"/>
  <c r="Z430" i="26"/>
  <c r="Z398" i="26"/>
  <c r="Z107" i="26"/>
  <c r="Z78" i="26"/>
  <c r="Z266" i="26"/>
  <c r="Z237" i="26"/>
  <c r="H50" i="26"/>
  <c r="H22" i="26"/>
  <c r="H281" i="26"/>
  <c r="H252" i="26"/>
  <c r="H424" i="26"/>
  <c r="H394" i="26"/>
  <c r="H268" i="26"/>
  <c r="H239" i="26"/>
  <c r="H264" i="26"/>
  <c r="H235" i="26"/>
  <c r="AD285" i="26"/>
  <c r="AD256" i="26"/>
  <c r="X120" i="26"/>
  <c r="X91" i="26"/>
  <c r="AD114" i="26"/>
  <c r="AD85" i="26"/>
  <c r="F438" i="26"/>
  <c r="F406" i="26"/>
  <c r="L3" i="26"/>
  <c r="L117" i="26"/>
  <c r="L88" i="26"/>
  <c r="J262" i="26"/>
  <c r="J233" i="26"/>
  <c r="F258" i="26"/>
  <c r="F229" i="26"/>
  <c r="Z435" i="26"/>
  <c r="Z403" i="26"/>
  <c r="Z444" i="26"/>
  <c r="Z412" i="26"/>
  <c r="Z3" i="26"/>
  <c r="Z425" i="26"/>
  <c r="Z395" i="26"/>
  <c r="Z108" i="26"/>
  <c r="Z79" i="26"/>
  <c r="Z37" i="26"/>
  <c r="Z9" i="26"/>
  <c r="Z95" i="26"/>
  <c r="Z66" i="26"/>
  <c r="H101" i="26"/>
  <c r="H117" i="27"/>
  <c r="H103" i="26"/>
  <c r="AF118" i="26"/>
  <c r="AF89" i="26"/>
  <c r="D265" i="26"/>
  <c r="D236" i="26"/>
  <c r="V259" i="26"/>
  <c r="V230" i="26"/>
  <c r="F38" i="26"/>
  <c r="F10" i="26"/>
  <c r="AD262" i="26"/>
  <c r="AD233" i="26"/>
  <c r="AD260" i="26"/>
  <c r="AD231" i="26"/>
  <c r="V105" i="26"/>
  <c r="V76" i="26"/>
  <c r="X260" i="26"/>
  <c r="X231" i="26"/>
  <c r="B37" i="26"/>
  <c r="B9" i="26"/>
  <c r="N269" i="26"/>
  <c r="N240" i="26"/>
  <c r="J270" i="26"/>
  <c r="J241" i="26"/>
  <c r="V39" i="27"/>
  <c r="V121" i="27"/>
  <c r="T39" i="27"/>
  <c r="T121" i="27"/>
  <c r="L441" i="26"/>
  <c r="L409" i="26"/>
  <c r="AD119" i="26"/>
  <c r="AD90" i="26"/>
  <c r="B441" i="26"/>
  <c r="B409" i="26"/>
  <c r="X17" i="26"/>
  <c r="AD116" i="26"/>
  <c r="AD87" i="26"/>
  <c r="T279" i="26"/>
  <c r="T250" i="26"/>
  <c r="D444" i="26"/>
  <c r="D412" i="26"/>
  <c r="AB3" i="26"/>
  <c r="X262" i="26"/>
  <c r="X233" i="26"/>
  <c r="B444" i="26"/>
  <c r="B412" i="26"/>
  <c r="N278" i="26"/>
  <c r="N249" i="26"/>
  <c r="L120" i="26"/>
  <c r="L91" i="26"/>
  <c r="F103" i="26"/>
  <c r="F74" i="26"/>
  <c r="D276" i="26"/>
  <c r="D247" i="26"/>
  <c r="D120" i="26"/>
  <c r="D91" i="26"/>
  <c r="J437" i="26"/>
  <c r="J405" i="26"/>
  <c r="B437" i="26"/>
  <c r="B405" i="26"/>
  <c r="J117" i="26"/>
  <c r="J88" i="26"/>
  <c r="J104" i="26"/>
  <c r="J75" i="26"/>
  <c r="AD434" i="26"/>
  <c r="AD402" i="26"/>
  <c r="X109" i="26"/>
  <c r="X80" i="26"/>
  <c r="AF444" i="26"/>
  <c r="AF412" i="26"/>
  <c r="AD280" i="26"/>
  <c r="AD251" i="26"/>
  <c r="T109" i="26"/>
  <c r="T80" i="26"/>
  <c r="B258" i="26"/>
  <c r="B229" i="26"/>
  <c r="AF259" i="26"/>
  <c r="AF230" i="26"/>
  <c r="N433" i="26"/>
  <c r="N401" i="26"/>
  <c r="L234" i="27"/>
  <c r="L414" i="26"/>
  <c r="L385" i="26"/>
  <c r="Y81" i="26"/>
  <c r="N431" i="26"/>
  <c r="N399" i="26"/>
  <c r="L424" i="26"/>
  <c r="L394" i="26"/>
  <c r="X121" i="26"/>
  <c r="X92" i="26"/>
  <c r="X68" i="27"/>
  <c r="H53" i="26"/>
  <c r="H25" i="26"/>
  <c r="H374" i="26"/>
  <c r="H345" i="26"/>
  <c r="H37" i="26"/>
  <c r="H9" i="26"/>
  <c r="Z278" i="26"/>
  <c r="Z249" i="26"/>
  <c r="Z40" i="26"/>
  <c r="Z12" i="26"/>
  <c r="Z39" i="26"/>
  <c r="Z11" i="26"/>
  <c r="Z431" i="26"/>
  <c r="Z399" i="26"/>
  <c r="Z117" i="26"/>
  <c r="Z88" i="26"/>
  <c r="Z269" i="26"/>
  <c r="Z240" i="26"/>
  <c r="L52" i="26"/>
  <c r="L24" i="26"/>
  <c r="N437" i="26"/>
  <c r="N405" i="26"/>
  <c r="J121" i="26"/>
  <c r="J92" i="26"/>
  <c r="N113" i="26"/>
  <c r="N84" i="26"/>
  <c r="J102" i="26"/>
  <c r="J73" i="26"/>
  <c r="AD273" i="26"/>
  <c r="AD244" i="26"/>
  <c r="V439" i="26"/>
  <c r="V407" i="26"/>
  <c r="AD430" i="26"/>
  <c r="AD398" i="26"/>
  <c r="T107" i="26"/>
  <c r="T78" i="26"/>
  <c r="AF266" i="26"/>
  <c r="AF237" i="26"/>
  <c r="N50" i="26"/>
  <c r="N22" i="26"/>
  <c r="L281" i="26"/>
  <c r="L252" i="26"/>
  <c r="D4" i="26"/>
  <c r="D424" i="26"/>
  <c r="D394" i="26"/>
  <c r="F268" i="26"/>
  <c r="F239" i="26"/>
  <c r="B264" i="26"/>
  <c r="B235" i="26"/>
  <c r="Z52" i="26"/>
  <c r="Z24" i="26"/>
  <c r="Z124" i="26"/>
  <c r="Z111" i="26"/>
  <c r="Z82" i="26"/>
  <c r="Z271" i="26"/>
  <c r="Z242" i="26"/>
  <c r="Z101" i="26"/>
  <c r="Z72" i="26"/>
  <c r="H444" i="26"/>
  <c r="H412" i="26"/>
  <c r="H436" i="26"/>
  <c r="H404" i="26"/>
  <c r="H120" i="26"/>
  <c r="H91" i="26"/>
  <c r="H428" i="26"/>
  <c r="H396" i="26"/>
  <c r="H270" i="26"/>
  <c r="H241" i="26"/>
  <c r="H95" i="26"/>
  <c r="H66" i="26"/>
  <c r="V435" i="26"/>
  <c r="V403" i="26"/>
  <c r="AD444" i="26"/>
  <c r="AD412" i="26"/>
  <c r="AD3" i="26"/>
  <c r="AD425" i="26"/>
  <c r="AD395" i="26"/>
  <c r="AD108" i="26"/>
  <c r="AD79" i="26"/>
  <c r="AD37" i="26"/>
  <c r="AD9" i="26"/>
  <c r="AF95" i="26"/>
  <c r="AF66" i="26"/>
  <c r="Z110" i="26"/>
  <c r="Z100" i="26"/>
  <c r="Z106" i="26"/>
  <c r="L274" i="27"/>
  <c r="R143" i="27"/>
  <c r="V103" i="27"/>
  <c r="G108" i="26"/>
  <c r="Y432" i="26"/>
  <c r="Y442" i="26"/>
  <c r="Y437" i="26"/>
  <c r="G133" i="26"/>
  <c r="G440" i="26"/>
  <c r="Y136" i="26"/>
  <c r="G433" i="26"/>
  <c r="Y113" i="26"/>
  <c r="G6" i="26"/>
  <c r="Y427" i="26"/>
  <c r="G117" i="26"/>
  <c r="L165" i="27"/>
  <c r="R38" i="27"/>
  <c r="G143" i="26"/>
  <c r="Y425" i="26"/>
  <c r="G114" i="26"/>
  <c r="G430" i="26"/>
  <c r="L271" i="27"/>
  <c r="L282" i="27"/>
  <c r="K52" i="26"/>
  <c r="G140" i="26"/>
  <c r="Y438" i="26"/>
  <c r="Y122" i="26"/>
  <c r="B165" i="27"/>
  <c r="X161" i="27"/>
  <c r="R274" i="27"/>
  <c r="X145" i="27"/>
  <c r="G355" i="26"/>
  <c r="B54" i="27"/>
  <c r="Y409" i="26"/>
  <c r="G242" i="26"/>
  <c r="G151" i="26"/>
  <c r="D63" i="27"/>
  <c r="X38" i="27"/>
  <c r="X53" i="27"/>
  <c r="E52" i="26"/>
  <c r="W447" i="26"/>
  <c r="G446" i="26"/>
  <c r="Y48" i="26"/>
  <c r="Y439" i="26"/>
  <c r="G139" i="26"/>
  <c r="Y20" i="26"/>
  <c r="Y430" i="26"/>
  <c r="V146" i="27"/>
  <c r="J54" i="27"/>
  <c r="G404" i="26"/>
  <c r="G236" i="26"/>
  <c r="Y121" i="26"/>
  <c r="T164" i="27"/>
  <c r="AE338" i="26"/>
  <c r="G87" i="26"/>
  <c r="Y21" i="26"/>
  <c r="Z40" i="27"/>
  <c r="R53" i="27"/>
  <c r="M52" i="26"/>
  <c r="AE447" i="26"/>
  <c r="G439" i="26"/>
  <c r="G436" i="26"/>
  <c r="Y125" i="26"/>
  <c r="G2" i="26"/>
  <c r="Y5" i="26"/>
  <c r="Y128" i="26"/>
  <c r="Y6" i="26"/>
  <c r="G374" i="26"/>
  <c r="Y426" i="26"/>
  <c r="AC431" i="26"/>
  <c r="S431" i="26"/>
  <c r="V145" i="27"/>
  <c r="AB287" i="27"/>
  <c r="G147" i="26"/>
  <c r="Y143" i="26"/>
  <c r="B274" i="27"/>
  <c r="G155" i="26"/>
  <c r="X164" i="27"/>
  <c r="R149" i="27"/>
  <c r="G129" i="26"/>
  <c r="Y441" i="26"/>
  <c r="Y434" i="26"/>
  <c r="G132" i="26"/>
  <c r="AE431" i="26"/>
  <c r="Z145" i="27"/>
  <c r="D271" i="27"/>
  <c r="G241" i="26"/>
  <c r="G52" i="26"/>
  <c r="G388" i="26"/>
  <c r="Y159" i="26"/>
  <c r="S65" i="26"/>
  <c r="G500" i="26"/>
  <c r="AC447" i="26"/>
  <c r="G130" i="26"/>
  <c r="Y39" i="26"/>
  <c r="H40" i="27"/>
  <c r="Y446" i="26"/>
  <c r="G51" i="26"/>
  <c r="Y414" i="26"/>
  <c r="G43" i="26"/>
  <c r="Y444" i="26"/>
  <c r="G426" i="26"/>
  <c r="Y114" i="26"/>
  <c r="Y140" i="26"/>
  <c r="G442" i="26"/>
  <c r="Y4" i="26"/>
  <c r="G128" i="26"/>
  <c r="G110" i="26"/>
  <c r="Y123" i="26"/>
  <c r="G18" i="26"/>
  <c r="W431" i="26"/>
  <c r="AB270" i="27"/>
  <c r="G428" i="26"/>
  <c r="Y226" i="26"/>
  <c r="G402" i="26"/>
  <c r="Y428" i="26"/>
  <c r="Y138" i="26"/>
  <c r="D164" i="27"/>
  <c r="H274" i="27"/>
  <c r="Y445" i="26"/>
  <c r="Y129" i="26"/>
  <c r="Y132" i="26"/>
  <c r="G437" i="26"/>
  <c r="G7" i="26"/>
  <c r="Y127" i="26"/>
  <c r="Y18" i="26"/>
  <c r="G429" i="26"/>
  <c r="Y117" i="26"/>
  <c r="G121" i="26"/>
  <c r="Y7" i="26"/>
  <c r="Y429" i="26"/>
  <c r="U431" i="26"/>
  <c r="R98" i="27"/>
  <c r="X270" i="27"/>
  <c r="V159" i="27"/>
  <c r="G435" i="26"/>
  <c r="D53" i="27"/>
  <c r="T117" i="27"/>
  <c r="T162" i="27"/>
  <c r="J274" i="27"/>
  <c r="G414" i="26"/>
  <c r="Y52" i="26"/>
  <c r="K447" i="26"/>
  <c r="Y440" i="26"/>
  <c r="Y137" i="26"/>
  <c r="Y2" i="26"/>
  <c r="G136" i="26"/>
  <c r="Y443" i="26"/>
  <c r="G125" i="26"/>
  <c r="G21" i="26"/>
  <c r="Y119" i="26"/>
  <c r="Y433" i="26"/>
  <c r="G20" i="26"/>
  <c r="G443" i="26"/>
  <c r="G432" i="26"/>
  <c r="Y112" i="26"/>
  <c r="X165" i="27"/>
  <c r="Y156" i="26"/>
  <c r="AC381" i="26"/>
  <c r="Y259" i="26"/>
  <c r="Y435" i="26"/>
  <c r="G135" i="26"/>
  <c r="G126" i="26"/>
  <c r="Y3" i="26"/>
  <c r="G138" i="26"/>
  <c r="G109" i="26"/>
  <c r="Y431" i="26"/>
  <c r="T143" i="27"/>
  <c r="L62" i="27"/>
  <c r="V406" i="27"/>
  <c r="T145" i="27"/>
  <c r="AB160" i="27"/>
  <c r="T491" i="27"/>
  <c r="AB399" i="27"/>
  <c r="R490" i="27"/>
  <c r="D361" i="27"/>
  <c r="D492" i="27"/>
  <c r="V399" i="27"/>
  <c r="V490" i="27"/>
  <c r="J147" i="27"/>
  <c r="R254" i="27"/>
  <c r="Z488" i="27"/>
  <c r="Z61" i="27"/>
  <c r="B101" i="27"/>
  <c r="B144" i="27"/>
  <c r="AA407" i="27"/>
  <c r="D363" i="27"/>
  <c r="D265" i="27"/>
  <c r="K407" i="27"/>
  <c r="L53" i="27"/>
  <c r="R133" i="27"/>
  <c r="T161" i="27"/>
  <c r="H118" i="27"/>
  <c r="H372" i="27"/>
  <c r="H466" i="27"/>
  <c r="R160" i="27"/>
  <c r="H398" i="27"/>
  <c r="C407" i="27"/>
  <c r="T147" i="27"/>
  <c r="D225" i="27"/>
  <c r="D395" i="27"/>
  <c r="D406" i="27"/>
  <c r="X214" i="27"/>
  <c r="X490" i="27"/>
  <c r="Z486" i="27"/>
  <c r="Z372" i="27"/>
  <c r="X268" i="27"/>
  <c r="V38" i="27"/>
  <c r="V136" i="27"/>
  <c r="V49" i="27"/>
  <c r="J406" i="27"/>
  <c r="Q496" i="27"/>
  <c r="F146" i="27"/>
  <c r="J231" i="27"/>
  <c r="J397" i="27"/>
  <c r="V497" i="27"/>
  <c r="B132" i="27"/>
  <c r="T53" i="27"/>
  <c r="Z139" i="27"/>
  <c r="V46" i="27"/>
  <c r="V496" i="27"/>
  <c r="Y496" i="27"/>
  <c r="Y407" i="27"/>
  <c r="I407" i="27"/>
  <c r="T499" i="27"/>
  <c r="T133" i="27"/>
  <c r="X49" i="27"/>
  <c r="D313" i="27"/>
  <c r="D367" i="27"/>
  <c r="D101" i="27"/>
  <c r="D144" i="27"/>
  <c r="A407" i="27"/>
  <c r="Z140" i="27"/>
  <c r="F53" i="27"/>
  <c r="AB134" i="27"/>
  <c r="T20" i="27"/>
  <c r="T496" i="27"/>
  <c r="AA496" i="27"/>
  <c r="Z494" i="27"/>
  <c r="Z161" i="27"/>
  <c r="B146" i="27"/>
  <c r="G407" i="27"/>
  <c r="T200" i="27"/>
  <c r="T407" i="27"/>
  <c r="F271" i="27"/>
  <c r="F262" i="27"/>
  <c r="Z59" i="27"/>
  <c r="R269" i="27"/>
  <c r="H406" i="27"/>
  <c r="B53" i="27"/>
  <c r="T134" i="27"/>
  <c r="D118" i="27"/>
  <c r="D372" i="27"/>
  <c r="V152" i="27"/>
  <c r="H101" i="27"/>
  <c r="H144" i="27"/>
  <c r="J145" i="27"/>
  <c r="L160" i="27"/>
  <c r="R409" i="27"/>
  <c r="X200" i="27"/>
  <c r="X407" i="27"/>
  <c r="Z265" i="27"/>
  <c r="Z404" i="27"/>
  <c r="E407" i="27"/>
  <c r="AB499" i="27"/>
  <c r="AB53" i="27"/>
  <c r="H53" i="27"/>
  <c r="F490" i="27"/>
  <c r="L118" i="27"/>
  <c r="L372" i="27"/>
  <c r="J135" i="27"/>
  <c r="X486" i="27"/>
  <c r="X372" i="27"/>
  <c r="Z300" i="27"/>
  <c r="Z403" i="27"/>
  <c r="AB264" i="27"/>
  <c r="AB145" i="27"/>
  <c r="R258" i="27"/>
  <c r="L409" i="27"/>
  <c r="T268" i="27"/>
  <c r="T405" i="27"/>
  <c r="T264" i="27"/>
  <c r="B494" i="27"/>
  <c r="F266" i="27"/>
  <c r="F403" i="27"/>
  <c r="Z406" i="27"/>
  <c r="Z409" i="27"/>
  <c r="V143" i="27"/>
  <c r="X69" i="27"/>
  <c r="X371" i="27"/>
  <c r="Z492" i="27"/>
  <c r="J267" i="27"/>
  <c r="J403" i="27"/>
  <c r="B398" i="27"/>
  <c r="T146" i="27"/>
  <c r="X406" i="27"/>
  <c r="X497" i="27"/>
  <c r="J133" i="27"/>
  <c r="J495" i="27"/>
  <c r="B133" i="27"/>
  <c r="B409" i="27"/>
  <c r="H162" i="27"/>
  <c r="V409" i="27"/>
  <c r="F494" i="27"/>
  <c r="D300" i="27"/>
  <c r="D402" i="27"/>
  <c r="X147" i="27"/>
  <c r="X143" i="27"/>
  <c r="AB409" i="27"/>
  <c r="D245" i="27"/>
  <c r="D161" i="27"/>
  <c r="T144" i="27"/>
  <c r="X258" i="27"/>
  <c r="T485" i="27"/>
  <c r="T58" i="27"/>
  <c r="F233" i="27"/>
  <c r="F404" i="27"/>
  <c r="R132" i="27"/>
  <c r="R495" i="27"/>
  <c r="H54" i="27"/>
  <c r="H490" i="27"/>
  <c r="R500" i="27"/>
  <c r="T434" i="27"/>
  <c r="X132" i="27"/>
  <c r="X495" i="27"/>
  <c r="T409" i="27"/>
  <c r="T132" i="27"/>
  <c r="H399" i="27"/>
  <c r="H407" i="27"/>
  <c r="B399" i="27"/>
  <c r="B407" i="27"/>
  <c r="AB132" i="27"/>
  <c r="AB495" i="27"/>
  <c r="H494" i="27"/>
  <c r="X269" i="27"/>
  <c r="X402" i="27"/>
  <c r="F450" i="27"/>
  <c r="Z134" i="27"/>
  <c r="T492" i="27"/>
  <c r="AB360" i="27"/>
  <c r="H495" i="27"/>
  <c r="AB492" i="27"/>
  <c r="F141" i="27"/>
  <c r="F495" i="27"/>
  <c r="F162" i="27"/>
  <c r="AB139" i="27"/>
  <c r="R406" i="27"/>
  <c r="D399" i="27"/>
  <c r="D407" i="27"/>
  <c r="AB393" i="27"/>
  <c r="J399" i="27"/>
  <c r="J407" i="27"/>
  <c r="F399" i="27"/>
  <c r="F407" i="27"/>
  <c r="B161" i="27"/>
  <c r="B302" i="27"/>
  <c r="B404" i="27"/>
  <c r="V363" i="27"/>
  <c r="H154" i="27"/>
  <c r="J490" i="27"/>
  <c r="T363" i="27"/>
  <c r="T406" i="27"/>
  <c r="R388" i="27"/>
  <c r="B394" i="27"/>
  <c r="D154" i="27"/>
  <c r="J398" i="27"/>
  <c r="AB363" i="27"/>
  <c r="R135" i="27"/>
  <c r="L364" i="27"/>
  <c r="AB60" i="27"/>
  <c r="Z144" i="27"/>
  <c r="Z53" i="27"/>
  <c r="D489" i="27"/>
  <c r="H409" i="27"/>
  <c r="F409" i="27"/>
  <c r="X485" i="27"/>
  <c r="L113" i="27"/>
  <c r="T230" i="27"/>
  <c r="R214" i="27"/>
  <c r="B17" i="27"/>
  <c r="B18" i="27"/>
  <c r="R232" i="27"/>
  <c r="F476" i="27"/>
  <c r="B384" i="27"/>
  <c r="H230" i="27"/>
  <c r="L22" i="27"/>
  <c r="F479" i="27"/>
  <c r="H18" i="27"/>
  <c r="L479" i="27"/>
  <c r="J478" i="27"/>
  <c r="B230" i="27"/>
  <c r="T47" i="27"/>
  <c r="R46" i="27"/>
  <c r="AB214" i="27"/>
  <c r="F18" i="27"/>
  <c r="D477" i="27"/>
  <c r="H315" i="27"/>
  <c r="D233" i="27"/>
  <c r="V221" i="27"/>
  <c r="B483" i="27"/>
  <c r="L393" i="27"/>
  <c r="L27" i="27"/>
  <c r="B201" i="27"/>
  <c r="B118" i="27"/>
  <c r="H480" i="27"/>
  <c r="Z68" i="27"/>
  <c r="Z113" i="27"/>
  <c r="F418" i="27"/>
  <c r="F316" i="27"/>
  <c r="X297" i="27"/>
  <c r="X228" i="27"/>
  <c r="X480" i="27"/>
  <c r="T233" i="27"/>
  <c r="D366" i="27"/>
  <c r="D212" i="27"/>
  <c r="R477" i="27"/>
  <c r="T486" i="27"/>
  <c r="J484" i="27"/>
  <c r="J112" i="27"/>
  <c r="L51" i="27"/>
  <c r="L483" i="27"/>
  <c r="D433" i="27"/>
  <c r="D317" i="27"/>
  <c r="Z217" i="27"/>
  <c r="D54" i="27"/>
  <c r="V215" i="27"/>
  <c r="R200" i="27"/>
  <c r="R117" i="27"/>
  <c r="J163" i="27"/>
  <c r="J21" i="27"/>
  <c r="Z201" i="27"/>
  <c r="Z118" i="27"/>
  <c r="D157" i="27"/>
  <c r="D117" i="27"/>
  <c r="R420" i="27"/>
  <c r="R316" i="27"/>
  <c r="V71" i="27"/>
  <c r="V119" i="27"/>
  <c r="X475" i="27"/>
  <c r="X116" i="27"/>
  <c r="E494" i="27"/>
  <c r="Z22" i="27"/>
  <c r="V482" i="27"/>
  <c r="R415" i="27"/>
  <c r="R318" i="27"/>
  <c r="Z420" i="27"/>
  <c r="Z316" i="27"/>
  <c r="F313" i="27"/>
  <c r="T399" i="27"/>
  <c r="Z295" i="27"/>
  <c r="Z226" i="27"/>
  <c r="Z233" i="27"/>
  <c r="J223" i="27"/>
  <c r="J57" i="27"/>
  <c r="L289" i="27"/>
  <c r="L220" i="27"/>
  <c r="J366" i="27"/>
  <c r="J212" i="27"/>
  <c r="T283" i="27"/>
  <c r="T213" i="27"/>
  <c r="Z255" i="27"/>
  <c r="Z214" i="27"/>
  <c r="V216" i="27"/>
  <c r="X494" i="27"/>
  <c r="X400" i="27"/>
  <c r="D484" i="27"/>
  <c r="F158" i="27"/>
  <c r="F118" i="27"/>
  <c r="AB494" i="27"/>
  <c r="AB400" i="27"/>
  <c r="H138" i="27"/>
  <c r="H55" i="27"/>
  <c r="R217" i="27"/>
  <c r="AB71" i="27"/>
  <c r="AB119" i="27"/>
  <c r="D109" i="27"/>
  <c r="X415" i="27"/>
  <c r="X318" i="27"/>
  <c r="F500" i="27"/>
  <c r="F375" i="27"/>
  <c r="R295" i="27"/>
  <c r="R226" i="27"/>
  <c r="X233" i="27"/>
  <c r="L223" i="27"/>
  <c r="L57" i="27"/>
  <c r="G296" i="27"/>
  <c r="L230" i="27"/>
  <c r="V283" i="27"/>
  <c r="V313" i="27"/>
  <c r="R486" i="27"/>
  <c r="R392" i="27"/>
  <c r="R315" i="27"/>
  <c r="X491" i="27"/>
  <c r="I296" i="27"/>
  <c r="F157" i="27"/>
  <c r="F117" i="27"/>
  <c r="Z414" i="27"/>
  <c r="Z315" i="27"/>
  <c r="H298" i="27"/>
  <c r="H229" i="27"/>
  <c r="V298" i="27"/>
  <c r="V229" i="27"/>
  <c r="X295" i="27"/>
  <c r="X226" i="27"/>
  <c r="E296" i="27"/>
  <c r="V366" i="27"/>
  <c r="V212" i="27"/>
  <c r="R494" i="27"/>
  <c r="R400" i="27"/>
  <c r="V415" i="27"/>
  <c r="V318" i="27"/>
  <c r="D295" i="27"/>
  <c r="D226" i="27"/>
  <c r="H413" i="27"/>
  <c r="H481" i="27"/>
  <c r="Z160" i="27"/>
  <c r="Z18" i="27"/>
  <c r="V347" i="27"/>
  <c r="V112" i="27"/>
  <c r="R289" i="27"/>
  <c r="R220" i="27"/>
  <c r="Z491" i="27"/>
  <c r="Z397" i="27"/>
  <c r="D310" i="27"/>
  <c r="D241" i="27"/>
  <c r="V420" i="27"/>
  <c r="V316" i="27"/>
  <c r="L18" i="27"/>
  <c r="L137" i="27"/>
  <c r="L54" i="27"/>
  <c r="T450" i="27"/>
  <c r="T219" i="27"/>
  <c r="AB366" i="27"/>
  <c r="AB212" i="27"/>
  <c r="V494" i="27"/>
  <c r="V400" i="27"/>
  <c r="X314" i="27"/>
  <c r="B421" i="27"/>
  <c r="B318" i="27"/>
  <c r="J18" i="27"/>
  <c r="D52" i="27"/>
  <c r="Z485" i="27"/>
  <c r="Z391" i="27"/>
  <c r="F295" i="27"/>
  <c r="F226" i="27"/>
  <c r="B295" i="27"/>
  <c r="B226" i="27"/>
  <c r="R421" i="27"/>
  <c r="B214" i="27"/>
  <c r="L486" i="27"/>
  <c r="L392" i="27"/>
  <c r="F421" i="27"/>
  <c r="F318" i="27"/>
  <c r="V476" i="27"/>
  <c r="V117" i="27"/>
  <c r="H108" i="27"/>
  <c r="L107" i="27"/>
  <c r="D476" i="27"/>
  <c r="D116" i="27"/>
  <c r="D483" i="27"/>
  <c r="D418" i="27"/>
  <c r="D316" i="27"/>
  <c r="L298" i="27"/>
  <c r="L229" i="27"/>
  <c r="R103" i="27"/>
  <c r="H478" i="27"/>
  <c r="T298" i="27"/>
  <c r="T229" i="27"/>
  <c r="V297" i="27"/>
  <c r="V228" i="27"/>
  <c r="V295" i="27"/>
  <c r="V226" i="27"/>
  <c r="T297" i="27"/>
  <c r="T228" i="27"/>
  <c r="F230" i="27"/>
  <c r="H215" i="27"/>
  <c r="X315" i="27"/>
  <c r="V315" i="27"/>
  <c r="L382" i="27"/>
  <c r="L318" i="27"/>
  <c r="Z132" i="27"/>
  <c r="Z49" i="27"/>
  <c r="H21" i="27"/>
  <c r="V367" i="27"/>
  <c r="V213" i="27"/>
  <c r="F22" i="27"/>
  <c r="Z476" i="27"/>
  <c r="Z117" i="27"/>
  <c r="AB476" i="27"/>
  <c r="AB117" i="27"/>
  <c r="AB491" i="27"/>
  <c r="V474" i="27"/>
  <c r="V319" i="27"/>
  <c r="X97" i="27"/>
  <c r="H476" i="27"/>
  <c r="H116" i="27"/>
  <c r="D421" i="27"/>
  <c r="D318" i="27"/>
  <c r="D306" i="27"/>
  <c r="D237" i="27"/>
  <c r="J16" i="27"/>
  <c r="J418" i="27"/>
  <c r="J316" i="27"/>
  <c r="AB230" i="27"/>
  <c r="D478" i="27"/>
  <c r="Z298" i="27"/>
  <c r="Z229" i="27"/>
  <c r="F54" i="27"/>
  <c r="AB295" i="27"/>
  <c r="AB226" i="27"/>
  <c r="H223" i="27"/>
  <c r="H57" i="27"/>
  <c r="X366" i="27"/>
  <c r="X212" i="27"/>
  <c r="X493" i="27"/>
  <c r="L488" i="27"/>
  <c r="AB314" i="27"/>
  <c r="J421" i="27"/>
  <c r="J318" i="27"/>
  <c r="Z415" i="27"/>
  <c r="Z318" i="27"/>
  <c r="H233" i="27"/>
  <c r="Z366" i="27"/>
  <c r="Z212" i="27"/>
  <c r="L21" i="27"/>
  <c r="R215" i="27"/>
  <c r="B476" i="27"/>
  <c r="B116" i="27"/>
  <c r="H418" i="27"/>
  <c r="H316" i="27"/>
  <c r="R297" i="27"/>
  <c r="R228" i="27"/>
  <c r="B223" i="27"/>
  <c r="B57" i="27"/>
  <c r="F366" i="27"/>
  <c r="F212" i="27"/>
  <c r="B225" i="27"/>
  <c r="B59" i="27"/>
  <c r="Z481" i="27"/>
  <c r="H485" i="27"/>
  <c r="AB415" i="27"/>
  <c r="AB318" i="27"/>
  <c r="Z433" i="27"/>
  <c r="Z317" i="27"/>
  <c r="R296" i="27"/>
  <c r="R227" i="27"/>
  <c r="AB291" i="27"/>
  <c r="AB222" i="27"/>
  <c r="L217" i="27"/>
  <c r="B202" i="27"/>
  <c r="B119" i="27"/>
  <c r="V296" i="27"/>
  <c r="V227" i="27"/>
  <c r="F486" i="27"/>
  <c r="H214" i="27"/>
  <c r="T71" i="27"/>
  <c r="T119" i="27"/>
  <c r="J232" i="27"/>
  <c r="H484" i="27"/>
  <c r="J110" i="27"/>
  <c r="J52" i="27"/>
  <c r="AB484" i="27"/>
  <c r="T296" i="27"/>
  <c r="T227" i="27"/>
  <c r="L466" i="27"/>
  <c r="F491" i="27"/>
  <c r="T484" i="27"/>
  <c r="R71" i="27"/>
  <c r="R119" i="27"/>
  <c r="B485" i="27"/>
  <c r="R234" i="27"/>
  <c r="H217" i="27"/>
  <c r="X481" i="27"/>
  <c r="X217" i="27"/>
  <c r="T19" i="27"/>
  <c r="T482" i="27"/>
  <c r="F485" i="27"/>
  <c r="AB18" i="27"/>
  <c r="L111" i="27"/>
  <c r="L236" i="27"/>
  <c r="H235" i="27"/>
  <c r="X296" i="27"/>
  <c r="X227" i="27"/>
  <c r="D486" i="27"/>
  <c r="H232" i="27"/>
  <c r="D20" i="27"/>
  <c r="V484" i="27"/>
  <c r="L199" i="27"/>
  <c r="L116" i="27"/>
  <c r="R482" i="27"/>
  <c r="H420" i="27"/>
  <c r="AB486" i="27"/>
  <c r="F217" i="27"/>
  <c r="X484" i="27"/>
  <c r="L14" i="27"/>
  <c r="Z375" i="27"/>
  <c r="X390" i="27"/>
  <c r="R484" i="27"/>
  <c r="B298" i="27"/>
  <c r="B229" i="27"/>
  <c r="Z489" i="27"/>
  <c r="D298" i="27"/>
  <c r="D229" i="27"/>
  <c r="D493" i="27"/>
  <c r="AB296" i="27"/>
  <c r="AB227" i="27"/>
  <c r="B484" i="27"/>
  <c r="AB106" i="27"/>
  <c r="T68" i="27"/>
  <c r="V140" i="27"/>
  <c r="L478" i="27"/>
  <c r="F107" i="27"/>
  <c r="AB140" i="27"/>
  <c r="AB137" i="27"/>
  <c r="Z97" i="27"/>
  <c r="D98" i="27"/>
  <c r="H140" i="27"/>
  <c r="H142" i="27"/>
  <c r="B140" i="27"/>
  <c r="V137" i="27"/>
  <c r="L101" i="27"/>
  <c r="AB98" i="27"/>
  <c r="T140" i="27"/>
  <c r="V186" i="27"/>
  <c r="Z273" i="27"/>
  <c r="Z305" i="27"/>
  <c r="L398" i="27"/>
  <c r="L315" i="27"/>
  <c r="B365" i="27"/>
  <c r="B310" i="27"/>
  <c r="X354" i="27"/>
  <c r="X303" i="27"/>
  <c r="H201" i="27"/>
  <c r="J90" i="27"/>
  <c r="L371" i="27"/>
  <c r="L292" i="27"/>
  <c r="G299" i="27"/>
  <c r="B375" i="27"/>
  <c r="B296" i="27"/>
  <c r="T103" i="27"/>
  <c r="H198" i="27"/>
  <c r="B450" i="27"/>
  <c r="L135" i="27"/>
  <c r="L297" i="27"/>
  <c r="X450" i="27"/>
  <c r="X288" i="27"/>
  <c r="L225" i="27"/>
  <c r="L142" i="27"/>
  <c r="Z58" i="27"/>
  <c r="Z306" i="27"/>
  <c r="R414" i="27"/>
  <c r="R379" i="27"/>
  <c r="F483" i="27"/>
  <c r="F26" i="27"/>
  <c r="T357" i="27"/>
  <c r="T305" i="27"/>
  <c r="H368" i="27"/>
  <c r="H313" i="27"/>
  <c r="D69" i="27"/>
  <c r="D315" i="27"/>
  <c r="B90" i="27"/>
  <c r="H375" i="27"/>
  <c r="H296" i="27"/>
  <c r="Z103" i="27"/>
  <c r="L148" i="27"/>
  <c r="L304" i="27"/>
  <c r="AB377" i="27"/>
  <c r="AB298" i="27"/>
  <c r="Z175" i="27"/>
  <c r="AB37" i="27"/>
  <c r="AB299" i="27"/>
  <c r="R37" i="27"/>
  <c r="R299" i="27"/>
  <c r="B135" i="27"/>
  <c r="B297" i="27"/>
  <c r="H218" i="27"/>
  <c r="H132" i="27"/>
  <c r="V220" i="27"/>
  <c r="V134" i="27"/>
  <c r="H220" i="27"/>
  <c r="H134" i="27"/>
  <c r="J365" i="27"/>
  <c r="J310" i="27"/>
  <c r="D92" i="27"/>
  <c r="AB200" i="27"/>
  <c r="H378" i="27"/>
  <c r="H299" i="27"/>
  <c r="F452" i="27"/>
  <c r="V37" i="27"/>
  <c r="V299" i="27"/>
  <c r="C296" i="27"/>
  <c r="Z450" i="27"/>
  <c r="J220" i="27"/>
  <c r="J134" i="27"/>
  <c r="V365" i="27"/>
  <c r="V310" i="27"/>
  <c r="F101" i="27"/>
  <c r="X395" i="27"/>
  <c r="X312" i="27"/>
  <c r="T105" i="27"/>
  <c r="H100" i="27"/>
  <c r="J104" i="27"/>
  <c r="I303" i="27"/>
  <c r="L307" i="27"/>
  <c r="L67" i="27"/>
  <c r="J92" i="27"/>
  <c r="A303" i="27"/>
  <c r="F362" i="27"/>
  <c r="F308" i="27"/>
  <c r="Z96" i="27"/>
  <c r="H196" i="27"/>
  <c r="Z90" i="27"/>
  <c r="Z297" i="27"/>
  <c r="F196" i="27"/>
  <c r="B3" i="27"/>
  <c r="B482" i="27"/>
  <c r="D220" i="27"/>
  <c r="D134" i="27"/>
  <c r="D219" i="27"/>
  <c r="D133" i="27"/>
  <c r="Z219" i="27"/>
  <c r="Z133" i="27"/>
  <c r="R365" i="27"/>
  <c r="R310" i="27"/>
  <c r="X476" i="27"/>
  <c r="X439" i="27"/>
  <c r="T364" i="27"/>
  <c r="T309" i="27"/>
  <c r="T395" i="27"/>
  <c r="T312" i="27"/>
  <c r="H143" i="27"/>
  <c r="H303" i="27"/>
  <c r="H92" i="27"/>
  <c r="R349" i="27"/>
  <c r="R298" i="27"/>
  <c r="T381" i="27"/>
  <c r="T302" i="27"/>
  <c r="L362" i="27"/>
  <c r="L308" i="27"/>
  <c r="E303" i="27"/>
  <c r="T374" i="27"/>
  <c r="T295" i="27"/>
  <c r="Z189" i="27"/>
  <c r="AB398" i="27"/>
  <c r="AB301" i="27"/>
  <c r="L451" i="27"/>
  <c r="L288" i="27"/>
  <c r="H219" i="27"/>
  <c r="H133" i="27"/>
  <c r="X219" i="27"/>
  <c r="X133" i="27"/>
  <c r="X365" i="27"/>
  <c r="X310" i="27"/>
  <c r="J143" i="27"/>
  <c r="J303" i="27"/>
  <c r="B143" i="27"/>
  <c r="B303" i="27"/>
  <c r="K303" i="27"/>
  <c r="Z353" i="27"/>
  <c r="Z302" i="27"/>
  <c r="D283" i="27"/>
  <c r="D480" i="27"/>
  <c r="R352" i="27"/>
  <c r="R301" i="27"/>
  <c r="H135" i="27"/>
  <c r="H297" i="27"/>
  <c r="A296" i="27"/>
  <c r="T396" i="27"/>
  <c r="T313" i="27"/>
  <c r="L369" i="27"/>
  <c r="L314" i="27"/>
  <c r="AB367" i="27"/>
  <c r="AB312" i="27"/>
  <c r="L200" i="27"/>
  <c r="Z365" i="27"/>
  <c r="Z310" i="27"/>
  <c r="D143" i="27"/>
  <c r="D303" i="27"/>
  <c r="Z362" i="27"/>
  <c r="Z308" i="27"/>
  <c r="T97" i="27"/>
  <c r="B200" i="27"/>
  <c r="J439" i="27"/>
  <c r="J24" i="27"/>
  <c r="J146" i="27"/>
  <c r="J438" i="27"/>
  <c r="X199" i="27"/>
  <c r="B454" i="27"/>
  <c r="AB451" i="27"/>
  <c r="D375" i="27"/>
  <c r="D296" i="27"/>
  <c r="D362" i="27"/>
  <c r="D308" i="27"/>
  <c r="C303" i="27"/>
  <c r="Z137" i="27"/>
  <c r="AB90" i="27"/>
  <c r="AB297" i="27"/>
  <c r="K296" i="27"/>
  <c r="AB445" i="27"/>
  <c r="X283" i="27"/>
  <c r="V219" i="27"/>
  <c r="V133" i="27"/>
  <c r="T475" i="27"/>
  <c r="T199" i="27"/>
  <c r="AB368" i="27"/>
  <c r="AB313" i="27"/>
  <c r="F354" i="27"/>
  <c r="F303" i="27"/>
  <c r="T365" i="27"/>
  <c r="T310" i="27"/>
  <c r="J396" i="27"/>
  <c r="J313" i="27"/>
  <c r="F69" i="27"/>
  <c r="F315" i="27"/>
  <c r="V355" i="27"/>
  <c r="V304" i="27"/>
  <c r="F371" i="27"/>
  <c r="F292" i="27"/>
  <c r="V369" i="27"/>
  <c r="V290" i="27"/>
  <c r="J375" i="27"/>
  <c r="J296" i="27"/>
  <c r="X103" i="27"/>
  <c r="L198" i="27"/>
  <c r="F135" i="27"/>
  <c r="F297" i="27"/>
  <c r="F218" i="27"/>
  <c r="F132" i="27"/>
  <c r="AB219" i="27"/>
  <c r="AB133" i="27"/>
  <c r="AB454" i="27"/>
  <c r="R130" i="27"/>
  <c r="AB39" i="27"/>
  <c r="AB180" i="27"/>
  <c r="D129" i="27"/>
  <c r="D68" i="27"/>
  <c r="L351" i="27"/>
  <c r="L300" i="27"/>
  <c r="G303" i="27"/>
  <c r="J40" i="27"/>
  <c r="J300" i="27"/>
  <c r="L375" i="27"/>
  <c r="L296" i="27"/>
  <c r="V142" i="27"/>
  <c r="V300" i="27"/>
  <c r="V397" i="27"/>
  <c r="V314" i="27"/>
  <c r="R371" i="27"/>
  <c r="R292" i="27"/>
  <c r="V371" i="27"/>
  <c r="V292" i="27"/>
  <c r="R359" i="27"/>
  <c r="R307" i="27"/>
  <c r="H454" i="27"/>
  <c r="Z24" i="27"/>
  <c r="Z475" i="27"/>
  <c r="V202" i="27"/>
  <c r="B397" i="27"/>
  <c r="B314" i="27"/>
  <c r="F365" i="27"/>
  <c r="F310" i="27"/>
  <c r="Z449" i="27"/>
  <c r="V218" i="27"/>
  <c r="V132" i="27"/>
  <c r="R355" i="27"/>
  <c r="R304" i="27"/>
  <c r="Z289" i="27"/>
  <c r="Z479" i="27"/>
  <c r="F199" i="27"/>
  <c r="F302" i="27"/>
  <c r="H129" i="27"/>
  <c r="F142" i="27"/>
  <c r="T139" i="27"/>
  <c r="R139" i="27"/>
  <c r="R437" i="27"/>
  <c r="X58" i="27"/>
  <c r="X306" i="27"/>
  <c r="L454" i="27"/>
  <c r="X355" i="27"/>
  <c r="X304" i="27"/>
  <c r="L394" i="27"/>
  <c r="L311" i="27"/>
  <c r="T130" i="27"/>
  <c r="H374" i="27"/>
  <c r="H295" i="27"/>
  <c r="B106" i="27"/>
  <c r="AB142" i="27"/>
  <c r="AB300" i="27"/>
  <c r="AB371" i="27"/>
  <c r="AB292" i="27"/>
  <c r="V394" i="27"/>
  <c r="V311" i="27"/>
  <c r="H199" i="27"/>
  <c r="H302" i="27"/>
  <c r="D199" i="27"/>
  <c r="D302" i="27"/>
  <c r="T371" i="27"/>
  <c r="T292" i="27"/>
  <c r="D450" i="27"/>
  <c r="AB477" i="27"/>
  <c r="AB440" i="27"/>
  <c r="H365" i="27"/>
  <c r="H310" i="27"/>
  <c r="J199" i="27"/>
  <c r="J302" i="27"/>
  <c r="B217" i="27"/>
  <c r="B131" i="27"/>
  <c r="T397" i="27"/>
  <c r="T314" i="27"/>
  <c r="AB202" i="27"/>
  <c r="AB130" i="27"/>
  <c r="V224" i="27"/>
  <c r="V141" i="27"/>
  <c r="X215" i="27"/>
  <c r="X129" i="27"/>
  <c r="R58" i="27"/>
  <c r="R306" i="27"/>
  <c r="Z474" i="27"/>
  <c r="X473" i="27"/>
  <c r="AB359" i="27"/>
  <c r="AB307" i="27"/>
  <c r="F40" i="27"/>
  <c r="F300" i="27"/>
  <c r="B266" i="27"/>
  <c r="B85" i="27"/>
  <c r="R369" i="27"/>
  <c r="R290" i="27"/>
  <c r="J218" i="27"/>
  <c r="J132" i="27"/>
  <c r="X142" i="27"/>
  <c r="X300" i="27"/>
  <c r="D142" i="27"/>
  <c r="T142" i="27"/>
  <c r="T300" i="27"/>
  <c r="X482" i="27"/>
  <c r="T355" i="27"/>
  <c r="T304" i="27"/>
  <c r="F185" i="27"/>
  <c r="J394" i="27"/>
  <c r="J311" i="27"/>
  <c r="H185" i="27"/>
  <c r="D200" i="27"/>
  <c r="R474" i="27"/>
  <c r="R366" i="27"/>
  <c r="R311" i="27"/>
  <c r="R95" i="27"/>
  <c r="R225" i="27"/>
  <c r="R142" i="27"/>
  <c r="B40" i="27"/>
  <c r="B300" i="27"/>
  <c r="Z451" i="27"/>
  <c r="F219" i="27"/>
  <c r="F133" i="27"/>
  <c r="D185" i="27"/>
  <c r="Z355" i="27"/>
  <c r="Z304" i="27"/>
  <c r="B220" i="27"/>
  <c r="B134" i="27"/>
  <c r="AB144" i="27"/>
  <c r="AB184" i="27"/>
  <c r="V200" i="27"/>
  <c r="V183" i="27"/>
  <c r="K310" i="27"/>
  <c r="H139" i="27"/>
  <c r="Z369" i="27"/>
  <c r="Z290" i="27"/>
  <c r="L380" i="27"/>
  <c r="L301" i="27"/>
  <c r="T451" i="27"/>
  <c r="H397" i="27"/>
  <c r="H314" i="27"/>
  <c r="J377" i="27"/>
  <c r="J298" i="27"/>
  <c r="AB69" i="27"/>
  <c r="R137" i="27"/>
  <c r="H395" i="27"/>
  <c r="H312" i="27"/>
  <c r="F220" i="27"/>
  <c r="F134" i="27"/>
  <c r="V68" i="27"/>
  <c r="H364" i="27"/>
  <c r="H309" i="27"/>
  <c r="D397" i="27"/>
  <c r="D314" i="27"/>
  <c r="B185" i="27"/>
  <c r="Z71" i="27"/>
  <c r="Z202" i="27"/>
  <c r="L374" i="27"/>
  <c r="L295" i="27"/>
  <c r="J140" i="27"/>
  <c r="R397" i="27"/>
  <c r="R314" i="27"/>
  <c r="X139" i="27"/>
  <c r="V267" i="27"/>
  <c r="V302" i="27"/>
  <c r="J142" i="27"/>
  <c r="D184" i="27"/>
  <c r="H386" i="27"/>
  <c r="H306" i="27"/>
  <c r="B364" i="27"/>
  <c r="B309" i="27"/>
  <c r="D218" i="27"/>
  <c r="D132" i="27"/>
  <c r="J69" i="27"/>
  <c r="J315" i="27"/>
  <c r="D140" i="27"/>
  <c r="D135" i="27"/>
  <c r="D297" i="27"/>
  <c r="AB348" i="27"/>
  <c r="X186" i="27"/>
  <c r="F152" i="27"/>
  <c r="J476" i="27"/>
  <c r="AB191" i="27"/>
  <c r="Z146" i="27"/>
  <c r="Y475" i="27"/>
  <c r="D158" i="27"/>
  <c r="H3" i="27"/>
  <c r="Z257" i="27"/>
  <c r="Z164" i="27"/>
  <c r="Z75" i="27"/>
  <c r="Z163" i="27"/>
  <c r="B23" i="27"/>
  <c r="B491" i="27"/>
  <c r="X156" i="27"/>
  <c r="W488" i="27"/>
  <c r="X21" i="27"/>
  <c r="X488" i="27"/>
  <c r="D393" i="27"/>
  <c r="D365" i="27"/>
  <c r="F63" i="27"/>
  <c r="F480" i="27"/>
  <c r="Z129" i="27"/>
  <c r="Z480" i="27"/>
  <c r="J392" i="27"/>
  <c r="J364" i="27"/>
  <c r="D62" i="27"/>
  <c r="D479" i="27"/>
  <c r="AB159" i="27"/>
  <c r="AB131" i="27"/>
  <c r="AB483" i="27"/>
  <c r="J389" i="27"/>
  <c r="J361" i="27"/>
  <c r="D359" i="27"/>
  <c r="D128" i="27"/>
  <c r="F329" i="27"/>
  <c r="F149" i="27"/>
  <c r="G361" i="27"/>
  <c r="J3" i="27"/>
  <c r="J75" i="27"/>
  <c r="J162" i="27"/>
  <c r="L25" i="27"/>
  <c r="L493" i="27"/>
  <c r="H23" i="27"/>
  <c r="H491" i="27"/>
  <c r="B33" i="27"/>
  <c r="B489" i="27"/>
  <c r="B72" i="27"/>
  <c r="B164" i="27"/>
  <c r="S488" i="27"/>
  <c r="V19" i="27"/>
  <c r="V491" i="27"/>
  <c r="J15" i="27"/>
  <c r="J131" i="27"/>
  <c r="J482" i="27"/>
  <c r="X59" i="27"/>
  <c r="X478" i="27"/>
  <c r="AB392" i="27"/>
  <c r="AB364" i="27"/>
  <c r="T129" i="27"/>
  <c r="T480" i="27"/>
  <c r="D392" i="27"/>
  <c r="D364" i="27"/>
  <c r="B418" i="27"/>
  <c r="B432" i="27"/>
  <c r="L389" i="27"/>
  <c r="L361" i="27"/>
  <c r="V389" i="27"/>
  <c r="V361" i="27"/>
  <c r="J156" i="27"/>
  <c r="J359" i="27"/>
  <c r="J128" i="27"/>
  <c r="F214" i="27"/>
  <c r="F186" i="27"/>
  <c r="I361" i="27"/>
  <c r="Z223" i="27"/>
  <c r="Z195" i="27"/>
  <c r="T25" i="27"/>
  <c r="T494" i="27"/>
  <c r="B25" i="27"/>
  <c r="B493" i="27"/>
  <c r="D23" i="27"/>
  <c r="D491" i="27"/>
  <c r="J33" i="27"/>
  <c r="J489" i="27"/>
  <c r="H72" i="27"/>
  <c r="H164" i="27"/>
  <c r="E169" i="27"/>
  <c r="E487" i="27"/>
  <c r="X114" i="27"/>
  <c r="X477" i="27"/>
  <c r="V108" i="27"/>
  <c r="V485" i="27"/>
  <c r="AB59" i="27"/>
  <c r="AB478" i="27"/>
  <c r="V392" i="27"/>
  <c r="V364" i="27"/>
  <c r="F15" i="27"/>
  <c r="F131" i="27"/>
  <c r="F482" i="27"/>
  <c r="V113" i="27"/>
  <c r="V479" i="27"/>
  <c r="Z392" i="27"/>
  <c r="Z364" i="27"/>
  <c r="F474" i="27"/>
  <c r="F160" i="27"/>
  <c r="F415" i="27"/>
  <c r="F155" i="27"/>
  <c r="L64" i="27"/>
  <c r="L130" i="27"/>
  <c r="L481" i="27"/>
  <c r="H60" i="27"/>
  <c r="H477" i="27"/>
  <c r="X131" i="27"/>
  <c r="X483" i="27"/>
  <c r="L359" i="27"/>
  <c r="L128" i="27"/>
  <c r="AB389" i="27"/>
  <c r="AB361" i="27"/>
  <c r="Z225" i="27"/>
  <c r="Z197" i="27"/>
  <c r="X86" i="27"/>
  <c r="K361" i="27"/>
  <c r="T24" i="27"/>
  <c r="T493" i="27"/>
  <c r="D257" i="27"/>
  <c r="D254" i="27"/>
  <c r="H25" i="27"/>
  <c r="H493" i="27"/>
  <c r="J70" i="27"/>
  <c r="J169" i="27"/>
  <c r="J487" i="27"/>
  <c r="R476" i="27"/>
  <c r="B194" i="27"/>
  <c r="B166" i="27"/>
  <c r="R19" i="27"/>
  <c r="R491" i="27"/>
  <c r="G169" i="27"/>
  <c r="AB108" i="27"/>
  <c r="AB485" i="27"/>
  <c r="R390" i="27"/>
  <c r="R362" i="27"/>
  <c r="AB113" i="27"/>
  <c r="AB479" i="27"/>
  <c r="V58" i="27"/>
  <c r="V358" i="27"/>
  <c r="B60" i="27"/>
  <c r="B477" i="27"/>
  <c r="R131" i="27"/>
  <c r="R483" i="27"/>
  <c r="T389" i="27"/>
  <c r="T361" i="27"/>
  <c r="H146" i="27"/>
  <c r="H475" i="27"/>
  <c r="H391" i="27"/>
  <c r="H363" i="27"/>
  <c r="Z86" i="27"/>
  <c r="Z258" i="27"/>
  <c r="Z230" i="27"/>
  <c r="A361" i="27"/>
  <c r="AB261" i="27"/>
  <c r="AB233" i="27"/>
  <c r="Z37" i="27"/>
  <c r="Z350" i="27"/>
  <c r="J85" i="27"/>
  <c r="D73" i="27"/>
  <c r="D165" i="27"/>
  <c r="B70" i="27"/>
  <c r="B169" i="27"/>
  <c r="B487" i="27"/>
  <c r="J195" i="27"/>
  <c r="J167" i="27"/>
  <c r="J194" i="27"/>
  <c r="J166" i="27"/>
  <c r="L70" i="27"/>
  <c r="L169" i="27"/>
  <c r="L487" i="27"/>
  <c r="A169" i="27"/>
  <c r="R108" i="27"/>
  <c r="R485" i="27"/>
  <c r="H15" i="27"/>
  <c r="H131" i="27"/>
  <c r="H482" i="27"/>
  <c r="V184" i="27"/>
  <c r="V156" i="27"/>
  <c r="R113" i="27"/>
  <c r="R479" i="27"/>
  <c r="AB390" i="27"/>
  <c r="AB362" i="27"/>
  <c r="H474" i="27"/>
  <c r="H160" i="27"/>
  <c r="J60" i="27"/>
  <c r="J477" i="27"/>
  <c r="J150" i="27"/>
  <c r="T131" i="27"/>
  <c r="T483" i="27"/>
  <c r="F389" i="27"/>
  <c r="F361" i="27"/>
  <c r="Z389" i="27"/>
  <c r="Z361" i="27"/>
  <c r="X195" i="27"/>
  <c r="X232" i="27"/>
  <c r="H390" i="27"/>
  <c r="H362" i="27"/>
  <c r="F225" i="27"/>
  <c r="F197" i="27"/>
  <c r="V3" i="27"/>
  <c r="J71" i="27"/>
  <c r="J488" i="27"/>
  <c r="AB20" i="27"/>
  <c r="AB489" i="27"/>
  <c r="L191" i="27"/>
  <c r="L163" i="27"/>
  <c r="L33" i="27"/>
  <c r="L489" i="27"/>
  <c r="F256" i="27"/>
  <c r="F167" i="27"/>
  <c r="H70" i="27"/>
  <c r="H169" i="27"/>
  <c r="H487" i="27"/>
  <c r="T21" i="27"/>
  <c r="T488" i="27"/>
  <c r="K169" i="27"/>
  <c r="B63" i="27"/>
  <c r="B480" i="27"/>
  <c r="B153" i="27"/>
  <c r="B474" i="27"/>
  <c r="B160" i="27"/>
  <c r="L131" i="27"/>
  <c r="L482" i="27"/>
  <c r="V390" i="27"/>
  <c r="V362" i="27"/>
  <c r="L60" i="27"/>
  <c r="L477" i="27"/>
  <c r="Z131" i="27"/>
  <c r="Z483" i="27"/>
  <c r="B389" i="27"/>
  <c r="B361" i="27"/>
  <c r="V195" i="27"/>
  <c r="V232" i="27"/>
  <c r="F369" i="27"/>
  <c r="X4" i="27"/>
  <c r="T23" i="27"/>
  <c r="T165" i="27"/>
  <c r="R20" i="27"/>
  <c r="R489" i="27"/>
  <c r="Z196" i="27"/>
  <c r="Z168" i="27"/>
  <c r="J72" i="27"/>
  <c r="J164" i="27"/>
  <c r="D70" i="27"/>
  <c r="D169" i="27"/>
  <c r="D487" i="27"/>
  <c r="AA488" i="27"/>
  <c r="AB21" i="27"/>
  <c r="AB488" i="27"/>
  <c r="F194" i="27"/>
  <c r="F166" i="27"/>
  <c r="C169" i="27"/>
  <c r="C487" i="27"/>
  <c r="D474" i="27"/>
  <c r="D160" i="27"/>
  <c r="AB482" i="27"/>
  <c r="AB151" i="27"/>
  <c r="D131" i="27"/>
  <c r="D482" i="27"/>
  <c r="T390" i="27"/>
  <c r="T362" i="27"/>
  <c r="H389" i="27"/>
  <c r="H361" i="27"/>
  <c r="B128" i="27"/>
  <c r="B359" i="27"/>
  <c r="AB195" i="27"/>
  <c r="AB232" i="27"/>
  <c r="J390" i="27"/>
  <c r="J362" i="27"/>
  <c r="F114" i="27"/>
  <c r="F478" i="27"/>
  <c r="D148" i="27"/>
  <c r="D355" i="27"/>
  <c r="C361" i="27"/>
  <c r="R191" i="27"/>
  <c r="AB3" i="27"/>
  <c r="X20" i="27"/>
  <c r="X489" i="27"/>
  <c r="X75" i="27"/>
  <c r="X163" i="27"/>
  <c r="X256" i="27"/>
  <c r="X168" i="27"/>
  <c r="F72" i="27"/>
  <c r="F164" i="27"/>
  <c r="U488" i="27"/>
  <c r="R21" i="27"/>
  <c r="R488" i="27"/>
  <c r="I169" i="27"/>
  <c r="I487" i="27"/>
  <c r="V114" i="27"/>
  <c r="V477" i="27"/>
  <c r="V59" i="27"/>
  <c r="V478" i="27"/>
  <c r="F392" i="27"/>
  <c r="F364" i="27"/>
  <c r="L63" i="27"/>
  <c r="L480" i="27"/>
  <c r="AB62" i="27"/>
  <c r="AB129" i="27"/>
  <c r="AB480" i="27"/>
  <c r="F60" i="27"/>
  <c r="F477" i="27"/>
  <c r="H128" i="27"/>
  <c r="H359" i="27"/>
  <c r="B390" i="27"/>
  <c r="B362" i="27"/>
  <c r="E361" i="27"/>
  <c r="Z222" i="27"/>
  <c r="Z194" i="27"/>
  <c r="V69" i="27"/>
  <c r="V436" i="27"/>
  <c r="D155" i="27"/>
  <c r="T150" i="27"/>
  <c r="T356" i="27"/>
  <c r="D138" i="27"/>
  <c r="D232" i="27"/>
  <c r="V396" i="27"/>
  <c r="V148" i="27"/>
  <c r="L138" i="27"/>
  <c r="L232" i="27"/>
  <c r="T366" i="27"/>
  <c r="R475" i="27"/>
  <c r="T474" i="27"/>
  <c r="T435" i="27"/>
  <c r="R391" i="27"/>
  <c r="R363" i="27"/>
  <c r="AB192" i="27"/>
  <c r="AB164" i="27"/>
  <c r="H367" i="27"/>
  <c r="F64" i="27"/>
  <c r="F130" i="27"/>
  <c r="F481" i="27"/>
  <c r="R75" i="27"/>
  <c r="R163" i="27"/>
  <c r="H189" i="27"/>
  <c r="H161" i="27"/>
  <c r="F475" i="27"/>
  <c r="L75" i="27"/>
  <c r="L162" i="27"/>
  <c r="R61" i="27"/>
  <c r="R481" i="27"/>
  <c r="T476" i="27"/>
  <c r="R189" i="27"/>
  <c r="D75" i="27"/>
  <c r="D162" i="27"/>
  <c r="J367" i="27"/>
  <c r="AB474" i="27"/>
  <c r="J152" i="27"/>
  <c r="L20" i="27"/>
  <c r="R154" i="27"/>
  <c r="B62" i="27"/>
  <c r="B479" i="27"/>
  <c r="B152" i="27"/>
  <c r="F73" i="27"/>
  <c r="F165" i="27"/>
  <c r="B66" i="27"/>
  <c r="B129" i="27"/>
  <c r="AB147" i="27"/>
  <c r="D3" i="27"/>
  <c r="H265" i="27"/>
  <c r="H237" i="27"/>
  <c r="H366" i="27"/>
  <c r="AB24" i="27"/>
  <c r="AB493" i="27"/>
  <c r="T59" i="27"/>
  <c r="T478" i="27"/>
  <c r="V62" i="27"/>
  <c r="V480" i="27"/>
  <c r="V129" i="27"/>
  <c r="R155" i="27"/>
  <c r="R161" i="27"/>
  <c r="V61" i="27"/>
  <c r="V481" i="27"/>
  <c r="V150" i="27"/>
  <c r="J63" i="27"/>
  <c r="J480" i="27"/>
  <c r="D192" i="27"/>
  <c r="T186" i="27"/>
  <c r="AB61" i="27"/>
  <c r="AB481" i="27"/>
  <c r="R24" i="27"/>
  <c r="R493" i="27"/>
  <c r="R157" i="27"/>
  <c r="V432" i="27"/>
  <c r="V493" i="27"/>
  <c r="T272" i="27"/>
  <c r="T359" i="27"/>
  <c r="R147" i="27"/>
  <c r="L265" i="27"/>
  <c r="L237" i="27"/>
  <c r="T113" i="27"/>
  <c r="T479" i="27"/>
  <c r="H20" i="27"/>
  <c r="R146" i="27"/>
  <c r="V75" i="27"/>
  <c r="V163" i="27"/>
  <c r="R62" i="27"/>
  <c r="R129" i="27"/>
  <c r="R480" i="27"/>
  <c r="B367" i="27"/>
  <c r="J130" i="27"/>
  <c r="J481" i="27"/>
  <c r="B64" i="27"/>
  <c r="B130" i="27"/>
  <c r="B481" i="27"/>
  <c r="H194" i="27"/>
  <c r="H166" i="27"/>
  <c r="AB33" i="27"/>
  <c r="AB487" i="27"/>
  <c r="D71" i="27"/>
  <c r="D488" i="27"/>
  <c r="J25" i="27"/>
  <c r="J493" i="27"/>
  <c r="J20" i="27"/>
  <c r="Q488" i="27"/>
  <c r="H69" i="27"/>
  <c r="H370" i="27"/>
  <c r="F473" i="27"/>
  <c r="F484" i="27"/>
  <c r="X391" i="27"/>
  <c r="X363" i="27"/>
  <c r="F66" i="27"/>
  <c r="F129" i="27"/>
  <c r="X3" i="27"/>
  <c r="T86" i="27"/>
  <c r="D64" i="27"/>
  <c r="D130" i="27"/>
  <c r="D481" i="27"/>
  <c r="Z244" i="27"/>
  <c r="Z482" i="27"/>
  <c r="AB155" i="27"/>
  <c r="AB161" i="27"/>
  <c r="F138" i="27"/>
  <c r="F232" i="27"/>
  <c r="X175" i="27"/>
  <c r="X130" i="27"/>
  <c r="B199" i="27"/>
  <c r="B353" i="27"/>
  <c r="H73" i="27"/>
  <c r="H165" i="27"/>
  <c r="L475" i="27"/>
  <c r="V272" i="27"/>
  <c r="V359" i="27"/>
  <c r="F265" i="27"/>
  <c r="F237" i="27"/>
  <c r="L366" i="27"/>
  <c r="H33" i="27"/>
  <c r="H489" i="27"/>
  <c r="B265" i="27"/>
  <c r="B237" i="27"/>
  <c r="T195" i="27"/>
  <c r="T232" i="27"/>
  <c r="H71" i="27"/>
  <c r="H488" i="27"/>
  <c r="X392" i="27"/>
  <c r="X364" i="27"/>
  <c r="L367" i="27"/>
  <c r="L196" i="27"/>
  <c r="X158" i="27"/>
  <c r="R33" i="27"/>
  <c r="R487" i="27"/>
  <c r="X157" i="27"/>
  <c r="V157" i="27"/>
  <c r="D475" i="27"/>
  <c r="V429" i="27"/>
  <c r="V489" i="27"/>
  <c r="B475" i="27"/>
  <c r="L66" i="27"/>
  <c r="L129" i="27"/>
  <c r="H483" i="27"/>
  <c r="H87" i="27"/>
  <c r="X113" i="27"/>
  <c r="X479" i="27"/>
  <c r="Z384" i="27"/>
  <c r="Z356" i="27"/>
  <c r="X369" i="27"/>
  <c r="H472" i="27"/>
  <c r="D196" i="27"/>
  <c r="T369" i="27"/>
  <c r="B71" i="27"/>
  <c r="B488" i="27"/>
  <c r="R186" i="27"/>
  <c r="X33" i="27"/>
  <c r="X487" i="27"/>
  <c r="T33" i="27"/>
  <c r="T487" i="27"/>
  <c r="B20" i="27"/>
  <c r="R193" i="27"/>
  <c r="R165" i="27"/>
  <c r="AB397" i="27"/>
  <c r="AB369" i="27"/>
  <c r="R257" i="27"/>
  <c r="R164" i="27"/>
  <c r="X387" i="27"/>
  <c r="X359" i="27"/>
  <c r="B138" i="27"/>
  <c r="B232" i="27"/>
  <c r="J66" i="27"/>
  <c r="J129" i="27"/>
  <c r="Z147" i="27"/>
  <c r="R152" i="27"/>
  <c r="AB146" i="27"/>
  <c r="F367" i="27"/>
  <c r="X370" i="27"/>
  <c r="J155" i="27"/>
  <c r="AB475" i="27"/>
  <c r="T61" i="27"/>
  <c r="T481" i="27"/>
  <c r="B75" i="27"/>
  <c r="B162" i="27"/>
  <c r="X261" i="27"/>
  <c r="D381" i="27"/>
  <c r="D467" i="27"/>
  <c r="D389" i="27"/>
  <c r="AB70" i="27"/>
  <c r="AB194" i="27"/>
  <c r="L445" i="27"/>
  <c r="L397" i="27"/>
  <c r="AB472" i="27"/>
  <c r="AB395" i="27"/>
  <c r="Z17" i="27"/>
  <c r="Z393" i="27"/>
  <c r="T418" i="27"/>
  <c r="T184" i="27"/>
  <c r="Z468" i="27"/>
  <c r="Z390" i="27"/>
  <c r="Z63" i="27"/>
  <c r="Z159" i="27"/>
  <c r="J59" i="27"/>
  <c r="J113" i="27"/>
  <c r="L147" i="27"/>
  <c r="L270" i="27"/>
  <c r="B12" i="27"/>
  <c r="B184" i="27"/>
  <c r="V10" i="27"/>
  <c r="V185" i="27"/>
  <c r="F193" i="27"/>
  <c r="F221" i="27"/>
  <c r="AB103" i="27"/>
  <c r="AB15" i="27"/>
  <c r="D272" i="27"/>
  <c r="D390" i="27"/>
  <c r="B192" i="27"/>
  <c r="Z55" i="27"/>
  <c r="Z374" i="27"/>
  <c r="X95" i="27"/>
  <c r="X223" i="27"/>
  <c r="B261" i="27"/>
  <c r="B224" i="27"/>
  <c r="B388" i="27"/>
  <c r="B222" i="27"/>
  <c r="L455" i="27"/>
  <c r="L368" i="27"/>
  <c r="Z452" i="27"/>
  <c r="Z221" i="27"/>
  <c r="T377" i="27"/>
  <c r="T367" i="27"/>
  <c r="V70" i="27"/>
  <c r="V194" i="27"/>
  <c r="T473" i="27"/>
  <c r="T188" i="27"/>
  <c r="X16" i="27"/>
  <c r="T17" i="27"/>
  <c r="T393" i="27"/>
  <c r="D15" i="27"/>
  <c r="D159" i="27"/>
  <c r="V99" i="27"/>
  <c r="V383" i="27"/>
  <c r="J96" i="27"/>
  <c r="J265" i="27"/>
  <c r="X192" i="27"/>
  <c r="X368" i="27"/>
  <c r="D59" i="27"/>
  <c r="D113" i="27"/>
  <c r="J12" i="27"/>
  <c r="J184" i="27"/>
  <c r="B191" i="27"/>
  <c r="B369" i="27"/>
  <c r="R55" i="27"/>
  <c r="R374" i="27"/>
  <c r="H388" i="27"/>
  <c r="H222" i="27"/>
  <c r="D455" i="27"/>
  <c r="D368" i="27"/>
  <c r="V284" i="27"/>
  <c r="V222" i="27"/>
  <c r="J378" i="27"/>
  <c r="J216" i="27"/>
  <c r="D377" i="27"/>
  <c r="D215" i="27"/>
  <c r="T70" i="27"/>
  <c r="T194" i="27"/>
  <c r="L349" i="27"/>
  <c r="L194" i="27"/>
  <c r="AB16" i="27"/>
  <c r="B67" i="27"/>
  <c r="B393" i="27"/>
  <c r="H145" i="27"/>
  <c r="H269" i="27"/>
  <c r="R192" i="27"/>
  <c r="R368" i="27"/>
  <c r="B417" i="27"/>
  <c r="B186" i="27"/>
  <c r="F59" i="27"/>
  <c r="F113" i="27"/>
  <c r="X396" i="27"/>
  <c r="T10" i="27"/>
  <c r="T185" i="27"/>
  <c r="J58" i="27"/>
  <c r="J391" i="27"/>
  <c r="H191" i="27"/>
  <c r="H369" i="27"/>
  <c r="L61" i="27"/>
  <c r="L114" i="27"/>
  <c r="X39" i="27"/>
  <c r="X263" i="27"/>
  <c r="X55" i="27"/>
  <c r="X374" i="27"/>
  <c r="H261" i="27"/>
  <c r="H224" i="27"/>
  <c r="J455" i="27"/>
  <c r="J368" i="27"/>
  <c r="D281" i="27"/>
  <c r="D217" i="27"/>
  <c r="B282" i="27"/>
  <c r="B218" i="27"/>
  <c r="T443" i="27"/>
  <c r="T214" i="27"/>
  <c r="B378" i="27"/>
  <c r="B216" i="27"/>
  <c r="F377" i="27"/>
  <c r="F215" i="27"/>
  <c r="H159" i="27"/>
  <c r="L72" i="27"/>
  <c r="L192" i="27"/>
  <c r="R70" i="27"/>
  <c r="R194" i="27"/>
  <c r="T65" i="27"/>
  <c r="T114" i="27"/>
  <c r="R59" i="27"/>
  <c r="R181" i="27"/>
  <c r="Z62" i="27"/>
  <c r="Z157" i="27"/>
  <c r="F65" i="27"/>
  <c r="F115" i="27"/>
  <c r="T273" i="27"/>
  <c r="T385" i="27"/>
  <c r="J417" i="27"/>
  <c r="J186" i="27"/>
  <c r="H12" i="27"/>
  <c r="H184" i="27"/>
  <c r="R10" i="27"/>
  <c r="R185" i="27"/>
  <c r="F58" i="27"/>
  <c r="F391" i="27"/>
  <c r="D190" i="27"/>
  <c r="D371" i="27"/>
  <c r="D191" i="27"/>
  <c r="D369" i="27"/>
  <c r="R3" i="27"/>
  <c r="X70" i="27"/>
  <c r="X194" i="27"/>
  <c r="V175" i="27"/>
  <c r="V158" i="27"/>
  <c r="Z65" i="27"/>
  <c r="Z114" i="27"/>
  <c r="J67" i="27"/>
  <c r="J393" i="27"/>
  <c r="V192" i="27"/>
  <c r="V368" i="27"/>
  <c r="R472" i="27"/>
  <c r="R395" i="27"/>
  <c r="D65" i="27"/>
  <c r="D115" i="27"/>
  <c r="D417" i="27"/>
  <c r="D186" i="27"/>
  <c r="L58" i="27"/>
  <c r="L391" i="27"/>
  <c r="J190" i="27"/>
  <c r="J371" i="27"/>
  <c r="T52" i="27"/>
  <c r="T225" i="27"/>
  <c r="H61" i="27"/>
  <c r="H114" i="27"/>
  <c r="J287" i="27"/>
  <c r="J370" i="27"/>
  <c r="V55" i="27"/>
  <c r="V374" i="27"/>
  <c r="T90" i="27"/>
  <c r="T376" i="27"/>
  <c r="F287" i="27"/>
  <c r="F370" i="27"/>
  <c r="F455" i="27"/>
  <c r="F368" i="27"/>
  <c r="AB379" i="27"/>
  <c r="AB220" i="27"/>
  <c r="X416" i="27"/>
  <c r="X273" i="27"/>
  <c r="V17" i="27"/>
  <c r="V393" i="27"/>
  <c r="AB58" i="27"/>
  <c r="AB386" i="27"/>
  <c r="X63" i="27"/>
  <c r="X159" i="27"/>
  <c r="L417" i="27"/>
  <c r="L186" i="27"/>
  <c r="R238" i="27"/>
  <c r="R389" i="27"/>
  <c r="L238" i="27"/>
  <c r="L387" i="27"/>
  <c r="B58" i="27"/>
  <c r="B391" i="27"/>
  <c r="B190" i="27"/>
  <c r="B371" i="27"/>
  <c r="AB396" i="27"/>
  <c r="AB176" i="27"/>
  <c r="Z10" i="27"/>
  <c r="Z185" i="27"/>
  <c r="F272" i="27"/>
  <c r="F390" i="27"/>
  <c r="D61" i="27"/>
  <c r="D114" i="27"/>
  <c r="Z396" i="27"/>
  <c r="Z285" i="27"/>
  <c r="Z371" i="27"/>
  <c r="AB55" i="27"/>
  <c r="AB374" i="27"/>
  <c r="T189" i="27"/>
  <c r="J388" i="27"/>
  <c r="J222" i="27"/>
  <c r="L287" i="27"/>
  <c r="L370" i="27"/>
  <c r="T398" i="27"/>
  <c r="T37" i="27"/>
  <c r="T378" i="27"/>
  <c r="T379" i="27"/>
  <c r="T220" i="27"/>
  <c r="Z85" i="27"/>
  <c r="Z216" i="27"/>
  <c r="R17" i="27"/>
  <c r="R393" i="27"/>
  <c r="T149" i="27"/>
  <c r="T392" i="27"/>
  <c r="L474" i="27"/>
  <c r="L188" i="27"/>
  <c r="B16" i="27"/>
  <c r="R63" i="27"/>
  <c r="R159" i="27"/>
  <c r="D398" i="27"/>
  <c r="L272" i="27"/>
  <c r="L390" i="27"/>
  <c r="J61" i="27"/>
  <c r="J114" i="27"/>
  <c r="R396" i="27"/>
  <c r="J192" i="27"/>
  <c r="D388" i="27"/>
  <c r="D222" i="27"/>
  <c r="X379" i="27"/>
  <c r="X220" i="27"/>
  <c r="Z3" i="27"/>
  <c r="X377" i="27"/>
  <c r="X367" i="27"/>
  <c r="L378" i="27"/>
  <c r="L216" i="27"/>
  <c r="R47" i="27"/>
  <c r="L377" i="27"/>
  <c r="L215" i="27"/>
  <c r="H63" i="27"/>
  <c r="H181" i="27"/>
  <c r="F445" i="27"/>
  <c r="F397" i="27"/>
  <c r="X17" i="27"/>
  <c r="X393" i="27"/>
  <c r="Z472" i="27"/>
  <c r="Z395" i="27"/>
  <c r="T63" i="27"/>
  <c r="T159" i="27"/>
  <c r="H59" i="27"/>
  <c r="H113" i="27"/>
  <c r="L12" i="27"/>
  <c r="L184" i="27"/>
  <c r="D58" i="27"/>
  <c r="D391" i="27"/>
  <c r="R141" i="27"/>
  <c r="R265" i="27"/>
  <c r="B61" i="27"/>
  <c r="B114" i="27"/>
  <c r="X191" i="27"/>
  <c r="L388" i="27"/>
  <c r="L222" i="27"/>
  <c r="T191" i="27"/>
  <c r="D22" i="27"/>
  <c r="D223" i="27"/>
  <c r="B455" i="27"/>
  <c r="B368" i="27"/>
  <c r="R86" i="27"/>
  <c r="R219" i="27"/>
  <c r="F378" i="27"/>
  <c r="F216" i="27"/>
  <c r="B377" i="27"/>
  <c r="B215" i="27"/>
  <c r="V446" i="27"/>
  <c r="V214" i="27"/>
  <c r="V155" i="27"/>
  <c r="V189" i="27"/>
  <c r="X425" i="27"/>
  <c r="X397" i="27"/>
  <c r="B65" i="27"/>
  <c r="B115" i="27"/>
  <c r="F263" i="27"/>
  <c r="F374" i="27"/>
  <c r="D267" i="27"/>
  <c r="V258" i="27"/>
  <c r="L16" i="27"/>
  <c r="B263" i="27"/>
  <c r="B374" i="27"/>
  <c r="R272" i="27"/>
  <c r="V268" i="27"/>
  <c r="L269" i="27"/>
  <c r="D287" i="27"/>
  <c r="D370" i="27"/>
  <c r="Z200" i="27"/>
  <c r="Z266" i="27"/>
  <c r="J193" i="27"/>
  <c r="J221" i="27"/>
  <c r="AB268" i="27"/>
  <c r="AB262" i="27"/>
  <c r="B68" i="27"/>
  <c r="B395" i="27"/>
  <c r="F67" i="27"/>
  <c r="F393" i="27"/>
  <c r="D396" i="27"/>
  <c r="V60" i="27"/>
  <c r="V115" i="27"/>
  <c r="V271" i="27"/>
  <c r="V391" i="27"/>
  <c r="L266" i="27"/>
  <c r="B396" i="27"/>
  <c r="T271" i="27"/>
  <c r="T391" i="27"/>
  <c r="X141" i="27"/>
  <c r="X265" i="27"/>
  <c r="H65" i="27"/>
  <c r="H115" i="27"/>
  <c r="J191" i="27"/>
  <c r="J369" i="27"/>
  <c r="T67" i="27"/>
  <c r="T394" i="27"/>
  <c r="Z192" i="27"/>
  <c r="Z368" i="27"/>
  <c r="Z376" i="27"/>
  <c r="Z218" i="27"/>
  <c r="F192" i="27"/>
  <c r="R376" i="27"/>
  <c r="R218" i="27"/>
  <c r="H66" i="27"/>
  <c r="H157" i="27"/>
  <c r="B287" i="27"/>
  <c r="B370" i="27"/>
  <c r="V196" i="27"/>
  <c r="V375" i="27"/>
  <c r="X376" i="27"/>
  <c r="X218" i="27"/>
  <c r="AB158" i="27"/>
  <c r="L73" i="27"/>
  <c r="L193" i="27"/>
  <c r="T175" i="27"/>
  <c r="D193" i="27"/>
  <c r="D221" i="27"/>
  <c r="Z148" i="27"/>
  <c r="Z382" i="27"/>
  <c r="AB65" i="27"/>
  <c r="AB114" i="27"/>
  <c r="H67" i="27"/>
  <c r="H393" i="27"/>
  <c r="T196" i="27"/>
  <c r="T375" i="27"/>
  <c r="J261" i="27"/>
  <c r="J224" i="27"/>
  <c r="V190" i="27"/>
  <c r="V370" i="27"/>
  <c r="AB376" i="27"/>
  <c r="AB218" i="27"/>
  <c r="F3" i="27"/>
  <c r="AB175" i="27"/>
  <c r="X67" i="27"/>
  <c r="X394" i="27"/>
  <c r="R196" i="27"/>
  <c r="R375" i="27"/>
  <c r="AB190" i="27"/>
  <c r="AB370" i="27"/>
  <c r="T258" i="27"/>
  <c r="Z379" i="27"/>
  <c r="Z220" i="27"/>
  <c r="B441" i="27"/>
  <c r="B366" i="27"/>
  <c r="R268" i="27"/>
  <c r="L396" i="27"/>
  <c r="T192" i="27"/>
  <c r="T368" i="27"/>
  <c r="T141" i="27"/>
  <c r="T265" i="27"/>
  <c r="F261" i="27"/>
  <c r="F224" i="27"/>
  <c r="D153" i="27"/>
  <c r="D394" i="27"/>
  <c r="F268" i="27"/>
  <c r="AB271" i="27"/>
  <c r="AB391" i="27"/>
  <c r="R158" i="27"/>
  <c r="H153" i="27"/>
  <c r="H394" i="27"/>
  <c r="L158" i="27"/>
  <c r="J68" i="27"/>
  <c r="J395" i="27"/>
  <c r="AB272" i="27"/>
  <c r="AB67" i="27"/>
  <c r="AB394" i="27"/>
  <c r="Z269" i="27"/>
  <c r="B193" i="27"/>
  <c r="B221" i="27"/>
  <c r="AB258" i="27"/>
  <c r="AB141" i="27"/>
  <c r="AB265" i="27"/>
  <c r="R190" i="27"/>
  <c r="R370" i="27"/>
  <c r="H417" i="27"/>
  <c r="H186" i="27"/>
  <c r="D415" i="27"/>
  <c r="D183" i="27"/>
  <c r="F396" i="27"/>
  <c r="T274" i="27"/>
  <c r="H193" i="27"/>
  <c r="H221" i="27"/>
  <c r="R67" i="27"/>
  <c r="R394" i="27"/>
  <c r="J200" i="27"/>
  <c r="J13" i="27"/>
  <c r="H267" i="27"/>
  <c r="Z377" i="27"/>
  <c r="Z367" i="27"/>
  <c r="Z252" i="27"/>
  <c r="Z215" i="27"/>
  <c r="R60" i="27"/>
  <c r="R115" i="27"/>
  <c r="L420" i="27"/>
  <c r="L273" i="27"/>
  <c r="F153" i="27"/>
  <c r="F394" i="27"/>
  <c r="F270" i="27"/>
  <c r="H396" i="27"/>
  <c r="T190" i="27"/>
  <c r="T370" i="27"/>
  <c r="J268" i="27"/>
  <c r="D156" i="27"/>
  <c r="H268" i="27"/>
  <c r="AB157" i="27"/>
  <c r="H156" i="27"/>
  <c r="X60" i="27"/>
  <c r="X115" i="27"/>
  <c r="J65" i="27"/>
  <c r="J115" i="27"/>
  <c r="Z67" i="27"/>
  <c r="Z394" i="27"/>
  <c r="B269" i="27"/>
  <c r="B267" i="27"/>
  <c r="F388" i="27"/>
  <c r="F222" i="27"/>
  <c r="R377" i="27"/>
  <c r="R367" i="27"/>
  <c r="T60" i="27"/>
  <c r="T115" i="27"/>
  <c r="AB274" i="27"/>
  <c r="X264" i="27"/>
  <c r="Z190" i="27"/>
  <c r="Z370" i="27"/>
  <c r="J64" i="27"/>
  <c r="J158" i="27"/>
  <c r="T158" i="27"/>
  <c r="B273" i="27"/>
  <c r="B392" i="27"/>
  <c r="B156" i="27"/>
  <c r="R175" i="27"/>
  <c r="F269" i="27"/>
  <c r="D263" i="27"/>
  <c r="D374" i="27"/>
  <c r="R144" i="27"/>
  <c r="R267" i="27"/>
  <c r="J269" i="27"/>
  <c r="J445" i="27"/>
  <c r="J219" i="27"/>
  <c r="B442" i="27"/>
  <c r="B219" i="27"/>
  <c r="F68" i="27"/>
  <c r="F395" i="27"/>
  <c r="H75" i="27"/>
  <c r="H190" i="27"/>
  <c r="L68" i="27"/>
  <c r="L395" i="27"/>
  <c r="Z60" i="27"/>
  <c r="Z115" i="27"/>
  <c r="Z264" i="27"/>
  <c r="X196" i="27"/>
  <c r="X375" i="27"/>
  <c r="D266" i="27"/>
  <c r="D414" i="27"/>
  <c r="D182" i="27"/>
  <c r="H273" i="27"/>
  <c r="H392" i="27"/>
  <c r="AB196" i="27"/>
  <c r="AB375" i="27"/>
  <c r="V269" i="27"/>
  <c r="L23" i="27"/>
  <c r="L430" i="27"/>
  <c r="Z21" i="27"/>
  <c r="Z428" i="27"/>
  <c r="B448" i="27"/>
  <c r="B158" i="27"/>
  <c r="X14" i="27"/>
  <c r="X418" i="27"/>
  <c r="AB469" i="27"/>
  <c r="AB273" i="27"/>
  <c r="W419" i="27"/>
  <c r="A416" i="27"/>
  <c r="V14" i="27"/>
  <c r="V418" i="27"/>
  <c r="B444" i="27"/>
  <c r="B155" i="27"/>
  <c r="R176" i="27"/>
  <c r="R32" i="27"/>
  <c r="R64" i="27"/>
  <c r="R442" i="27"/>
  <c r="R153" i="27"/>
  <c r="J419" i="27"/>
  <c r="J32" i="27"/>
  <c r="F9" i="27"/>
  <c r="F414" i="27"/>
  <c r="X321" i="27"/>
  <c r="X136" i="27"/>
  <c r="J174" i="27"/>
  <c r="J31" i="27"/>
  <c r="AA332" i="27"/>
  <c r="L201" i="27"/>
  <c r="L17" i="27"/>
  <c r="X92" i="27"/>
  <c r="X500" i="27"/>
  <c r="B467" i="27"/>
  <c r="B271" i="27"/>
  <c r="C411" i="27"/>
  <c r="B322" i="27"/>
  <c r="B499" i="27"/>
  <c r="B137" i="27"/>
  <c r="T320" i="27"/>
  <c r="T135" i="27"/>
  <c r="H468" i="27"/>
  <c r="H272" i="27"/>
  <c r="B436" i="27"/>
  <c r="B148" i="27"/>
  <c r="Z462" i="27"/>
  <c r="Z267" i="27"/>
  <c r="H322" i="27"/>
  <c r="H499" i="27"/>
  <c r="H137" i="27"/>
  <c r="R40" i="27"/>
  <c r="R398" i="27"/>
  <c r="D456" i="27"/>
  <c r="D261" i="27"/>
  <c r="T236" i="27"/>
  <c r="T56" i="27"/>
  <c r="J459" i="27"/>
  <c r="J264" i="27"/>
  <c r="L253" i="27"/>
  <c r="L71" i="27"/>
  <c r="X440" i="27"/>
  <c r="X151" i="27"/>
  <c r="L442" i="27"/>
  <c r="L153" i="27"/>
  <c r="H455" i="27"/>
  <c r="H263" i="27"/>
  <c r="X468" i="27"/>
  <c r="X272" i="27"/>
  <c r="V249" i="27"/>
  <c r="V67" i="27"/>
  <c r="R15" i="27"/>
  <c r="R422" i="27"/>
  <c r="AB438" i="27"/>
  <c r="AB150" i="27"/>
  <c r="R261" i="27"/>
  <c r="R462" i="27"/>
  <c r="X470" i="27"/>
  <c r="X274" i="27"/>
  <c r="Z234" i="27"/>
  <c r="Z54" i="27"/>
  <c r="D90" i="27"/>
  <c r="R251" i="27"/>
  <c r="R69" i="27"/>
  <c r="V9" i="27"/>
  <c r="V416" i="27"/>
  <c r="AB498" i="27"/>
  <c r="AB138" i="27"/>
  <c r="AB436" i="27"/>
  <c r="AB148" i="27"/>
  <c r="L440" i="27"/>
  <c r="L151" i="27"/>
  <c r="L437" i="27"/>
  <c r="L149" i="27"/>
  <c r="D17" i="27"/>
  <c r="B13" i="27"/>
  <c r="B416" i="27"/>
  <c r="R18" i="27"/>
  <c r="R430" i="27"/>
  <c r="B438" i="27"/>
  <c r="B150" i="27"/>
  <c r="Z446" i="27"/>
  <c r="Z156" i="27"/>
  <c r="Z440" i="27"/>
  <c r="Z151" i="27"/>
  <c r="T444" i="27"/>
  <c r="T155" i="27"/>
  <c r="L449" i="27"/>
  <c r="L159" i="27"/>
  <c r="T446" i="27"/>
  <c r="T156" i="27"/>
  <c r="AB441" i="27"/>
  <c r="AB152" i="27"/>
  <c r="H448" i="27"/>
  <c r="H158" i="27"/>
  <c r="T440" i="27"/>
  <c r="T151" i="27"/>
  <c r="B447" i="27"/>
  <c r="B157" i="27"/>
  <c r="H441" i="27"/>
  <c r="H152" i="27"/>
  <c r="Q419" i="27"/>
  <c r="B244" i="27"/>
  <c r="B420" i="27"/>
  <c r="V469" i="27"/>
  <c r="V273" i="27"/>
  <c r="V419" i="27"/>
  <c r="V66" i="27"/>
  <c r="J447" i="27"/>
  <c r="J157" i="27"/>
  <c r="H444" i="27"/>
  <c r="H155" i="27"/>
  <c r="X442" i="27"/>
  <c r="X153" i="27"/>
  <c r="L9" i="27"/>
  <c r="L414" i="27"/>
  <c r="Z9" i="27"/>
  <c r="Z416" i="27"/>
  <c r="J465" i="27"/>
  <c r="J270" i="27"/>
  <c r="R321" i="27"/>
  <c r="R136" i="27"/>
  <c r="X237" i="27"/>
  <c r="X57" i="27"/>
  <c r="F174" i="27"/>
  <c r="F31" i="27"/>
  <c r="V92" i="27"/>
  <c r="V500" i="27"/>
  <c r="Y333" i="27"/>
  <c r="D496" i="27"/>
  <c r="D16" i="27"/>
  <c r="H436" i="27"/>
  <c r="H148" i="27"/>
  <c r="V456" i="27"/>
  <c r="V261" i="27"/>
  <c r="X40" i="27"/>
  <c r="X398" i="27"/>
  <c r="L456" i="27"/>
  <c r="L261" i="27"/>
  <c r="Z236" i="27"/>
  <c r="Z56" i="27"/>
  <c r="D321" i="27"/>
  <c r="D497" i="27"/>
  <c r="D136" i="27"/>
  <c r="D459" i="27"/>
  <c r="D264" i="27"/>
  <c r="B255" i="27"/>
  <c r="B73" i="27"/>
  <c r="X444" i="27"/>
  <c r="X155" i="27"/>
  <c r="B19" i="27"/>
  <c r="R440" i="27"/>
  <c r="R151" i="27"/>
  <c r="L7" i="27"/>
  <c r="V201" i="27"/>
  <c r="V410" i="27"/>
  <c r="V459" i="27"/>
  <c r="V264" i="27"/>
  <c r="L327" i="27"/>
  <c r="L139" i="27"/>
  <c r="Z15" i="27"/>
  <c r="Z422" i="27"/>
  <c r="H176" i="27"/>
  <c r="H32" i="27"/>
  <c r="H419" i="27"/>
  <c r="R436" i="27"/>
  <c r="R148" i="27"/>
  <c r="B463" i="27"/>
  <c r="B268" i="27"/>
  <c r="R206" i="27"/>
  <c r="R412" i="27"/>
  <c r="T234" i="27"/>
  <c r="T54" i="27"/>
  <c r="D141" i="27"/>
  <c r="D500" i="27"/>
  <c r="H19" i="27"/>
  <c r="R464" i="27"/>
  <c r="R271" i="27"/>
  <c r="J458" i="27"/>
  <c r="J266" i="27"/>
  <c r="AB257" i="27"/>
  <c r="X441" i="27"/>
  <c r="X152" i="27"/>
  <c r="F453" i="27"/>
  <c r="J38" i="27"/>
  <c r="J410" i="27"/>
  <c r="J323" i="27"/>
  <c r="J138" i="27"/>
  <c r="J440" i="27"/>
  <c r="J151" i="27"/>
  <c r="U412" i="27"/>
  <c r="AB250" i="27"/>
  <c r="AB68" i="27"/>
  <c r="Z179" i="27"/>
  <c r="Z33" i="27"/>
  <c r="J449" i="27"/>
  <c r="J159" i="27"/>
  <c r="F33" i="27"/>
  <c r="F428" i="27"/>
  <c r="F449" i="27"/>
  <c r="F159" i="27"/>
  <c r="AB446" i="27"/>
  <c r="AB156" i="27"/>
  <c r="Z441" i="27"/>
  <c r="Z152" i="27"/>
  <c r="H247" i="27"/>
  <c r="H62" i="27"/>
  <c r="Z32" i="27"/>
  <c r="Z64" i="27"/>
  <c r="AB174" i="27"/>
  <c r="AB413" i="27"/>
  <c r="AB31" i="27"/>
  <c r="F328" i="27"/>
  <c r="F143" i="27"/>
  <c r="AB419" i="27"/>
  <c r="AB66" i="27"/>
  <c r="Z14" i="27"/>
  <c r="Z418" i="27"/>
  <c r="L444" i="27"/>
  <c r="L155" i="27"/>
  <c r="U419" i="27"/>
  <c r="T12" i="27"/>
  <c r="T420" i="27"/>
  <c r="L441" i="27"/>
  <c r="L152" i="27"/>
  <c r="B9" i="27"/>
  <c r="B414" i="27"/>
  <c r="T9" i="27"/>
  <c r="T416" i="27"/>
  <c r="D465" i="27"/>
  <c r="D270" i="27"/>
  <c r="L174" i="27"/>
  <c r="L31" i="27"/>
  <c r="B332" i="27"/>
  <c r="B147" i="27"/>
  <c r="B103" i="27"/>
  <c r="B412" i="27"/>
  <c r="X331" i="27"/>
  <c r="X146" i="27"/>
  <c r="H326" i="27"/>
  <c r="H500" i="27"/>
  <c r="H141" i="27"/>
  <c r="T92" i="27"/>
  <c r="T500" i="27"/>
  <c r="V454" i="27"/>
  <c r="V260" i="27"/>
  <c r="K411" i="27"/>
  <c r="D236" i="27"/>
  <c r="D56" i="27"/>
  <c r="D498" i="27"/>
  <c r="J197" i="27"/>
  <c r="J496" i="27"/>
  <c r="J468" i="27"/>
  <c r="J272" i="27"/>
  <c r="T203" i="27"/>
  <c r="T411" i="27"/>
  <c r="F242" i="27"/>
  <c r="F61" i="27"/>
  <c r="F322" i="27"/>
  <c r="F499" i="27"/>
  <c r="F137" i="27"/>
  <c r="J235" i="27"/>
  <c r="J55" i="27"/>
  <c r="R236" i="27"/>
  <c r="R56" i="27"/>
  <c r="J453" i="27"/>
  <c r="J321" i="27"/>
  <c r="J497" i="27"/>
  <c r="J136" i="27"/>
  <c r="L459" i="27"/>
  <c r="L264" i="27"/>
  <c r="B10" i="27"/>
  <c r="B415" i="27"/>
  <c r="V470" i="27"/>
  <c r="V274" i="27"/>
  <c r="Z203" i="27"/>
  <c r="Z411" i="27"/>
  <c r="V324" i="27"/>
  <c r="V139" i="27"/>
  <c r="D176" i="27"/>
  <c r="D419" i="27"/>
  <c r="D32" i="27"/>
  <c r="J9" i="27"/>
  <c r="J414" i="27"/>
  <c r="R454" i="27"/>
  <c r="L176" i="27"/>
  <c r="L419" i="27"/>
  <c r="L32" i="27"/>
  <c r="T206" i="27"/>
  <c r="T412" i="27"/>
  <c r="X138" i="27"/>
  <c r="X498" i="27"/>
  <c r="F13" i="27"/>
  <c r="F416" i="27"/>
  <c r="J141" i="27"/>
  <c r="J500" i="27"/>
  <c r="V440" i="27"/>
  <c r="V151" i="27"/>
  <c r="V18" i="27"/>
  <c r="J7" i="27"/>
  <c r="J415" i="27"/>
  <c r="L97" i="27"/>
  <c r="L263" i="27"/>
  <c r="T464" i="27"/>
  <c r="T269" i="27"/>
  <c r="B449" i="27"/>
  <c r="B159" i="27"/>
  <c r="R446" i="27"/>
  <c r="R156" i="27"/>
  <c r="T441" i="27"/>
  <c r="T152" i="27"/>
  <c r="V177" i="27"/>
  <c r="V65" i="27"/>
  <c r="T176" i="27"/>
  <c r="T32" i="27"/>
  <c r="T64" i="27"/>
  <c r="F469" i="27"/>
  <c r="F273" i="27"/>
  <c r="H465" i="27"/>
  <c r="H270" i="27"/>
  <c r="X419" i="27"/>
  <c r="X66" i="27"/>
  <c r="F175" i="27"/>
  <c r="F422" i="27"/>
  <c r="R14" i="27"/>
  <c r="R418" i="27"/>
  <c r="Z11" i="27"/>
  <c r="Z417" i="27"/>
  <c r="L251" i="27"/>
  <c r="L69" i="27"/>
  <c r="D441" i="27"/>
  <c r="D152" i="27"/>
  <c r="R469" i="27"/>
  <c r="R273" i="27"/>
  <c r="X438" i="27"/>
  <c r="X150" i="27"/>
  <c r="X436" i="27"/>
  <c r="X148" i="27"/>
  <c r="L38" i="27"/>
  <c r="L410" i="27"/>
  <c r="H103" i="27"/>
  <c r="H412" i="27"/>
  <c r="Z92" i="27"/>
  <c r="Z500" i="27"/>
  <c r="A411" i="27"/>
  <c r="B197" i="27"/>
  <c r="B496" i="27"/>
  <c r="L275" i="27"/>
  <c r="L90" i="27"/>
  <c r="B468" i="27"/>
  <c r="B272" i="27"/>
  <c r="Z328" i="27"/>
  <c r="Z143" i="27"/>
  <c r="B437" i="27"/>
  <c r="B149" i="27"/>
  <c r="J436" i="27"/>
  <c r="J148" i="27"/>
  <c r="V458" i="27"/>
  <c r="V263" i="27"/>
  <c r="J452" i="27"/>
  <c r="J258" i="27"/>
  <c r="D235" i="27"/>
  <c r="D55" i="27"/>
  <c r="F235" i="27"/>
  <c r="F55" i="27"/>
  <c r="X236" i="27"/>
  <c r="X56" i="27"/>
  <c r="V234" i="27"/>
  <c r="V54" i="27"/>
  <c r="X25" i="27"/>
  <c r="X431" i="27"/>
  <c r="F443" i="27"/>
  <c r="F154" i="27"/>
  <c r="J442" i="27"/>
  <c r="J153" i="27"/>
  <c r="H13" i="27"/>
  <c r="H416" i="27"/>
  <c r="X206" i="27"/>
  <c r="X412" i="27"/>
  <c r="AB201" i="27"/>
  <c r="AB410" i="27"/>
  <c r="AB17" i="27"/>
  <c r="V206" i="27"/>
  <c r="V412" i="27"/>
  <c r="L462" i="27"/>
  <c r="L267" i="27"/>
  <c r="H175" i="27"/>
  <c r="H422" i="27"/>
  <c r="Z327" i="27"/>
  <c r="Z142" i="27"/>
  <c r="R459" i="27"/>
  <c r="R264" i="27"/>
  <c r="B176" i="27"/>
  <c r="B419" i="27"/>
  <c r="B32" i="27"/>
  <c r="X201" i="27"/>
  <c r="X410" i="27"/>
  <c r="R498" i="27"/>
  <c r="R138" i="27"/>
  <c r="D13" i="27"/>
  <c r="D416" i="27"/>
  <c r="Z99" i="27"/>
  <c r="T408" i="27"/>
  <c r="T266" i="27"/>
  <c r="X242" i="27"/>
  <c r="X61" i="27"/>
  <c r="D38" i="27"/>
  <c r="D410" i="27"/>
  <c r="B440" i="27"/>
  <c r="B151" i="27"/>
  <c r="D438" i="27"/>
  <c r="D150" i="27"/>
  <c r="D322" i="27"/>
  <c r="D137" i="27"/>
  <c r="D499" i="27"/>
  <c r="T174" i="27"/>
  <c r="T413" i="27"/>
  <c r="T31" i="27"/>
  <c r="L438" i="27"/>
  <c r="L150" i="27"/>
  <c r="T419" i="27"/>
  <c r="T66" i="27"/>
  <c r="T16" i="27"/>
  <c r="Z448" i="27"/>
  <c r="Z158" i="27"/>
  <c r="T259" i="27"/>
  <c r="T75" i="27"/>
  <c r="Z19" i="27"/>
  <c r="B175" i="27"/>
  <c r="B422" i="27"/>
  <c r="D249" i="27"/>
  <c r="D67" i="27"/>
  <c r="B465" i="27"/>
  <c r="B270" i="27"/>
  <c r="AB321" i="27"/>
  <c r="AB136" i="27"/>
  <c r="L447" i="27"/>
  <c r="L157" i="27"/>
  <c r="D175" i="27"/>
  <c r="D422" i="27"/>
  <c r="J469" i="27"/>
  <c r="J273" i="27"/>
  <c r="R11" i="27"/>
  <c r="R417" i="27"/>
  <c r="R438" i="27"/>
  <c r="R150" i="27"/>
  <c r="AB245" i="27"/>
  <c r="AB63" i="27"/>
  <c r="L240" i="27"/>
  <c r="L59" i="27"/>
  <c r="AA412" i="27"/>
  <c r="AB203" i="27"/>
  <c r="AB411" i="27"/>
  <c r="Q332" i="27"/>
  <c r="X325" i="27"/>
  <c r="X140" i="27"/>
  <c r="L500" i="27"/>
  <c r="L141" i="27"/>
  <c r="AB92" i="27"/>
  <c r="AB500" i="27"/>
  <c r="B327" i="27"/>
  <c r="B142" i="27"/>
  <c r="Q498" i="27"/>
  <c r="H197" i="27"/>
  <c r="H496" i="27"/>
  <c r="D437" i="27"/>
  <c r="D149" i="27"/>
  <c r="AB458" i="27"/>
  <c r="AB263" i="27"/>
  <c r="L235" i="27"/>
  <c r="L55" i="27"/>
  <c r="V40" i="27"/>
  <c r="V398" i="27"/>
  <c r="B235" i="27"/>
  <c r="B55" i="27"/>
  <c r="V236" i="27"/>
  <c r="V56" i="27"/>
  <c r="H321" i="27"/>
  <c r="H136" i="27"/>
  <c r="H497" i="27"/>
  <c r="AB234" i="27"/>
  <c r="AB54" i="27"/>
  <c r="L446" i="27"/>
  <c r="L156" i="27"/>
  <c r="D327" i="27"/>
  <c r="D139" i="27"/>
  <c r="F462" i="27"/>
  <c r="F267" i="27"/>
  <c r="T15" i="27"/>
  <c r="T422" i="27"/>
  <c r="D464" i="27"/>
  <c r="D269" i="27"/>
  <c r="L175" i="27"/>
  <c r="L422" i="27"/>
  <c r="Z13" i="27"/>
  <c r="Z421" i="27"/>
  <c r="J327" i="27"/>
  <c r="J139" i="27"/>
  <c r="Z321" i="27"/>
  <c r="Z136" i="27"/>
  <c r="R330" i="27"/>
  <c r="R145" i="27"/>
  <c r="R201" i="27"/>
  <c r="R410" i="27"/>
  <c r="Z454" i="27"/>
  <c r="L463" i="27"/>
  <c r="L268" i="27"/>
  <c r="H49" i="27"/>
  <c r="H457" i="27"/>
  <c r="B500" i="27"/>
  <c r="B141" i="27"/>
  <c r="V178" i="27"/>
  <c r="V424" i="27"/>
  <c r="T436" i="27"/>
  <c r="T148" i="27"/>
  <c r="H250" i="27"/>
  <c r="H68" i="27"/>
  <c r="H38" i="27"/>
  <c r="H410" i="27"/>
  <c r="T201" i="27"/>
  <c r="T410" i="27"/>
  <c r="F438" i="27"/>
  <c r="F150" i="27"/>
  <c r="L325" i="27"/>
  <c r="L140" i="27"/>
  <c r="L13" i="27"/>
  <c r="L416" i="27"/>
  <c r="X443" i="27"/>
  <c r="X154" i="27"/>
  <c r="AB11" i="27"/>
  <c r="AB417" i="27"/>
  <c r="AB437" i="27"/>
  <c r="AB149" i="27"/>
  <c r="J175" i="27"/>
  <c r="J422" i="27"/>
  <c r="T243" i="27"/>
  <c r="T62" i="27"/>
  <c r="D469" i="27"/>
  <c r="D273" i="27"/>
  <c r="K416" i="27"/>
  <c r="X174" i="27"/>
  <c r="X413" i="27"/>
  <c r="X31" i="27"/>
  <c r="F38" i="27"/>
  <c r="F410" i="27"/>
  <c r="S412" i="27"/>
  <c r="B174" i="27"/>
  <c r="B31" i="27"/>
  <c r="X462" i="27"/>
  <c r="X267" i="27"/>
  <c r="F103" i="27"/>
  <c r="F412" i="27"/>
  <c r="E411" i="27"/>
  <c r="R408" i="27"/>
  <c r="R266" i="27"/>
  <c r="V320" i="27"/>
  <c r="V135" i="27"/>
  <c r="Z237" i="27"/>
  <c r="Z57" i="27"/>
  <c r="J437" i="27"/>
  <c r="J149" i="27"/>
  <c r="T458" i="27"/>
  <c r="T263" i="27"/>
  <c r="B321" i="27"/>
  <c r="B497" i="27"/>
  <c r="B136" i="27"/>
  <c r="F459" i="27"/>
  <c r="F264" i="27"/>
  <c r="X105" i="27"/>
  <c r="X271" i="27"/>
  <c r="D248" i="27"/>
  <c r="D66" i="27"/>
  <c r="T321" i="27"/>
  <c r="T136" i="27"/>
  <c r="T13" i="27"/>
  <c r="T421" i="27"/>
  <c r="L197" i="27"/>
  <c r="L496" i="27"/>
  <c r="V442" i="27"/>
  <c r="V153" i="27"/>
  <c r="V326" i="27"/>
  <c r="V138" i="27"/>
  <c r="V498" i="27"/>
  <c r="AB408" i="27"/>
  <c r="AB266" i="27"/>
  <c r="J17" i="27"/>
  <c r="X257" i="27"/>
  <c r="B427" i="27"/>
  <c r="D19" i="27"/>
  <c r="T447" i="27"/>
  <c r="T157" i="27"/>
  <c r="V443" i="27"/>
  <c r="V154" i="27"/>
  <c r="J247" i="27"/>
  <c r="J62" i="27"/>
  <c r="X247" i="27"/>
  <c r="X65" i="27"/>
  <c r="V11" i="27"/>
  <c r="V417" i="27"/>
  <c r="V437" i="27"/>
  <c r="V149" i="27"/>
  <c r="Z437" i="27"/>
  <c r="Z149" i="27"/>
  <c r="R174" i="27"/>
  <c r="R413" i="27"/>
  <c r="R31" i="27"/>
  <c r="H174" i="27"/>
  <c r="H31" i="27"/>
  <c r="V203" i="27"/>
  <c r="V411" i="27"/>
  <c r="S332" i="27"/>
  <c r="U413" i="27"/>
  <c r="AB462" i="27"/>
  <c r="AB267" i="27"/>
  <c r="J322" i="27"/>
  <c r="J499" i="27"/>
  <c r="J137" i="27"/>
  <c r="AB237" i="27"/>
  <c r="AB57" i="27"/>
  <c r="X458" i="27"/>
  <c r="X408" i="27"/>
  <c r="X266" i="27"/>
  <c r="AB320" i="27"/>
  <c r="AB135" i="27"/>
  <c r="G335" i="27"/>
  <c r="Z458" i="27"/>
  <c r="Z263" i="27"/>
  <c r="L321" i="27"/>
  <c r="L497" i="27"/>
  <c r="L136" i="27"/>
  <c r="X234" i="27"/>
  <c r="X54" i="27"/>
  <c r="H459" i="27"/>
  <c r="H264" i="27"/>
  <c r="V15" i="27"/>
  <c r="V422" i="27"/>
  <c r="V332" i="27"/>
  <c r="V147" i="27"/>
  <c r="AB442" i="27"/>
  <c r="AB153" i="27"/>
  <c r="Z465" i="27"/>
  <c r="Z270" i="27"/>
  <c r="T237" i="27"/>
  <c r="T57" i="27"/>
  <c r="F96" i="27"/>
  <c r="Z442" i="27"/>
  <c r="Z153" i="27"/>
  <c r="T257" i="27"/>
  <c r="J236" i="27"/>
  <c r="J498" i="27"/>
  <c r="J56" i="27"/>
  <c r="H236" i="27"/>
  <c r="H498" i="27"/>
  <c r="H56" i="27"/>
  <c r="F440" i="27"/>
  <c r="F151" i="27"/>
  <c r="X437" i="27"/>
  <c r="X149" i="27"/>
  <c r="AB464" i="27"/>
  <c r="AB269" i="27"/>
  <c r="X15" i="27"/>
  <c r="X422" i="27"/>
  <c r="D454" i="27"/>
  <c r="Z174" i="27"/>
  <c r="Z413" i="27"/>
  <c r="Z31" i="27"/>
  <c r="V408" i="27"/>
  <c r="V266" i="27"/>
  <c r="Z426" i="27"/>
  <c r="H426" i="27"/>
  <c r="AB443" i="27"/>
  <c r="AB154" i="27"/>
  <c r="C416" i="27"/>
  <c r="V176" i="27"/>
  <c r="V32" i="27"/>
  <c r="V64" i="27"/>
  <c r="R9" i="27"/>
  <c r="R416" i="27"/>
  <c r="L330" i="27"/>
  <c r="L145" i="27"/>
  <c r="F176" i="27"/>
  <c r="F419" i="27"/>
  <c r="F32" i="27"/>
  <c r="G416" i="27"/>
  <c r="F247" i="27"/>
  <c r="F62" i="27"/>
  <c r="X176" i="27"/>
  <c r="X32" i="27"/>
  <c r="X64" i="27"/>
  <c r="E414" i="27"/>
  <c r="X12" i="27"/>
  <c r="X420" i="27"/>
  <c r="R203" i="27"/>
  <c r="R411" i="27"/>
  <c r="D174" i="27"/>
  <c r="D31" i="27"/>
  <c r="L331" i="27"/>
  <c r="L146" i="27"/>
  <c r="H239" i="27"/>
  <c r="H58" i="27"/>
  <c r="Z326" i="27"/>
  <c r="Z141" i="27"/>
  <c r="R458" i="27"/>
  <c r="R263" i="27"/>
  <c r="R237" i="27"/>
  <c r="R57" i="27"/>
  <c r="T462" i="27"/>
  <c r="T267" i="27"/>
  <c r="Z320" i="27"/>
  <c r="Z135" i="27"/>
  <c r="F436" i="27"/>
  <c r="F148" i="27"/>
  <c r="T235" i="27"/>
  <c r="T55" i="27"/>
  <c r="Z456" i="27"/>
  <c r="Z261" i="27"/>
  <c r="AB236" i="27"/>
  <c r="AB56" i="27"/>
  <c r="F321" i="27"/>
  <c r="F497" i="27"/>
  <c r="F136" i="27"/>
  <c r="B459" i="27"/>
  <c r="B264" i="27"/>
  <c r="L443" i="27"/>
  <c r="L154" i="27"/>
  <c r="D440" i="27"/>
  <c r="D151" i="27"/>
  <c r="L177" i="27"/>
  <c r="L421" i="27"/>
  <c r="D105" i="27"/>
  <c r="D413" i="27"/>
  <c r="H16" i="27"/>
  <c r="Z438" i="27"/>
  <c r="Z150" i="27"/>
  <c r="R99" i="27"/>
  <c r="Z463" i="27"/>
  <c r="Z268" i="27"/>
  <c r="T326" i="27"/>
  <c r="T498" i="27"/>
  <c r="T138" i="27"/>
  <c r="T456" i="27"/>
  <c r="T261" i="27"/>
  <c r="V237" i="27"/>
  <c r="V57" i="27"/>
  <c r="F327" i="27"/>
  <c r="F139" i="27"/>
  <c r="S498" i="27"/>
  <c r="X454" i="27"/>
  <c r="T442" i="27"/>
  <c r="T153" i="27"/>
  <c r="T465" i="27"/>
  <c r="T270" i="27"/>
  <c r="H438" i="27"/>
  <c r="H150" i="27"/>
  <c r="B443" i="27"/>
  <c r="B154" i="27"/>
  <c r="B236" i="27"/>
  <c r="B498" i="27"/>
  <c r="B56" i="27"/>
  <c r="F236" i="27"/>
  <c r="F56" i="27"/>
  <c r="F498" i="27"/>
  <c r="T454" i="27"/>
  <c r="R248" i="27"/>
  <c r="R419" i="27"/>
  <c r="R66" i="27"/>
  <c r="X320" i="27"/>
  <c r="X135" i="27"/>
  <c r="W332" i="27"/>
  <c r="R12" i="27"/>
  <c r="X90" i="27"/>
  <c r="R456" i="27"/>
  <c r="AB326" i="27"/>
  <c r="R96" i="27"/>
  <c r="B456" i="27"/>
  <c r="H456" i="27"/>
  <c r="L102" i="27"/>
  <c r="J466" i="27"/>
  <c r="J467" i="27"/>
  <c r="U333" i="27"/>
  <c r="H93" i="27"/>
  <c r="H39" i="27"/>
  <c r="C335" i="27"/>
  <c r="A335" i="27"/>
  <c r="V90" i="27"/>
  <c r="R5" i="27"/>
  <c r="V239" i="27"/>
  <c r="V235" i="27"/>
  <c r="V96" i="27"/>
  <c r="R460" i="27"/>
  <c r="R457" i="27"/>
  <c r="L187" i="27"/>
  <c r="L85" i="27"/>
  <c r="B451" i="27"/>
  <c r="J173" i="27"/>
  <c r="J443" i="27"/>
  <c r="T282" i="27"/>
  <c r="T85" i="27"/>
  <c r="X472" i="27"/>
  <c r="X469" i="27"/>
  <c r="D466" i="27"/>
  <c r="D463" i="27"/>
  <c r="H245" i="27"/>
  <c r="H241" i="27"/>
  <c r="F98" i="27"/>
  <c r="F467" i="27"/>
  <c r="F468" i="27"/>
  <c r="F238" i="27"/>
  <c r="F234" i="27"/>
  <c r="V5" i="27"/>
  <c r="AB239" i="27"/>
  <c r="AB235" i="27"/>
  <c r="F37" i="27"/>
  <c r="F457" i="27"/>
  <c r="T94" i="27"/>
  <c r="T40" i="27"/>
  <c r="V460" i="27"/>
  <c r="V457" i="27"/>
  <c r="F451" i="27"/>
  <c r="D187" i="27"/>
  <c r="D85" i="27"/>
  <c r="D177" i="27"/>
  <c r="D173" i="27"/>
  <c r="Z280" i="27"/>
  <c r="Z277" i="27"/>
  <c r="T437" i="27"/>
  <c r="T334" i="27"/>
  <c r="T472" i="27"/>
  <c r="Z206" i="27"/>
  <c r="Z104" i="27"/>
  <c r="B245" i="27"/>
  <c r="B241" i="27"/>
  <c r="L98" i="27"/>
  <c r="L467" i="27"/>
  <c r="L468" i="27"/>
  <c r="L465" i="27"/>
  <c r="AB96" i="27"/>
  <c r="F43" i="27"/>
  <c r="AB325" i="27"/>
  <c r="AB322" i="27"/>
  <c r="D198" i="27"/>
  <c r="D96" i="27"/>
  <c r="AB94" i="27"/>
  <c r="AB40" i="27"/>
  <c r="AB460" i="27"/>
  <c r="AB457" i="27"/>
  <c r="F444" i="27"/>
  <c r="AB473" i="27"/>
  <c r="J180" i="27"/>
  <c r="J176" i="27"/>
  <c r="B97" i="27"/>
  <c r="B42" i="27"/>
  <c r="J245" i="27"/>
  <c r="J241" i="27"/>
  <c r="J454" i="27"/>
  <c r="J451" i="27"/>
  <c r="T325" i="27"/>
  <c r="T322" i="27"/>
  <c r="X189" i="27"/>
  <c r="X87" i="27"/>
  <c r="X456" i="27"/>
  <c r="X453" i="27"/>
  <c r="T460" i="27"/>
  <c r="T457" i="27"/>
  <c r="H323" i="27"/>
  <c r="H320" i="27"/>
  <c r="H187" i="27"/>
  <c r="H85" i="27"/>
  <c r="Z107" i="27"/>
  <c r="T14" i="27"/>
  <c r="X107" i="27"/>
  <c r="R473" i="27"/>
  <c r="L245" i="27"/>
  <c r="L241" i="27"/>
  <c r="F8" i="27"/>
  <c r="H467" i="27"/>
  <c r="H464" i="27"/>
  <c r="V453" i="27"/>
  <c r="V450" i="27"/>
  <c r="D468" i="27"/>
  <c r="Z325" i="27"/>
  <c r="Z322" i="27"/>
  <c r="Z239" i="27"/>
  <c r="Z235" i="27"/>
  <c r="L37" i="27"/>
  <c r="L457" i="27"/>
  <c r="Z460" i="27"/>
  <c r="Z457" i="27"/>
  <c r="Z447" i="27"/>
  <c r="V282" i="27"/>
  <c r="V85" i="27"/>
  <c r="Z176" i="27"/>
  <c r="Z246" i="27"/>
  <c r="R107" i="27"/>
  <c r="J102" i="27"/>
  <c r="L93" i="27"/>
  <c r="L39" i="27"/>
  <c r="F190" i="27"/>
  <c r="F88" i="27"/>
  <c r="V451" i="27"/>
  <c r="D436" i="27"/>
  <c r="D333" i="27"/>
  <c r="X96" i="27"/>
  <c r="X41" i="27"/>
  <c r="V325" i="27"/>
  <c r="V322" i="27"/>
  <c r="R239" i="27"/>
  <c r="R235" i="27"/>
  <c r="B37" i="27"/>
  <c r="B457" i="27"/>
  <c r="H450" i="27"/>
  <c r="X460" i="27"/>
  <c r="X457" i="27"/>
  <c r="F323" i="27"/>
  <c r="F320" i="27"/>
  <c r="F282" i="27"/>
  <c r="V448" i="27"/>
  <c r="X282" i="27"/>
  <c r="X85" i="27"/>
  <c r="Z473" i="27"/>
  <c r="Z470" i="27"/>
  <c r="J474" i="27"/>
  <c r="J471" i="27"/>
  <c r="Z469" i="27"/>
  <c r="Z466" i="27"/>
  <c r="D102" i="27"/>
  <c r="F245" i="27"/>
  <c r="F241" i="27"/>
  <c r="X239" i="27"/>
  <c r="X235" i="27"/>
  <c r="J37" i="27"/>
  <c r="J457" i="27"/>
  <c r="L323" i="27"/>
  <c r="L320" i="27"/>
  <c r="R282" i="27"/>
  <c r="R85" i="27"/>
  <c r="X108" i="27"/>
  <c r="T469" i="27"/>
  <c r="D247" i="27"/>
  <c r="T466" i="27"/>
  <c r="B104" i="27"/>
  <c r="W333" i="27"/>
  <c r="R466" i="27"/>
  <c r="J93" i="27"/>
  <c r="J39" i="27"/>
  <c r="D37" i="27"/>
  <c r="D457" i="27"/>
  <c r="B323" i="27"/>
  <c r="B320" i="27"/>
  <c r="H453" i="27"/>
  <c r="D449" i="27"/>
  <c r="H282" i="27"/>
  <c r="H447" i="27"/>
  <c r="L453" i="27"/>
  <c r="L450" i="27"/>
  <c r="H177" i="27"/>
  <c r="H173" i="27"/>
  <c r="V47" i="27"/>
  <c r="V21" i="27"/>
  <c r="AB282" i="27"/>
  <c r="AB85" i="27"/>
  <c r="B446" i="27"/>
  <c r="F464" i="27"/>
  <c r="F461" i="27"/>
  <c r="Z98" i="27"/>
  <c r="Z43" i="27"/>
  <c r="AB465" i="27"/>
  <c r="J462" i="27"/>
  <c r="L94" i="27"/>
  <c r="L40" i="27"/>
  <c r="J464" i="27"/>
  <c r="L472" i="27"/>
  <c r="L469" i="27"/>
  <c r="V444" i="27"/>
  <c r="D472" i="27"/>
  <c r="B43" i="27"/>
  <c r="B39" i="27"/>
  <c r="V468" i="27"/>
  <c r="V466" i="27"/>
  <c r="D462" i="27"/>
  <c r="V452" i="27"/>
  <c r="J105" i="27"/>
  <c r="AB46" i="27"/>
  <c r="AB42" i="27"/>
  <c r="D94" i="27"/>
  <c r="D40" i="27"/>
  <c r="R468" i="27"/>
  <c r="R465" i="27"/>
  <c r="V463" i="27"/>
  <c r="L464" i="27"/>
  <c r="F187" i="27"/>
  <c r="F85" i="27"/>
  <c r="X447" i="27"/>
  <c r="V20" i="27"/>
  <c r="F89" i="27"/>
  <c r="X452" i="27"/>
  <c r="AB466" i="27"/>
  <c r="H238" i="27"/>
  <c r="H234" i="27"/>
  <c r="V377" i="27"/>
  <c r="V276" i="27"/>
  <c r="R23" i="27"/>
  <c r="T445" i="27"/>
  <c r="AB22" i="27"/>
  <c r="Z436" i="27"/>
  <c r="Z333" i="27"/>
  <c r="T48" i="27"/>
  <c r="B238" i="27"/>
  <c r="B234" i="27"/>
  <c r="F446" i="27"/>
  <c r="V445" i="27"/>
  <c r="AB23" i="27"/>
  <c r="D343" i="27"/>
  <c r="T438" i="27"/>
  <c r="T335" i="27"/>
  <c r="H106" i="27"/>
  <c r="T452" i="27"/>
  <c r="X464" i="27"/>
  <c r="J238" i="27"/>
  <c r="J234" i="27"/>
  <c r="R451" i="27"/>
  <c r="H442" i="27"/>
  <c r="X474" i="27"/>
  <c r="X471" i="27"/>
  <c r="J473" i="27"/>
  <c r="L448" i="27"/>
  <c r="AB468" i="27"/>
  <c r="R470" i="27"/>
  <c r="L339" i="27"/>
  <c r="J282" i="27"/>
  <c r="J86" i="27"/>
  <c r="Z464" i="27"/>
  <c r="Z461" i="27"/>
  <c r="B89" i="27"/>
  <c r="X465" i="27"/>
  <c r="Z444" i="27"/>
  <c r="V465" i="27"/>
  <c r="AB452" i="27"/>
  <c r="D238" i="27"/>
  <c r="D234" i="27"/>
  <c r="X451" i="27"/>
  <c r="J450" i="27"/>
  <c r="V48" i="27"/>
  <c r="D473" i="27"/>
  <c r="F448" i="27"/>
  <c r="T470" i="27"/>
  <c r="AB459" i="27"/>
  <c r="AB456" i="27"/>
  <c r="R102" i="27"/>
  <c r="H96" i="27"/>
  <c r="H41" i="27"/>
  <c r="AB86" i="27"/>
  <c r="H462" i="27"/>
  <c r="R452" i="27"/>
  <c r="Z48" i="27"/>
  <c r="L19" i="27"/>
  <c r="X19" i="27"/>
  <c r="T468" i="27"/>
  <c r="T98" i="27"/>
  <c r="L96" i="27"/>
  <c r="B464" i="27"/>
  <c r="H327" i="27"/>
  <c r="T453" i="27"/>
  <c r="B462" i="27"/>
  <c r="V86" i="27"/>
  <c r="AB470" i="27"/>
  <c r="H204" i="27"/>
  <c r="H102" i="27"/>
  <c r="R325" i="27"/>
  <c r="R322" i="27"/>
  <c r="L476" i="27"/>
  <c r="L473" i="27"/>
  <c r="J97" i="27"/>
  <c r="X459" i="27"/>
  <c r="F177" i="27"/>
  <c r="F173" i="27"/>
  <c r="Z283" i="27"/>
  <c r="F99" i="27"/>
  <c r="B469" i="27"/>
  <c r="B466" i="27"/>
  <c r="F100" i="27"/>
  <c r="T106" i="27"/>
  <c r="Z459" i="27"/>
  <c r="U332" i="27"/>
  <c r="D282" i="27"/>
  <c r="R453" i="27"/>
  <c r="AB463" i="27"/>
  <c r="B96" i="27"/>
  <c r="J23" i="27"/>
  <c r="J19" i="27"/>
  <c r="V376" i="27"/>
  <c r="V275" i="27"/>
  <c r="J22" i="27"/>
  <c r="H443" i="27"/>
  <c r="X448" i="27"/>
  <c r="D323" i="27"/>
  <c r="D320" i="27"/>
  <c r="F472" i="27"/>
  <c r="J475" i="27"/>
  <c r="J472" i="27"/>
  <c r="B472" i="27"/>
  <c r="T449" i="27"/>
  <c r="H469" i="27"/>
  <c r="V475" i="27"/>
  <c r="V472" i="27"/>
  <c r="R441" i="27"/>
  <c r="V449" i="27"/>
  <c r="AB449" i="27"/>
  <c r="D453" i="27"/>
  <c r="J456" i="27"/>
  <c r="X190" i="27"/>
  <c r="X88" i="27"/>
  <c r="Z20" i="27"/>
  <c r="V473" i="27"/>
  <c r="B473" i="27"/>
  <c r="R463" i="27"/>
  <c r="X466" i="27"/>
  <c r="X463" i="27"/>
  <c r="F456" i="27"/>
  <c r="B452" i="27"/>
  <c r="D443" i="27"/>
  <c r="F25" i="27"/>
  <c r="F21" i="27"/>
  <c r="D442" i="27"/>
  <c r="F463" i="27"/>
  <c r="H473" i="27"/>
  <c r="V464" i="27"/>
  <c r="X326" i="27"/>
  <c r="F466" i="27"/>
  <c r="T101" i="27"/>
  <c r="X98" i="27"/>
  <c r="L452" i="27"/>
  <c r="H22" i="27"/>
  <c r="B47" i="27"/>
  <c r="B21" i="27"/>
  <c r="J441" i="27"/>
  <c r="R443" i="27"/>
  <c r="B247" i="27"/>
  <c r="T463" i="27"/>
  <c r="R326" i="27"/>
  <c r="R323" i="27"/>
  <c r="F442" i="27"/>
  <c r="F465" i="27"/>
  <c r="T459" i="27"/>
  <c r="B177" i="27"/>
  <c r="B173" i="27"/>
  <c r="AB283" i="27"/>
  <c r="F19" i="27"/>
  <c r="V462" i="27"/>
  <c r="J463" i="27"/>
  <c r="H463" i="27"/>
  <c r="H460" i="27"/>
  <c r="J103" i="27"/>
  <c r="L5" i="27"/>
  <c r="R101" i="27"/>
  <c r="F447" i="27"/>
  <c r="B102" i="27"/>
  <c r="Z7" i="27"/>
  <c r="H98" i="27"/>
  <c r="D106" i="27"/>
  <c r="R93" i="27"/>
  <c r="T108" i="27"/>
  <c r="H7" i="27"/>
  <c r="L104" i="27"/>
  <c r="AB8" i="27"/>
  <c r="V7" i="27"/>
  <c r="X5" i="27"/>
  <c r="R94" i="27"/>
  <c r="F5" i="27"/>
  <c r="D97" i="27"/>
  <c r="D356" i="27"/>
  <c r="D258" i="27"/>
  <c r="F281" i="27"/>
  <c r="F183" i="27"/>
  <c r="R180" i="27"/>
  <c r="R250" i="27"/>
  <c r="J8" i="27"/>
  <c r="F435" i="27"/>
  <c r="F335" i="27"/>
  <c r="X91" i="27"/>
  <c r="X42" i="27"/>
  <c r="H428" i="27"/>
  <c r="H328" i="27"/>
  <c r="B425" i="27"/>
  <c r="B325" i="27"/>
  <c r="T423" i="27"/>
  <c r="T323" i="27"/>
  <c r="B51" i="27"/>
  <c r="B27" i="27"/>
  <c r="B344" i="27"/>
  <c r="B246" i="27"/>
  <c r="H425" i="27"/>
  <c r="H325" i="27"/>
  <c r="J387" i="27"/>
  <c r="J288" i="27"/>
  <c r="D385" i="27"/>
  <c r="D286" i="27"/>
  <c r="T338" i="27"/>
  <c r="T240" i="27"/>
  <c r="D50" i="27"/>
  <c r="D26" i="27"/>
  <c r="T51" i="27"/>
  <c r="T455" i="27"/>
  <c r="T27" i="27"/>
  <c r="L356" i="27"/>
  <c r="L258" i="27"/>
  <c r="H107" i="27"/>
  <c r="Z281" i="27"/>
  <c r="Z183" i="27"/>
  <c r="F433" i="27"/>
  <c r="F333" i="27"/>
  <c r="AB439" i="27"/>
  <c r="AB471" i="27"/>
  <c r="B431" i="27"/>
  <c r="B331" i="27"/>
  <c r="Z340" i="27"/>
  <c r="Z242" i="27"/>
  <c r="D434" i="27"/>
  <c r="D334" i="27"/>
  <c r="J354" i="27"/>
  <c r="J256" i="27"/>
  <c r="B347" i="27"/>
  <c r="B249" i="27"/>
  <c r="V350" i="27"/>
  <c r="V252" i="27"/>
  <c r="B209" i="27"/>
  <c r="B111" i="27"/>
  <c r="Z12" i="27"/>
  <c r="V439" i="27"/>
  <c r="V471" i="27"/>
  <c r="D431" i="27"/>
  <c r="D331" i="27"/>
  <c r="Z439" i="27"/>
  <c r="Z471" i="27"/>
  <c r="R424" i="27"/>
  <c r="R324" i="27"/>
  <c r="Z347" i="27"/>
  <c r="Z249" i="27"/>
  <c r="J342" i="27"/>
  <c r="J244" i="27"/>
  <c r="X339" i="27"/>
  <c r="X241" i="27"/>
  <c r="F276" i="27"/>
  <c r="F178" i="27"/>
  <c r="B206" i="27"/>
  <c r="B470" i="27"/>
  <c r="B108" i="27"/>
  <c r="L435" i="27"/>
  <c r="L335" i="27"/>
  <c r="D201" i="27"/>
  <c r="D103" i="27"/>
  <c r="J434" i="27"/>
  <c r="J334" i="27"/>
  <c r="A202" i="27"/>
  <c r="J98" i="27"/>
  <c r="J47" i="27"/>
  <c r="L49" i="27"/>
  <c r="AB431" i="27"/>
  <c r="AB331" i="27"/>
  <c r="D197" i="27"/>
  <c r="D99" i="27"/>
  <c r="F191" i="27"/>
  <c r="F93" i="27"/>
  <c r="B92" i="27"/>
  <c r="T6" i="27"/>
  <c r="T4" i="27"/>
  <c r="L87" i="27"/>
  <c r="L460" i="27"/>
  <c r="L41" i="27"/>
  <c r="F387" i="27"/>
  <c r="F288" i="27"/>
  <c r="B385" i="27"/>
  <c r="B286" i="27"/>
  <c r="X94" i="27"/>
  <c r="X44" i="27"/>
  <c r="Z191" i="27"/>
  <c r="Z93" i="27"/>
  <c r="Z338" i="27"/>
  <c r="Z240" i="27"/>
  <c r="J50" i="27"/>
  <c r="J26" i="27"/>
  <c r="D424" i="27"/>
  <c r="D324" i="27"/>
  <c r="Z51" i="27"/>
  <c r="Z27" i="27"/>
  <c r="Z455" i="27"/>
  <c r="D378" i="27"/>
  <c r="D280" i="27"/>
  <c r="J357" i="27"/>
  <c r="J259" i="27"/>
  <c r="H347" i="27"/>
  <c r="H249" i="27"/>
  <c r="Z352" i="27"/>
  <c r="Z254" i="27"/>
  <c r="D447" i="27"/>
  <c r="D346" i="27"/>
  <c r="X424" i="27"/>
  <c r="X324" i="27"/>
  <c r="H342" i="27"/>
  <c r="H244" i="27"/>
  <c r="J276" i="27"/>
  <c r="J178" i="27"/>
  <c r="F206" i="27"/>
  <c r="F470" i="27"/>
  <c r="D341" i="27"/>
  <c r="D243" i="27"/>
  <c r="R429" i="27"/>
  <c r="R329" i="27"/>
  <c r="V354" i="27"/>
  <c r="V256" i="27"/>
  <c r="L281" i="27"/>
  <c r="L183" i="27"/>
  <c r="F357" i="27"/>
  <c r="F259" i="27"/>
  <c r="Z445" i="27"/>
  <c r="Z344" i="27"/>
  <c r="L357" i="27"/>
  <c r="L259" i="27"/>
  <c r="V346" i="27"/>
  <c r="V248" i="27"/>
  <c r="B346" i="27"/>
  <c r="B248" i="27"/>
  <c r="L15" i="27"/>
  <c r="L10" i="27"/>
  <c r="AB354" i="27"/>
  <c r="AB256" i="27"/>
  <c r="T18" i="27"/>
  <c r="T11" i="27"/>
  <c r="Z357" i="27"/>
  <c r="Z259" i="27"/>
  <c r="J355" i="27"/>
  <c r="J257" i="27"/>
  <c r="B357" i="27"/>
  <c r="B259" i="27"/>
  <c r="AB346" i="27"/>
  <c r="AB248" i="27"/>
  <c r="Z180" i="27"/>
  <c r="Z250" i="27"/>
  <c r="AB276" i="27"/>
  <c r="AB178" i="27"/>
  <c r="F431" i="27"/>
  <c r="F331" i="27"/>
  <c r="AB350" i="27"/>
  <c r="AB252" i="27"/>
  <c r="H209" i="27"/>
  <c r="H111" i="27"/>
  <c r="J204" i="27"/>
  <c r="J106" i="27"/>
  <c r="F353" i="27"/>
  <c r="F255" i="27"/>
  <c r="T439" i="27"/>
  <c r="T471" i="27"/>
  <c r="D342" i="27"/>
  <c r="D244" i="27"/>
  <c r="H104" i="27"/>
  <c r="L276" i="27"/>
  <c r="L178" i="27"/>
  <c r="H206" i="27"/>
  <c r="H470" i="27"/>
  <c r="L8" i="27"/>
  <c r="B435" i="27"/>
  <c r="B335" i="27"/>
  <c r="Z8" i="27"/>
  <c r="Z5" i="27"/>
  <c r="X10" i="27"/>
  <c r="X7" i="27"/>
  <c r="B340" i="27"/>
  <c r="B242" i="27"/>
  <c r="X434" i="27"/>
  <c r="X334" i="27"/>
  <c r="H429" i="27"/>
  <c r="H329" i="27"/>
  <c r="F49" i="27"/>
  <c r="R431" i="27"/>
  <c r="R331" i="27"/>
  <c r="H430" i="27"/>
  <c r="H330" i="27"/>
  <c r="B428" i="27"/>
  <c r="B328" i="27"/>
  <c r="D338" i="27"/>
  <c r="D240" i="27"/>
  <c r="F344" i="27"/>
  <c r="F246" i="27"/>
  <c r="V91" i="27"/>
  <c r="V42" i="27"/>
  <c r="F425" i="27"/>
  <c r="F325" i="27"/>
  <c r="AB6" i="27"/>
  <c r="AB4" i="27"/>
  <c r="C206" i="27"/>
  <c r="H192" i="27"/>
  <c r="H94" i="27"/>
  <c r="B87" i="27"/>
  <c r="B460" i="27"/>
  <c r="B41" i="27"/>
  <c r="H385" i="27"/>
  <c r="H286" i="27"/>
  <c r="J337" i="27"/>
  <c r="J239" i="27"/>
  <c r="R338" i="27"/>
  <c r="R240" i="27"/>
  <c r="L50" i="27"/>
  <c r="L26" i="27"/>
  <c r="J424" i="27"/>
  <c r="J324" i="27"/>
  <c r="R51" i="27"/>
  <c r="R27" i="27"/>
  <c r="R455" i="27"/>
  <c r="V386" i="27"/>
  <c r="V287" i="27"/>
  <c r="R275" i="27"/>
  <c r="R177" i="27"/>
  <c r="D209" i="27"/>
  <c r="D111" i="27"/>
  <c r="L280" i="27"/>
  <c r="L182" i="27"/>
  <c r="J431" i="27"/>
  <c r="J331" i="27"/>
  <c r="T347" i="27"/>
  <c r="T249" i="27"/>
  <c r="T353" i="27"/>
  <c r="T255" i="27"/>
  <c r="X360" i="27"/>
  <c r="X262" i="27"/>
  <c r="X357" i="27"/>
  <c r="X259" i="27"/>
  <c r="F355" i="27"/>
  <c r="F257" i="27"/>
  <c r="D357" i="27"/>
  <c r="D259" i="27"/>
  <c r="H357" i="27"/>
  <c r="H259" i="27"/>
  <c r="V181" i="27"/>
  <c r="V251" i="27"/>
  <c r="V342" i="27"/>
  <c r="V244" i="27"/>
  <c r="T180" i="27"/>
  <c r="T250" i="27"/>
  <c r="R209" i="27"/>
  <c r="R111" i="27"/>
  <c r="F106" i="27"/>
  <c r="X350" i="27"/>
  <c r="X252" i="27"/>
  <c r="L347" i="27"/>
  <c r="L249" i="27"/>
  <c r="F277" i="27"/>
  <c r="F179" i="27"/>
  <c r="F441" i="27"/>
  <c r="F340" i="27"/>
  <c r="AB345" i="27"/>
  <c r="AB247" i="27"/>
  <c r="L353" i="27"/>
  <c r="L255" i="27"/>
  <c r="B351" i="27"/>
  <c r="B253" i="27"/>
  <c r="X11" i="27"/>
  <c r="H433" i="27"/>
  <c r="H333" i="27"/>
  <c r="L91" i="27"/>
  <c r="L42" i="27"/>
  <c r="F342" i="27"/>
  <c r="F244" i="27"/>
  <c r="R8" i="27"/>
  <c r="F207" i="27"/>
  <c r="F109" i="27"/>
  <c r="D206" i="27"/>
  <c r="D470" i="27"/>
  <c r="B8" i="27"/>
  <c r="H435" i="27"/>
  <c r="H335" i="27"/>
  <c r="X8" i="27"/>
  <c r="K202" i="27"/>
  <c r="H340" i="27"/>
  <c r="H242" i="27"/>
  <c r="F434" i="27"/>
  <c r="F334" i="27"/>
  <c r="J341" i="27"/>
  <c r="J243" i="27"/>
  <c r="T7" i="27"/>
  <c r="V428" i="27"/>
  <c r="V328" i="27"/>
  <c r="L190" i="27"/>
  <c r="L92" i="27"/>
  <c r="H432" i="27"/>
  <c r="H332" i="27"/>
  <c r="Z431" i="27"/>
  <c r="Z331" i="27"/>
  <c r="D93" i="27"/>
  <c r="L344" i="27"/>
  <c r="L246" i="27"/>
  <c r="X93" i="27"/>
  <c r="R6" i="27"/>
  <c r="R4" i="27"/>
  <c r="T96" i="27"/>
  <c r="T45" i="27"/>
  <c r="E206" i="27"/>
  <c r="D337" i="27"/>
  <c r="D239" i="27"/>
  <c r="J87" i="27"/>
  <c r="J460" i="27"/>
  <c r="J41" i="27"/>
  <c r="B387" i="27"/>
  <c r="B288" i="27"/>
  <c r="F385" i="27"/>
  <c r="F286" i="27"/>
  <c r="F337" i="27"/>
  <c r="F239" i="27"/>
  <c r="X338" i="27"/>
  <c r="X240" i="27"/>
  <c r="D383" i="27"/>
  <c r="D284" i="27"/>
  <c r="V336" i="27"/>
  <c r="V238" i="27"/>
  <c r="B5" i="27"/>
  <c r="Z386" i="27"/>
  <c r="Z287" i="27"/>
  <c r="Z275" i="27"/>
  <c r="Z177" i="27"/>
  <c r="AB47" i="27"/>
  <c r="Z358" i="27"/>
  <c r="Z260" i="27"/>
  <c r="Z360" i="27"/>
  <c r="Z262" i="27"/>
  <c r="T360" i="27"/>
  <c r="T262" i="27"/>
  <c r="H449" i="27"/>
  <c r="H348" i="27"/>
  <c r="V357" i="27"/>
  <c r="V259" i="27"/>
  <c r="L355" i="27"/>
  <c r="L257" i="27"/>
  <c r="Z443" i="27"/>
  <c r="Z342" i="27"/>
  <c r="X446" i="27"/>
  <c r="X345" i="27"/>
  <c r="AB13" i="27"/>
  <c r="AB9" i="27"/>
  <c r="B277" i="27"/>
  <c r="B179" i="27"/>
  <c r="T181" i="27"/>
  <c r="T251" i="27"/>
  <c r="D351" i="27"/>
  <c r="D253" i="27"/>
  <c r="R342" i="27"/>
  <c r="R244" i="27"/>
  <c r="V12" i="27"/>
  <c r="Z341" i="27"/>
  <c r="Z243" i="27"/>
  <c r="AB424" i="27"/>
  <c r="AB324" i="27"/>
  <c r="X209" i="27"/>
  <c r="X111" i="27"/>
  <c r="R210" i="27"/>
  <c r="R112" i="27"/>
  <c r="F279" i="27"/>
  <c r="F181" i="27"/>
  <c r="F347" i="27"/>
  <c r="F249" i="27"/>
  <c r="D277" i="27"/>
  <c r="D179" i="27"/>
  <c r="Z345" i="27"/>
  <c r="Z247" i="27"/>
  <c r="F349" i="27"/>
  <c r="F251" i="27"/>
  <c r="AB107" i="27"/>
  <c r="AB52" i="27"/>
  <c r="D353" i="27"/>
  <c r="D255" i="27"/>
  <c r="B433" i="27"/>
  <c r="B333" i="27"/>
  <c r="AB50" i="27"/>
  <c r="AB26" i="27"/>
  <c r="AB347" i="27"/>
  <c r="AB249" i="27"/>
  <c r="L342" i="27"/>
  <c r="L244" i="27"/>
  <c r="L207" i="27"/>
  <c r="L109" i="27"/>
  <c r="J206" i="27"/>
  <c r="J470" i="27"/>
  <c r="H8" i="27"/>
  <c r="X428" i="27"/>
  <c r="X328" i="27"/>
  <c r="D340" i="27"/>
  <c r="D242" i="27"/>
  <c r="I202" i="27"/>
  <c r="F341" i="27"/>
  <c r="F243" i="27"/>
  <c r="L429" i="27"/>
  <c r="L329" i="27"/>
  <c r="F432" i="27"/>
  <c r="F332" i="27"/>
  <c r="B430" i="27"/>
  <c r="B330" i="27"/>
  <c r="L436" i="27"/>
  <c r="L336" i="27"/>
  <c r="AB428" i="27"/>
  <c r="AB328" i="27"/>
  <c r="Z6" i="27"/>
  <c r="Z4" i="27"/>
  <c r="AB87" i="27"/>
  <c r="AB41" i="27"/>
  <c r="T5" i="27"/>
  <c r="D87" i="27"/>
  <c r="D460" i="27"/>
  <c r="D41" i="27"/>
  <c r="H387" i="27"/>
  <c r="H288" i="27"/>
  <c r="L385" i="27"/>
  <c r="L286" i="27"/>
  <c r="L337" i="27"/>
  <c r="L239" i="27"/>
  <c r="B198" i="27"/>
  <c r="B100" i="27"/>
  <c r="V94" i="27"/>
  <c r="B337" i="27"/>
  <c r="B239" i="27"/>
  <c r="R87" i="27"/>
  <c r="R41" i="27"/>
  <c r="V338" i="27"/>
  <c r="V240" i="27"/>
  <c r="F383" i="27"/>
  <c r="F284" i="27"/>
  <c r="H424" i="27"/>
  <c r="H324" i="27"/>
  <c r="V51" i="27"/>
  <c r="V27" i="27"/>
  <c r="V455" i="27"/>
  <c r="D384" i="27"/>
  <c r="D285" i="27"/>
  <c r="V379" i="27"/>
  <c r="V281" i="27"/>
  <c r="H5" i="27"/>
  <c r="T386" i="27"/>
  <c r="T287" i="27"/>
  <c r="AB336" i="27"/>
  <c r="AB238" i="27"/>
  <c r="X46" i="27"/>
  <c r="T275" i="27"/>
  <c r="T177" i="27"/>
  <c r="J360" i="27"/>
  <c r="J262" i="27"/>
  <c r="B281" i="27"/>
  <c r="B183" i="27"/>
  <c r="AB357" i="27"/>
  <c r="AB259" i="27"/>
  <c r="B355" i="27"/>
  <c r="B257" i="27"/>
  <c r="V277" i="27"/>
  <c r="V179" i="27"/>
  <c r="Z181" i="27"/>
  <c r="Z251" i="27"/>
  <c r="J351" i="27"/>
  <c r="J253" i="27"/>
  <c r="X342" i="27"/>
  <c r="X244" i="27"/>
  <c r="V209" i="27"/>
  <c r="V111" i="27"/>
  <c r="T210" i="27"/>
  <c r="T112" i="27"/>
  <c r="L439" i="27"/>
  <c r="L471" i="27"/>
  <c r="J277" i="27"/>
  <c r="J179" i="27"/>
  <c r="F210" i="27"/>
  <c r="F112" i="27"/>
  <c r="T345" i="27"/>
  <c r="T247" i="27"/>
  <c r="V106" i="27"/>
  <c r="D349" i="27"/>
  <c r="D251" i="27"/>
  <c r="X276" i="27"/>
  <c r="X178" i="27"/>
  <c r="F91" i="27"/>
  <c r="F42" i="27"/>
  <c r="B276" i="27"/>
  <c r="B178" i="27"/>
  <c r="L206" i="27"/>
  <c r="L470" i="27"/>
  <c r="V340" i="27"/>
  <c r="V242" i="27"/>
  <c r="J340" i="27"/>
  <c r="J242" i="27"/>
  <c r="L341" i="27"/>
  <c r="L243" i="27"/>
  <c r="L432" i="27"/>
  <c r="L332" i="27"/>
  <c r="R89" i="27"/>
  <c r="R461" i="27"/>
  <c r="V423" i="27"/>
  <c r="V323" i="27"/>
  <c r="F51" i="27"/>
  <c r="F27" i="27"/>
  <c r="Z339" i="27"/>
  <c r="Z241" i="27"/>
  <c r="H344" i="27"/>
  <c r="H246" i="27"/>
  <c r="R428" i="27"/>
  <c r="R328" i="27"/>
  <c r="V6" i="27"/>
  <c r="V4" i="27"/>
  <c r="D387" i="27"/>
  <c r="D288" i="27"/>
  <c r="AB189" i="27"/>
  <c r="AB91" i="27"/>
  <c r="V87" i="27"/>
  <c r="V41" i="27"/>
  <c r="L383" i="27"/>
  <c r="L284" i="27"/>
  <c r="B424" i="27"/>
  <c r="B324" i="27"/>
  <c r="X51" i="27"/>
  <c r="X455" i="27"/>
  <c r="X27" i="27"/>
  <c r="H384" i="27"/>
  <c r="H285" i="27"/>
  <c r="J5" i="27"/>
  <c r="X386" i="27"/>
  <c r="X287" i="27"/>
  <c r="J177" i="27"/>
  <c r="J446" i="27"/>
  <c r="T46" i="27"/>
  <c r="H377" i="27"/>
  <c r="H279" i="27"/>
  <c r="AB275" i="27"/>
  <c r="AB177" i="27"/>
  <c r="H355" i="27"/>
  <c r="H257" i="27"/>
  <c r="X181" i="27"/>
  <c r="X251" i="27"/>
  <c r="Z209" i="27"/>
  <c r="Z111" i="27"/>
  <c r="AB342" i="27"/>
  <c r="AB244" i="27"/>
  <c r="X9" i="27"/>
  <c r="X6" i="27"/>
  <c r="Z210" i="27"/>
  <c r="Z112" i="27"/>
  <c r="D279" i="27"/>
  <c r="D181" i="27"/>
  <c r="L210" i="27"/>
  <c r="L112" i="27"/>
  <c r="F346" i="27"/>
  <c r="F248" i="27"/>
  <c r="D439" i="27"/>
  <c r="D471" i="27"/>
  <c r="F10" i="27"/>
  <c r="L348" i="27"/>
  <c r="L250" i="27"/>
  <c r="AB341" i="27"/>
  <c r="AB243" i="27"/>
  <c r="R276" i="27"/>
  <c r="R178" i="27"/>
  <c r="X347" i="27"/>
  <c r="X249" i="27"/>
  <c r="H276" i="27"/>
  <c r="H178" i="27"/>
  <c r="B207" i="27"/>
  <c r="B109" i="27"/>
  <c r="R340" i="27"/>
  <c r="R242" i="27"/>
  <c r="T91" i="27"/>
  <c r="T42" i="27"/>
  <c r="L340" i="27"/>
  <c r="L242" i="27"/>
  <c r="AB340" i="27"/>
  <c r="AB242" i="27"/>
  <c r="B434" i="27"/>
  <c r="B334" i="27"/>
  <c r="J205" i="27"/>
  <c r="J107" i="27"/>
  <c r="B341" i="27"/>
  <c r="B243" i="27"/>
  <c r="J425" i="27"/>
  <c r="J325" i="27"/>
  <c r="H88" i="27"/>
  <c r="H461" i="27"/>
  <c r="AB339" i="27"/>
  <c r="AB241" i="27"/>
  <c r="X89" i="27"/>
  <c r="X461" i="27"/>
  <c r="AB423" i="27"/>
  <c r="AB323" i="27"/>
  <c r="Z52" i="27"/>
  <c r="D51" i="27"/>
  <c r="D27" i="27"/>
  <c r="R7" i="27"/>
  <c r="D344" i="27"/>
  <c r="D246" i="27"/>
  <c r="H437" i="27"/>
  <c r="H337" i="27"/>
  <c r="Z387" i="27"/>
  <c r="Z288" i="27"/>
  <c r="K206" i="27"/>
  <c r="F87" i="27"/>
  <c r="F460" i="27"/>
  <c r="F41" i="27"/>
  <c r="T87" i="27"/>
  <c r="T41" i="27"/>
  <c r="H50" i="27"/>
  <c r="H26" i="27"/>
  <c r="L424" i="27"/>
  <c r="L324" i="27"/>
  <c r="X336" i="27"/>
  <c r="X238" i="27"/>
  <c r="F384" i="27"/>
  <c r="F285" i="27"/>
  <c r="R386" i="27"/>
  <c r="R287" i="27"/>
  <c r="X275" i="27"/>
  <c r="X177" i="27"/>
  <c r="Z47" i="27"/>
  <c r="Z25" i="27"/>
  <c r="Z282" i="27"/>
  <c r="Z89" i="27"/>
  <c r="J281" i="27"/>
  <c r="J183" i="27"/>
  <c r="R357" i="27"/>
  <c r="R259" i="27"/>
  <c r="AB19" i="27"/>
  <c r="AB12" i="27"/>
  <c r="D358" i="27"/>
  <c r="D260" i="27"/>
  <c r="D448" i="27"/>
  <c r="D347" i="27"/>
  <c r="F108" i="27"/>
  <c r="V180" i="27"/>
  <c r="V250" i="27"/>
  <c r="T352" i="27"/>
  <c r="T254" i="27"/>
  <c r="R439" i="27"/>
  <c r="R471" i="27"/>
  <c r="L433" i="27"/>
  <c r="L333" i="27"/>
  <c r="X210" i="27"/>
  <c r="X112" i="27"/>
  <c r="F278" i="27"/>
  <c r="F180" i="27"/>
  <c r="F439" i="27"/>
  <c r="F471" i="27"/>
  <c r="B210" i="27"/>
  <c r="B112" i="27"/>
  <c r="X180" i="27"/>
  <c r="X250" i="27"/>
  <c r="J433" i="27"/>
  <c r="J333" i="27"/>
  <c r="X106" i="27"/>
  <c r="V341" i="27"/>
  <c r="V243" i="27"/>
  <c r="H431" i="27"/>
  <c r="H331" i="27"/>
  <c r="R347" i="27"/>
  <c r="R249" i="27"/>
  <c r="F104" i="27"/>
  <c r="D276" i="27"/>
  <c r="D178" i="27"/>
  <c r="H207" i="27"/>
  <c r="H109" i="27"/>
  <c r="J435" i="27"/>
  <c r="J335" i="27"/>
  <c r="V8" i="27"/>
  <c r="L434" i="27"/>
  <c r="L334" i="27"/>
  <c r="T340" i="27"/>
  <c r="T242" i="27"/>
  <c r="H434" i="27"/>
  <c r="H334" i="27"/>
  <c r="H341" i="27"/>
  <c r="H243" i="27"/>
  <c r="Z429" i="27"/>
  <c r="Z329" i="27"/>
  <c r="R195" i="27"/>
  <c r="R97" i="27"/>
  <c r="D202" i="27"/>
  <c r="D104" i="27"/>
  <c r="R339" i="27"/>
  <c r="R241" i="27"/>
  <c r="Z423" i="27"/>
  <c r="Z323" i="27"/>
  <c r="J51" i="27"/>
  <c r="J27" i="27"/>
  <c r="T428" i="27"/>
  <c r="T328" i="27"/>
  <c r="J344" i="27"/>
  <c r="J246" i="27"/>
  <c r="A206" i="27"/>
  <c r="AB5" i="27"/>
  <c r="T239" i="27"/>
  <c r="T100" i="27"/>
  <c r="B196" i="27"/>
  <c r="B98" i="27"/>
  <c r="J385" i="27"/>
  <c r="J286" i="27"/>
  <c r="R90" i="27"/>
  <c r="Z87" i="27"/>
  <c r="Z41" i="27"/>
  <c r="AB338" i="27"/>
  <c r="AB240" i="27"/>
  <c r="B50" i="27"/>
  <c r="B26" i="27"/>
  <c r="H383" i="27"/>
  <c r="H284" i="27"/>
  <c r="F424" i="27"/>
  <c r="F324" i="27"/>
  <c r="AB51" i="27"/>
  <c r="AB27" i="27"/>
  <c r="AB455" i="27"/>
  <c r="L384" i="27"/>
  <c r="L285" i="27"/>
  <c r="J187" i="27"/>
  <c r="J89" i="27"/>
  <c r="D5" i="27"/>
  <c r="V447" i="27"/>
  <c r="AB25" i="27"/>
  <c r="F356" i="27"/>
  <c r="F258" i="27"/>
  <c r="D10" i="27"/>
  <c r="H210" i="27"/>
  <c r="H112" i="27"/>
  <c r="Z208" i="27"/>
  <c r="Z110" i="27"/>
  <c r="H277" i="27"/>
  <c r="H179" i="27"/>
  <c r="Z430" i="27"/>
  <c r="Z330" i="27"/>
  <c r="R351" i="27"/>
  <c r="R253" i="27"/>
  <c r="B350" i="27"/>
  <c r="B252" i="27"/>
  <c r="V105" i="27"/>
  <c r="AB435" i="27"/>
  <c r="AB335" i="27"/>
  <c r="B278" i="27"/>
  <c r="B180" i="27"/>
  <c r="AB433" i="27"/>
  <c r="AB333" i="27"/>
  <c r="D339" i="27"/>
  <c r="R52" i="27"/>
  <c r="R100" i="27"/>
  <c r="B94" i="27"/>
  <c r="D49" i="27"/>
  <c r="X384" i="27"/>
  <c r="X285" i="27"/>
  <c r="R343" i="27"/>
  <c r="R245" i="27"/>
  <c r="L346" i="27"/>
  <c r="L248" i="27"/>
  <c r="T342" i="27"/>
  <c r="T244" i="27"/>
  <c r="V345" i="27"/>
  <c r="V247" i="27"/>
  <c r="T89" i="27"/>
  <c r="T461" i="27"/>
  <c r="T49" i="27"/>
  <c r="AB432" i="27"/>
  <c r="AB332" i="27"/>
  <c r="X344" i="27"/>
  <c r="X246" i="27"/>
  <c r="D91" i="27"/>
  <c r="D42" i="27"/>
  <c r="R444" i="27"/>
  <c r="V344" i="27"/>
  <c r="V246" i="27"/>
  <c r="AB383" i="27"/>
  <c r="AB284" i="27"/>
  <c r="J347" i="27"/>
  <c r="J249" i="27"/>
  <c r="D446" i="27"/>
  <c r="D425" i="27"/>
  <c r="D325" i="27"/>
  <c r="T276" i="27"/>
  <c r="T178" i="27"/>
  <c r="AB210" i="27"/>
  <c r="AB112" i="27"/>
  <c r="T350" i="27"/>
  <c r="T252" i="27"/>
  <c r="AB344" i="27"/>
  <c r="AB246" i="27"/>
  <c r="AB427" i="27"/>
  <c r="AB327" i="27"/>
  <c r="L44" i="27"/>
  <c r="R279" i="27"/>
  <c r="J101" i="27"/>
  <c r="X340" i="27"/>
  <c r="V50" i="27"/>
  <c r="V13" i="27"/>
  <c r="R447" i="27"/>
  <c r="V24" i="27"/>
  <c r="AB447" i="27"/>
  <c r="H446" i="27"/>
  <c r="X343" i="27"/>
  <c r="X245" i="27"/>
  <c r="J349" i="27"/>
  <c r="J251" i="27"/>
  <c r="H99" i="27"/>
  <c r="D210" i="27"/>
  <c r="D112" i="27"/>
  <c r="Z100" i="27"/>
  <c r="AB208" i="27"/>
  <c r="AB110" i="27"/>
  <c r="L277" i="27"/>
  <c r="L179" i="27"/>
  <c r="Z424" i="27"/>
  <c r="Z324" i="27"/>
  <c r="Z385" i="27"/>
  <c r="Z286" i="27"/>
  <c r="Z351" i="27"/>
  <c r="Z253" i="27"/>
  <c r="R435" i="27"/>
  <c r="R335" i="27"/>
  <c r="R433" i="27"/>
  <c r="R333" i="27"/>
  <c r="H46" i="27"/>
  <c r="H24" i="27"/>
  <c r="R434" i="27"/>
  <c r="R334" i="27"/>
  <c r="AB102" i="27"/>
  <c r="H445" i="27"/>
  <c r="T343" i="27"/>
  <c r="T245" i="27"/>
  <c r="V431" i="27"/>
  <c r="V331" i="27"/>
  <c r="D46" i="27"/>
  <c r="D24" i="27"/>
  <c r="B429" i="27"/>
  <c r="B329" i="27"/>
  <c r="AB353" i="27"/>
  <c r="AB255" i="27"/>
  <c r="V360" i="27"/>
  <c r="V262" i="27"/>
  <c r="V280" i="27"/>
  <c r="V182" i="27"/>
  <c r="V93" i="27"/>
  <c r="J43" i="27"/>
  <c r="R345" i="27"/>
  <c r="R247" i="27"/>
  <c r="H352" i="27"/>
  <c r="H254" i="27"/>
  <c r="B381" i="27"/>
  <c r="B283" i="27"/>
  <c r="J348" i="27"/>
  <c r="J250" i="27"/>
  <c r="H91" i="27"/>
  <c r="H42" i="27"/>
  <c r="B348" i="27"/>
  <c r="B250" i="27"/>
  <c r="J430" i="27"/>
  <c r="J330" i="27"/>
  <c r="T448" i="27"/>
  <c r="D12" i="27"/>
  <c r="H439" i="27"/>
  <c r="H471" i="27"/>
  <c r="F90" i="27"/>
  <c r="L428" i="27"/>
  <c r="L328" i="27"/>
  <c r="AB281" i="27"/>
  <c r="AB183" i="27"/>
  <c r="B107" i="27"/>
  <c r="AB384" i="27"/>
  <c r="AB285" i="27"/>
  <c r="F97" i="27"/>
  <c r="R92" i="27"/>
  <c r="D354" i="27"/>
  <c r="D256" i="27"/>
  <c r="R25" i="27"/>
  <c r="X353" i="27"/>
  <c r="X255" i="27"/>
  <c r="AB209" i="27"/>
  <c r="AB111" i="27"/>
  <c r="H353" i="27"/>
  <c r="H255" i="27"/>
  <c r="V23" i="27"/>
  <c r="X207" i="27"/>
  <c r="X109" i="27"/>
  <c r="X467" i="27"/>
  <c r="R277" i="27"/>
  <c r="R179" i="27"/>
  <c r="AB100" i="27"/>
  <c r="B99" i="27"/>
  <c r="AB93" i="27"/>
  <c r="L52" i="27"/>
  <c r="R208" i="27"/>
  <c r="R110" i="27"/>
  <c r="F350" i="27"/>
  <c r="F252" i="27"/>
  <c r="D350" i="27"/>
  <c r="D252" i="27"/>
  <c r="D195" i="27"/>
  <c r="D458" i="27"/>
  <c r="H105" i="27"/>
  <c r="V100" i="27"/>
  <c r="T424" i="27"/>
  <c r="T324" i="27"/>
  <c r="R432" i="27"/>
  <c r="R332" i="27"/>
  <c r="J94" i="27"/>
  <c r="Z95" i="27"/>
  <c r="D43" i="27"/>
  <c r="AB101" i="27"/>
  <c r="V430" i="27"/>
  <c r="V330" i="27"/>
  <c r="R50" i="27"/>
  <c r="R26" i="27"/>
  <c r="J432" i="27"/>
  <c r="J332" i="27"/>
  <c r="B49" i="27"/>
  <c r="F352" i="27"/>
  <c r="F254" i="27"/>
  <c r="H346" i="27"/>
  <c r="H248" i="27"/>
  <c r="D89" i="27"/>
  <c r="V101" i="27"/>
  <c r="H360" i="27"/>
  <c r="H262" i="27"/>
  <c r="D348" i="27"/>
  <c r="D250" i="27"/>
  <c r="L99" i="27"/>
  <c r="AB89" i="27"/>
  <c r="AB461" i="27"/>
  <c r="L352" i="27"/>
  <c r="L254" i="27"/>
  <c r="Z343" i="27"/>
  <c r="Z245" i="27"/>
  <c r="Z346" i="27"/>
  <c r="Z248" i="27"/>
  <c r="AB44" i="27"/>
  <c r="X104" i="27"/>
  <c r="AB444" i="27"/>
  <c r="B105" i="27"/>
  <c r="F426" i="27"/>
  <c r="F326" i="27"/>
  <c r="X277" i="27"/>
  <c r="X179" i="27"/>
  <c r="D88" i="27"/>
  <c r="D461" i="27"/>
  <c r="J353" i="27"/>
  <c r="J255" i="27"/>
  <c r="D9" i="27"/>
  <c r="T95" i="27"/>
  <c r="X102" i="27"/>
  <c r="X358" i="27"/>
  <c r="X260" i="27"/>
  <c r="B342" i="27"/>
  <c r="AB99" i="27"/>
  <c r="L338" i="27"/>
  <c r="T341" i="27"/>
  <c r="J6" i="27"/>
  <c r="V25" i="27"/>
  <c r="H358" i="27"/>
  <c r="H260" i="27"/>
  <c r="H356" i="27"/>
  <c r="H258" i="27"/>
  <c r="B279" i="27"/>
  <c r="B181" i="27"/>
  <c r="J207" i="27"/>
  <c r="J109" i="27"/>
  <c r="J99" i="27"/>
  <c r="B93" i="27"/>
  <c r="R387" i="27"/>
  <c r="R288" i="27"/>
  <c r="V435" i="27"/>
  <c r="V335" i="27"/>
  <c r="Z108" i="27"/>
  <c r="B349" i="27"/>
  <c r="B251" i="27"/>
  <c r="X100" i="27"/>
  <c r="F195" i="27"/>
  <c r="F458" i="27"/>
  <c r="AB97" i="27"/>
  <c r="B195" i="27"/>
  <c r="B458" i="27"/>
  <c r="V387" i="27"/>
  <c r="V288" i="27"/>
  <c r="T339" i="27"/>
  <c r="T241" i="27"/>
  <c r="R13" i="27"/>
  <c r="X435" i="27"/>
  <c r="X335" i="27"/>
  <c r="V44" i="27"/>
  <c r="D47" i="27"/>
  <c r="Z46" i="27"/>
  <c r="H281" i="27"/>
  <c r="H183" i="27"/>
  <c r="R280" i="27"/>
  <c r="R182" i="27"/>
  <c r="F105" i="27"/>
  <c r="T358" i="27"/>
  <c r="T260" i="27"/>
  <c r="B352" i="27"/>
  <c r="B254" i="27"/>
  <c r="J338" i="27"/>
  <c r="J240" i="27"/>
  <c r="H338" i="27"/>
  <c r="H240" i="27"/>
  <c r="B445" i="27"/>
  <c r="H354" i="27"/>
  <c r="H256" i="27"/>
  <c r="F351" i="27"/>
  <c r="F253" i="27"/>
  <c r="V343" i="27"/>
  <c r="V245" i="27"/>
  <c r="L381" i="27"/>
  <c r="L283" i="27"/>
  <c r="V207" i="27"/>
  <c r="V467" i="27"/>
  <c r="V109" i="27"/>
  <c r="D428" i="27"/>
  <c r="D328" i="27"/>
  <c r="Z276" i="27"/>
  <c r="Z178" i="27"/>
  <c r="L88" i="27"/>
  <c r="L461" i="27"/>
  <c r="T207" i="27"/>
  <c r="T109" i="27"/>
  <c r="T467" i="27"/>
  <c r="R281" i="27"/>
  <c r="R183" i="27"/>
  <c r="V89" i="27"/>
  <c r="V461" i="27"/>
  <c r="V384" i="27"/>
  <c r="V285" i="27"/>
  <c r="AB278" i="27"/>
  <c r="AB343" i="27"/>
  <c r="V98" i="27"/>
  <c r="Z94" i="27"/>
  <c r="L108" i="27"/>
  <c r="X23" i="27"/>
  <c r="L279" i="27"/>
  <c r="L181" i="27"/>
  <c r="D435" i="27"/>
  <c r="D335" i="27"/>
  <c r="T432" i="27"/>
  <c r="T332" i="27"/>
  <c r="X429" i="27"/>
  <c r="X329" i="27"/>
  <c r="H89" i="27"/>
  <c r="AB385" i="27"/>
  <c r="AB286" i="27"/>
  <c r="L350" i="27"/>
  <c r="L252" i="27"/>
  <c r="E202" i="27"/>
  <c r="H349" i="27"/>
  <c r="H251" i="27"/>
  <c r="Z50" i="27"/>
  <c r="Z26" i="27"/>
  <c r="T351" i="27"/>
  <c r="T253" i="27"/>
  <c r="L100" i="27"/>
  <c r="V339" i="27"/>
  <c r="V241" i="27"/>
  <c r="V52" i="27"/>
  <c r="H350" i="27"/>
  <c r="H252" i="27"/>
  <c r="H51" i="27"/>
  <c r="H27" i="27"/>
  <c r="T44" i="27"/>
  <c r="H47" i="27"/>
  <c r="R44" i="27"/>
  <c r="F358" i="27"/>
  <c r="F260" i="27"/>
  <c r="F430" i="27"/>
  <c r="F330" i="27"/>
  <c r="B358" i="27"/>
  <c r="B260" i="27"/>
  <c r="T427" i="27"/>
  <c r="T327" i="27"/>
  <c r="J280" i="27"/>
  <c r="J182" i="27"/>
  <c r="B439" i="27"/>
  <c r="B471" i="27"/>
  <c r="R427" i="27"/>
  <c r="R327" i="27"/>
  <c r="B338" i="27"/>
  <c r="B240" i="27"/>
  <c r="J346" i="27"/>
  <c r="J248" i="27"/>
  <c r="T93" i="27"/>
  <c r="X341" i="27"/>
  <c r="X243" i="27"/>
  <c r="R49" i="27"/>
  <c r="AB448" i="27"/>
  <c r="X99" i="27"/>
  <c r="R104" i="27"/>
  <c r="F338" i="27"/>
  <c r="F240" i="27"/>
  <c r="X280" i="27"/>
  <c r="X182" i="27"/>
  <c r="R105" i="27"/>
  <c r="B280" i="27"/>
  <c r="B182" i="27"/>
  <c r="B354" i="27"/>
  <c r="B256" i="27"/>
  <c r="R350" i="27"/>
  <c r="R252" i="27"/>
  <c r="X281" i="27"/>
  <c r="X183" i="27"/>
  <c r="Z453" i="27"/>
  <c r="T281" i="27"/>
  <c r="T183" i="27"/>
  <c r="V104" i="27"/>
  <c r="X423" i="27"/>
  <c r="X323" i="27"/>
  <c r="V352" i="27"/>
  <c r="V254" i="27"/>
  <c r="B46" i="27"/>
  <c r="B24" i="27"/>
  <c r="B91" i="27"/>
  <c r="Z102" i="27"/>
  <c r="X24" i="27"/>
  <c r="L354" i="27"/>
  <c r="L256" i="27"/>
  <c r="R358" i="27"/>
  <c r="R260" i="27"/>
  <c r="F280" i="27"/>
  <c r="F182" i="27"/>
  <c r="J279" i="27"/>
  <c r="J181" i="27"/>
  <c r="L103" i="27"/>
  <c r="X101" i="27"/>
  <c r="X432" i="27"/>
  <c r="X332" i="27"/>
  <c r="Z91" i="27"/>
  <c r="Z42" i="27"/>
  <c r="T277" i="27"/>
  <c r="T179" i="27"/>
  <c r="V433" i="27"/>
  <c r="V333" i="27"/>
  <c r="H195" i="27"/>
  <c r="H458" i="27"/>
  <c r="T208" i="27"/>
  <c r="T110" i="27"/>
  <c r="AB430" i="27"/>
  <c r="AB330" i="27"/>
  <c r="AB387" i="27"/>
  <c r="AB288" i="27"/>
  <c r="T433" i="27"/>
  <c r="T333" i="27"/>
  <c r="V351" i="27"/>
  <c r="V253" i="27"/>
  <c r="T102" i="27"/>
  <c r="B426" i="27"/>
  <c r="B326" i="27"/>
  <c r="X52" i="27"/>
  <c r="X385" i="27"/>
  <c r="X286" i="27"/>
  <c r="D7" i="27"/>
  <c r="F6" i="27"/>
  <c r="F4" i="27"/>
  <c r="J350" i="27"/>
  <c r="J252" i="27"/>
  <c r="Z435" i="27"/>
  <c r="Z335" i="27"/>
  <c r="T387" i="27"/>
  <c r="T288" i="27"/>
  <c r="X433" i="27"/>
  <c r="X333" i="27"/>
  <c r="F52" i="27"/>
  <c r="Z336" i="27"/>
  <c r="Z238" i="27"/>
  <c r="L47" i="27"/>
  <c r="R48" i="27"/>
  <c r="AB104" i="27"/>
  <c r="R385" i="27"/>
  <c r="R286" i="27"/>
  <c r="AB181" i="27"/>
  <c r="AB251" i="27"/>
  <c r="AB280" i="27"/>
  <c r="AB182" i="27"/>
  <c r="AB434" i="27"/>
  <c r="AB334" i="27"/>
  <c r="H351" i="27"/>
  <c r="H253" i="27"/>
  <c r="R353" i="27"/>
  <c r="R255" i="27"/>
  <c r="L208" i="27"/>
  <c r="L110" i="27"/>
  <c r="H280" i="27"/>
  <c r="H182" i="27"/>
  <c r="F381" i="27"/>
  <c r="F283" i="27"/>
  <c r="H6" i="27"/>
  <c r="H4" i="27"/>
  <c r="Z383" i="27"/>
  <c r="Z284" i="27"/>
  <c r="D108" i="27"/>
  <c r="D445" i="27"/>
  <c r="V97" i="27"/>
  <c r="J444" i="27"/>
  <c r="H90" i="27"/>
  <c r="B6" i="27"/>
  <c r="B4" i="27"/>
  <c r="D25" i="27"/>
  <c r="T344" i="27"/>
  <c r="T246" i="27"/>
  <c r="B360" i="27"/>
  <c r="B262" i="27"/>
  <c r="AB14" i="27"/>
  <c r="Z106" i="27"/>
  <c r="L105" i="27"/>
  <c r="R346" i="27"/>
  <c r="Z101" i="27"/>
  <c r="B356" i="27"/>
  <c r="B258" i="27"/>
  <c r="H208" i="27"/>
  <c r="H110" i="27"/>
  <c r="D208" i="27"/>
  <c r="D110" i="27"/>
  <c r="V353" i="27"/>
  <c r="V255" i="27"/>
  <c r="D444" i="27"/>
  <c r="H10" i="27"/>
  <c r="AB277" i="27"/>
  <c r="AB179" i="27"/>
  <c r="Z434" i="27"/>
  <c r="Z334" i="27"/>
  <c r="V208" i="27"/>
  <c r="V110" i="27"/>
  <c r="D426" i="27"/>
  <c r="D326" i="27"/>
  <c r="X351" i="27"/>
  <c r="X253" i="27"/>
  <c r="F7" i="27"/>
  <c r="H278" i="27"/>
  <c r="H180" i="27"/>
  <c r="T50" i="27"/>
  <c r="T26" i="27"/>
  <c r="H52" i="27"/>
  <c r="D6" i="27"/>
  <c r="D4" i="27"/>
  <c r="L426" i="27"/>
  <c r="L326" i="27"/>
  <c r="V385" i="27"/>
  <c r="V286" i="27"/>
  <c r="B7" i="27"/>
  <c r="T336" i="27"/>
  <c r="T238" i="27"/>
  <c r="X48" i="27"/>
  <c r="B208" i="27"/>
  <c r="B110" i="27"/>
  <c r="AB105" i="27"/>
  <c r="D429" i="27"/>
  <c r="D329" i="27"/>
  <c r="R383" i="27"/>
  <c r="R284" i="27"/>
  <c r="R341" i="27"/>
  <c r="R243" i="27"/>
  <c r="R207" i="27"/>
  <c r="R467" i="27"/>
  <c r="R109" i="27"/>
  <c r="T429" i="27"/>
  <c r="T329" i="27"/>
  <c r="J88" i="27"/>
  <c r="J461" i="27"/>
  <c r="AB358" i="27"/>
  <c r="AB260" i="27"/>
  <c r="H381" i="27"/>
  <c r="H283" i="27"/>
  <c r="B383" i="27"/>
  <c r="B284" i="27"/>
  <c r="J108" i="27"/>
  <c r="J91" i="27"/>
  <c r="J42" i="27"/>
  <c r="F348" i="27"/>
  <c r="F250" i="27"/>
  <c r="R360" i="27"/>
  <c r="R262" i="27"/>
  <c r="J100" i="27"/>
  <c r="T383" i="27"/>
  <c r="T284" i="27"/>
  <c r="T354" i="27"/>
  <c r="T256" i="27"/>
  <c r="J209" i="27"/>
  <c r="J111" i="27"/>
  <c r="J426" i="27"/>
  <c r="J326" i="27"/>
  <c r="F47" i="27"/>
  <c r="T431" i="27"/>
  <c r="T331" i="27"/>
  <c r="Z354" i="27"/>
  <c r="Z256" i="27"/>
  <c r="AB207" i="27"/>
  <c r="AB467" i="27"/>
  <c r="AB109" i="27"/>
  <c r="R106" i="27"/>
  <c r="R384" i="27"/>
  <c r="R285" i="27"/>
  <c r="R448" i="27"/>
  <c r="F46" i="27"/>
  <c r="F24" i="27"/>
  <c r="V102" i="27"/>
  <c r="AB352" i="27"/>
  <c r="AB254" i="27"/>
  <c r="F209" i="27"/>
  <c r="F111" i="27"/>
  <c r="L345" i="27"/>
  <c r="B95" i="27"/>
  <c r="H9" i="27"/>
  <c r="F50" i="27"/>
  <c r="F339" i="27"/>
  <c r="AB48" i="27"/>
  <c r="L360" i="27"/>
  <c r="L262" i="27"/>
  <c r="J352" i="27"/>
  <c r="J254" i="27"/>
  <c r="R344" i="27"/>
  <c r="R246" i="27"/>
  <c r="V95" i="27"/>
  <c r="L43" i="27"/>
  <c r="V427" i="27"/>
  <c r="V327" i="27"/>
  <c r="X208" i="27"/>
  <c r="X110" i="27"/>
  <c r="L106" i="27"/>
  <c r="F94" i="27"/>
  <c r="D278" i="27"/>
  <c r="D180" i="27"/>
  <c r="V434" i="27"/>
  <c r="V334" i="27"/>
  <c r="B88" i="27"/>
  <c r="B461" i="27"/>
  <c r="AB351" i="27"/>
  <c r="AB253" i="27"/>
  <c r="X13" i="27"/>
  <c r="R91" i="27"/>
  <c r="R42" i="27"/>
  <c r="X50" i="27"/>
  <c r="X26" i="27"/>
  <c r="L278" i="27"/>
  <c r="L180" i="27"/>
  <c r="X430" i="27"/>
  <c r="X330" i="27"/>
  <c r="D430" i="27"/>
  <c r="D330" i="27"/>
  <c r="L89" i="27"/>
  <c r="T430" i="27"/>
  <c r="T330" i="27"/>
  <c r="J49" i="27"/>
  <c r="X346" i="27"/>
  <c r="X248" i="27"/>
  <c r="T99" i="27"/>
  <c r="T346" i="27"/>
  <c r="T248" i="27"/>
  <c r="AB429" i="27"/>
  <c r="AB329" i="27"/>
  <c r="X383" i="27"/>
  <c r="X284" i="27"/>
  <c r="D360" i="27"/>
  <c r="D262" i="27"/>
  <c r="F208" i="27"/>
  <c r="F110" i="27"/>
  <c r="L358" i="27"/>
  <c r="L260" i="27"/>
  <c r="J429" i="27"/>
  <c r="J329" i="27"/>
  <c r="J384" i="27"/>
  <c r="J285" i="27"/>
  <c r="J381" i="27"/>
  <c r="J283" i="27"/>
  <c r="J383" i="27"/>
  <c r="J284" i="27"/>
  <c r="AB95" i="27"/>
  <c r="D432" i="27"/>
  <c r="D332" i="27"/>
  <c r="Z432" i="27"/>
  <c r="Z332" i="27"/>
  <c r="D107" i="27"/>
  <c r="J10" i="27"/>
  <c r="H43" i="27"/>
  <c r="F92" i="27"/>
  <c r="L195" i="27"/>
  <c r="L458" i="27"/>
  <c r="F23" i="27"/>
  <c r="L6" i="27"/>
  <c r="L4" i="27"/>
  <c r="J428" i="27"/>
  <c r="J328" i="27"/>
  <c r="L46" i="27"/>
  <c r="L24" i="27"/>
  <c r="T280" i="27"/>
  <c r="T182" i="27"/>
  <c r="T384" i="27"/>
  <c r="T285" i="27"/>
  <c r="X352" i="27"/>
  <c r="X254" i="27"/>
  <c r="R354" i="27"/>
  <c r="R256" i="27"/>
  <c r="D100" i="27"/>
  <c r="X427" i="27"/>
  <c r="X327" i="27"/>
  <c r="F12" i="27"/>
  <c r="R336" i="27"/>
  <c r="J46" i="27"/>
  <c r="Z23" i="27"/>
  <c r="X47" i="27"/>
  <c r="C357" i="27"/>
  <c r="Z349" i="27"/>
  <c r="Z279" i="27"/>
  <c r="S206" i="27"/>
  <c r="F45" i="27"/>
  <c r="F376" i="27"/>
  <c r="I203" i="27"/>
  <c r="J386" i="27"/>
  <c r="J189" i="27"/>
  <c r="V198" i="27"/>
  <c r="V337" i="27"/>
  <c r="F386" i="27"/>
  <c r="F189" i="27"/>
  <c r="Z193" i="27"/>
  <c r="Z388" i="27"/>
  <c r="J275" i="27"/>
  <c r="J382" i="27"/>
  <c r="AA46" i="27"/>
  <c r="T187" i="27"/>
  <c r="T380" i="27"/>
  <c r="A357" i="27"/>
  <c r="V197" i="27"/>
  <c r="V426" i="27"/>
  <c r="F48" i="27"/>
  <c r="F379" i="27"/>
  <c r="D188" i="27"/>
  <c r="D380" i="27"/>
  <c r="J345" i="27"/>
  <c r="J14" i="27"/>
  <c r="X349" i="27"/>
  <c r="X279" i="27"/>
  <c r="H11" i="27"/>
  <c r="H343" i="27"/>
  <c r="Y206" i="27"/>
  <c r="F336" i="27"/>
  <c r="F44" i="27"/>
  <c r="AB198" i="27"/>
  <c r="AB337" i="27"/>
  <c r="L386" i="27"/>
  <c r="L189" i="27"/>
  <c r="T193" i="27"/>
  <c r="T388" i="27"/>
  <c r="D275" i="27"/>
  <c r="D382" i="27"/>
  <c r="Z378" i="27"/>
  <c r="Z188" i="27"/>
  <c r="Z187" i="27"/>
  <c r="Z380" i="27"/>
  <c r="D189" i="27"/>
  <c r="D386" i="27"/>
  <c r="B376" i="27"/>
  <c r="B45" i="27"/>
  <c r="J376" i="27"/>
  <c r="J45" i="27"/>
  <c r="D86" i="27"/>
  <c r="D423" i="27"/>
  <c r="V278" i="27"/>
  <c r="V348" i="27"/>
  <c r="F14" i="27"/>
  <c r="F345" i="27"/>
  <c r="X278" i="27"/>
  <c r="X348" i="27"/>
  <c r="B343" i="27"/>
  <c r="B11" i="27"/>
  <c r="K203" i="27"/>
  <c r="AB88" i="27"/>
  <c r="AB425" i="27"/>
  <c r="T198" i="27"/>
  <c r="T337" i="27"/>
  <c r="X188" i="27"/>
  <c r="X378" i="27"/>
  <c r="T197" i="27"/>
  <c r="T426" i="27"/>
  <c r="F427" i="27"/>
  <c r="F95" i="27"/>
  <c r="H336" i="27"/>
  <c r="H44" i="27"/>
  <c r="B386" i="27"/>
  <c r="B189" i="27"/>
  <c r="H376" i="27"/>
  <c r="H45" i="27"/>
  <c r="R348" i="27"/>
  <c r="R278" i="27"/>
  <c r="J2" i="27"/>
  <c r="J278" i="27"/>
  <c r="J343" i="27"/>
  <c r="J11" i="27"/>
  <c r="E204" i="27"/>
  <c r="T88" i="27"/>
  <c r="T425" i="27"/>
  <c r="H86" i="27"/>
  <c r="H423" i="27"/>
  <c r="R378" i="27"/>
  <c r="R188" i="27"/>
  <c r="R382" i="27"/>
  <c r="R43" i="27"/>
  <c r="V382" i="27"/>
  <c r="V43" i="27"/>
  <c r="B336" i="27"/>
  <c r="B44" i="27"/>
  <c r="AB349" i="27"/>
  <c r="AB279" i="27"/>
  <c r="AB426" i="27"/>
  <c r="AB197" i="27"/>
  <c r="B379" i="27"/>
  <c r="B48" i="27"/>
  <c r="L343" i="27"/>
  <c r="L11" i="27"/>
  <c r="AA438" i="27"/>
  <c r="K204" i="27"/>
  <c r="AA190" i="27"/>
  <c r="Z88" i="27"/>
  <c r="Z425" i="27"/>
  <c r="Z198" i="27"/>
  <c r="Z337" i="27"/>
  <c r="X388" i="27"/>
  <c r="X193" i="27"/>
  <c r="X381" i="27"/>
  <c r="X45" i="27"/>
  <c r="V378" i="27"/>
  <c r="V188" i="27"/>
  <c r="X382" i="27"/>
  <c r="X43" i="27"/>
  <c r="V187" i="27"/>
  <c r="V380" i="27"/>
  <c r="A204" i="27"/>
  <c r="L427" i="27"/>
  <c r="L95" i="27"/>
  <c r="L379" i="27"/>
  <c r="L48" i="27"/>
  <c r="E203" i="27"/>
  <c r="R45" i="27"/>
  <c r="R381" i="27"/>
  <c r="J336" i="27"/>
  <c r="J44" i="27"/>
  <c r="C204" i="27"/>
  <c r="S438" i="27"/>
  <c r="H48" i="27"/>
  <c r="H379" i="27"/>
  <c r="U190" i="27"/>
  <c r="U206" i="27"/>
  <c r="A351" i="27"/>
  <c r="H14" i="27"/>
  <c r="H345" i="27"/>
  <c r="Z278" i="27"/>
  <c r="Z348" i="27"/>
  <c r="E15" i="27"/>
  <c r="W206" i="27"/>
  <c r="G204" i="27"/>
  <c r="A203" i="27"/>
  <c r="V88" i="27"/>
  <c r="V425" i="27"/>
  <c r="R198" i="27"/>
  <c r="R337" i="27"/>
  <c r="F86" i="27"/>
  <c r="F423" i="27"/>
  <c r="F188" i="27"/>
  <c r="F380" i="27"/>
  <c r="V381" i="27"/>
  <c r="V45" i="27"/>
  <c r="AB378" i="27"/>
  <c r="AB188" i="27"/>
  <c r="AB382" i="27"/>
  <c r="AB43" i="27"/>
  <c r="X187" i="27"/>
  <c r="X380" i="27"/>
  <c r="J188" i="27"/>
  <c r="J380" i="27"/>
  <c r="D44" i="27"/>
  <c r="D336" i="27"/>
  <c r="D376" i="27"/>
  <c r="D45" i="27"/>
  <c r="X426" i="27"/>
  <c r="X197" i="27"/>
  <c r="B345" i="27"/>
  <c r="B14" i="27"/>
  <c r="C356" i="27"/>
  <c r="E357" i="27"/>
  <c r="G351" i="27"/>
  <c r="V279" i="27"/>
  <c r="V349" i="27"/>
  <c r="T348" i="27"/>
  <c r="T278" i="27"/>
  <c r="F343" i="27"/>
  <c r="F11" i="27"/>
  <c r="L376" i="27"/>
  <c r="L45" i="27"/>
  <c r="G203" i="27"/>
  <c r="AB193" i="27"/>
  <c r="AB388" i="27"/>
  <c r="X198" i="27"/>
  <c r="X337" i="27"/>
  <c r="L86" i="27"/>
  <c r="L423" i="27"/>
  <c r="D48" i="27"/>
  <c r="D379" i="27"/>
  <c r="B188" i="27"/>
  <c r="B380" i="27"/>
  <c r="T382" i="27"/>
  <c r="T43" i="27"/>
  <c r="R380" i="27"/>
  <c r="R187" i="27"/>
  <c r="R197" i="27"/>
  <c r="R426" i="27"/>
  <c r="B382" i="27"/>
  <c r="B275" i="27"/>
  <c r="AB381" i="27"/>
  <c r="AB45" i="27"/>
  <c r="I357" i="27"/>
  <c r="G357" i="27"/>
  <c r="E351" i="27"/>
  <c r="T349" i="27"/>
  <c r="T279" i="27"/>
  <c r="D14" i="27"/>
  <c r="D345" i="27"/>
  <c r="C203" i="27"/>
  <c r="B86" i="27"/>
  <c r="B423" i="27"/>
  <c r="V388" i="27"/>
  <c r="V193" i="27"/>
  <c r="J379" i="27"/>
  <c r="J48" i="27"/>
  <c r="H188" i="27"/>
  <c r="H380" i="27"/>
  <c r="H275" i="27"/>
  <c r="H382" i="27"/>
  <c r="U46" i="27"/>
  <c r="AB380" i="27"/>
  <c r="AB187" i="27"/>
  <c r="D427" i="27"/>
  <c r="D95" i="27"/>
  <c r="J427" i="27"/>
  <c r="J95" i="27"/>
  <c r="H427" i="27"/>
  <c r="H95" i="27"/>
  <c r="R88" i="27"/>
  <c r="R425" i="27"/>
  <c r="F275" i="27"/>
  <c r="F382" i="27"/>
  <c r="Z45" i="27"/>
  <c r="Z381" i="27"/>
  <c r="I204" i="27"/>
  <c r="Y438" i="27"/>
  <c r="Z2" i="27"/>
  <c r="X2" i="26"/>
  <c r="V2" i="26"/>
  <c r="T2" i="26"/>
  <c r="AB2" i="27"/>
  <c r="V2" i="27"/>
  <c r="R2" i="27"/>
  <c r="X2" i="27"/>
  <c r="T2" i="27"/>
  <c r="U302" i="26"/>
  <c r="AC302" i="26"/>
  <c r="G83" i="27"/>
  <c r="C83" i="27"/>
  <c r="E299" i="27"/>
  <c r="K299" i="27"/>
  <c r="K494" i="27"/>
  <c r="A494" i="27"/>
  <c r="G494" i="27"/>
  <c r="I470" i="26"/>
  <c r="A470" i="26"/>
  <c r="A292" i="27"/>
  <c r="I292" i="27"/>
  <c r="A381" i="27"/>
  <c r="W169" i="27"/>
  <c r="U169" i="27"/>
  <c r="Y80" i="27"/>
  <c r="Q80" i="27"/>
  <c r="G171" i="27"/>
  <c r="A487" i="27"/>
  <c r="G487" i="27"/>
  <c r="I290" i="27"/>
  <c r="G290" i="27"/>
  <c r="C290" i="27"/>
  <c r="W30" i="27"/>
  <c r="U30" i="27"/>
  <c r="AA30" i="27"/>
  <c r="Q30" i="27"/>
  <c r="S373" i="27"/>
  <c r="AA373" i="27"/>
  <c r="A299" i="26"/>
  <c r="M299" i="26"/>
  <c r="U212" i="27"/>
  <c r="Y212" i="27"/>
  <c r="I218" i="26"/>
  <c r="C45" i="26"/>
  <c r="I30" i="27"/>
  <c r="C30" i="27"/>
  <c r="A30" i="27"/>
  <c r="G30" i="27"/>
  <c r="E30" i="27"/>
  <c r="K30" i="27"/>
  <c r="G391" i="27"/>
  <c r="W72" i="27"/>
  <c r="Q72" i="27"/>
  <c r="Y72" i="27"/>
  <c r="S72" i="27"/>
  <c r="AA72" i="27"/>
  <c r="U72" i="27"/>
  <c r="E81" i="27"/>
  <c r="K81" i="27"/>
  <c r="G81" i="27"/>
  <c r="C81" i="27"/>
  <c r="K357" i="26"/>
  <c r="E254" i="26"/>
  <c r="AC242" i="26"/>
  <c r="M380" i="26"/>
  <c r="C380" i="26"/>
  <c r="A447" i="26"/>
  <c r="U299" i="26"/>
  <c r="AC299" i="26"/>
  <c r="AA299" i="26"/>
  <c r="I254" i="26"/>
  <c r="A40" i="26"/>
  <c r="AA53" i="26"/>
  <c r="U53" i="26"/>
  <c r="S53" i="26"/>
  <c r="AE468" i="26"/>
  <c r="A380" i="26"/>
  <c r="A186" i="26"/>
  <c r="K186" i="26"/>
  <c r="C186" i="26"/>
  <c r="I186" i="26"/>
  <c r="M186" i="26"/>
  <c r="I160" i="26"/>
  <c r="S284" i="26"/>
  <c r="E160" i="26"/>
  <c r="M176" i="26"/>
  <c r="E176" i="26"/>
  <c r="K176" i="26"/>
  <c r="I176" i="26"/>
  <c r="A176" i="26"/>
  <c r="W356" i="26"/>
  <c r="S63" i="26"/>
  <c r="AE63" i="26"/>
  <c r="AC356" i="26"/>
  <c r="K172" i="27"/>
  <c r="E172" i="27"/>
  <c r="C172" i="27"/>
  <c r="A172" i="27"/>
  <c r="G172" i="27"/>
  <c r="Q172" i="27"/>
  <c r="AA172" i="27"/>
  <c r="Y172" i="27"/>
  <c r="W172" i="27"/>
  <c r="S31" i="27"/>
  <c r="I283" i="27"/>
  <c r="A283" i="27"/>
  <c r="K283" i="27"/>
  <c r="A379" i="27"/>
  <c r="G379" i="27"/>
  <c r="I315" i="27"/>
  <c r="C315" i="27"/>
  <c r="K315" i="27"/>
  <c r="Y408" i="27"/>
  <c r="AA408" i="27"/>
  <c r="U408" i="27"/>
  <c r="S408" i="27"/>
  <c r="S405" i="27"/>
  <c r="U405" i="27"/>
  <c r="Y405" i="27"/>
  <c r="AA207" i="27"/>
  <c r="E214" i="27"/>
  <c r="Y207" i="27"/>
  <c r="G214" i="27"/>
  <c r="C214" i="27"/>
  <c r="U83" i="27"/>
  <c r="Q83" i="27"/>
  <c r="W83" i="27"/>
  <c r="AA217" i="27"/>
  <c r="Q217" i="27"/>
  <c r="U217" i="27"/>
  <c r="W211" i="27"/>
  <c r="AC271" i="26"/>
  <c r="S271" i="26"/>
  <c r="AE271" i="26"/>
  <c r="K412" i="26"/>
  <c r="E412" i="26"/>
  <c r="C412" i="26"/>
  <c r="AE157" i="26"/>
  <c r="E483" i="26"/>
  <c r="I483" i="26"/>
  <c r="M483" i="26"/>
  <c r="I285" i="26"/>
  <c r="M285" i="26"/>
  <c r="AC435" i="26"/>
  <c r="AA435" i="26"/>
  <c r="W435" i="26"/>
  <c r="U43" i="26"/>
  <c r="I162" i="26"/>
  <c r="M162" i="26"/>
  <c r="M175" i="26"/>
  <c r="C175" i="26"/>
  <c r="E175" i="26"/>
  <c r="A175" i="26"/>
  <c r="K175" i="26"/>
  <c r="I175" i="26"/>
  <c r="I381" i="26"/>
  <c r="W277" i="26"/>
  <c r="U277" i="26"/>
  <c r="AC277" i="26"/>
  <c r="C63" i="26"/>
  <c r="AE38" i="26"/>
  <c r="S38" i="26"/>
  <c r="I399" i="27"/>
  <c r="C399" i="27"/>
  <c r="K399" i="27"/>
  <c r="E399" i="27"/>
  <c r="G399" i="27"/>
  <c r="A399" i="27"/>
  <c r="Y289" i="27"/>
  <c r="S289" i="27"/>
  <c r="G77" i="27"/>
  <c r="A77" i="27"/>
  <c r="E77" i="27"/>
  <c r="C77" i="27"/>
  <c r="K77" i="27"/>
  <c r="H3" i="13"/>
  <c r="N3" i="13"/>
  <c r="W356" i="27" s="1"/>
  <c r="K3" i="13"/>
  <c r="T3" i="13"/>
  <c r="AA413" i="27" s="1"/>
  <c r="E3" i="13"/>
  <c r="Q413" i="27" s="1"/>
  <c r="Q3" i="13"/>
  <c r="Y309" i="27" s="1"/>
  <c r="S143" i="26"/>
  <c r="AA143" i="26"/>
  <c r="W143" i="26"/>
  <c r="U143" i="26"/>
  <c r="AC143" i="26"/>
  <c r="M272" i="26"/>
  <c r="K272" i="26"/>
  <c r="AA423" i="26"/>
  <c r="C272" i="26"/>
  <c r="K27" i="26"/>
  <c r="A27" i="26"/>
  <c r="M151" i="26"/>
  <c r="C151" i="26"/>
  <c r="I54" i="26"/>
  <c r="E151" i="26"/>
  <c r="M346" i="26"/>
  <c r="A346" i="26"/>
  <c r="C346" i="26"/>
  <c r="E346" i="26"/>
  <c r="B2" i="26"/>
  <c r="G32" i="27"/>
  <c r="A32" i="27"/>
  <c r="K32" i="27"/>
  <c r="I32" i="27"/>
  <c r="C32" i="27"/>
  <c r="E32" i="27"/>
  <c r="Q490" i="27"/>
  <c r="Y490" i="27"/>
  <c r="S490" i="27"/>
  <c r="U490" i="27"/>
  <c r="AA490" i="27"/>
  <c r="W490" i="27"/>
  <c r="G306" i="27"/>
  <c r="C306" i="27"/>
  <c r="K122" i="27"/>
  <c r="A122" i="27"/>
  <c r="G122" i="27"/>
  <c r="U410" i="27"/>
  <c r="S410" i="27"/>
  <c r="Q410" i="27"/>
  <c r="S34" i="27"/>
  <c r="W34" i="27"/>
  <c r="Y34" i="27"/>
  <c r="U34" i="27"/>
  <c r="AA34" i="27"/>
  <c r="Q104" i="27"/>
  <c r="S104" i="27"/>
  <c r="AA391" i="27"/>
  <c r="U391" i="27"/>
  <c r="Y391" i="27"/>
  <c r="S391" i="27"/>
  <c r="G49" i="27"/>
  <c r="K49" i="27"/>
  <c r="E49" i="27"/>
  <c r="AA305" i="27"/>
  <c r="U305" i="27"/>
  <c r="Q305" i="27"/>
  <c r="S479" i="27"/>
  <c r="W479" i="27"/>
  <c r="K405" i="27"/>
  <c r="A405" i="27"/>
  <c r="C405" i="27"/>
  <c r="G405" i="27"/>
  <c r="K121" i="27"/>
  <c r="A197" i="27"/>
  <c r="G197" i="27"/>
  <c r="E197" i="27"/>
  <c r="C197" i="27"/>
  <c r="K197" i="27"/>
  <c r="AA213" i="27"/>
  <c r="Q213" i="27"/>
  <c r="U213" i="27"/>
  <c r="U158" i="26"/>
  <c r="S158" i="26"/>
  <c r="AC158" i="26"/>
  <c r="S357" i="26"/>
  <c r="U357" i="26"/>
  <c r="AE150" i="26"/>
  <c r="W150" i="26"/>
  <c r="AC150" i="26"/>
  <c r="U150" i="26"/>
  <c r="AA150" i="26"/>
  <c r="S150" i="26"/>
  <c r="C381" i="26"/>
  <c r="K381" i="26"/>
  <c r="A381" i="26"/>
  <c r="M381" i="26"/>
  <c r="E381" i="26"/>
  <c r="I200" i="26"/>
  <c r="M200" i="26"/>
  <c r="E200" i="26"/>
  <c r="C200" i="26"/>
  <c r="A200" i="26"/>
  <c r="K200" i="26"/>
  <c r="W359" i="26"/>
  <c r="AC359" i="26"/>
  <c r="M284" i="26"/>
  <c r="AC26" i="26"/>
  <c r="AE26" i="26"/>
  <c r="I283" i="26"/>
  <c r="AE141" i="26"/>
  <c r="A283" i="26"/>
  <c r="I421" i="26"/>
  <c r="AC376" i="26"/>
  <c r="S153" i="26"/>
  <c r="K376" i="26"/>
  <c r="W153" i="26"/>
  <c r="AE153" i="26"/>
  <c r="C376" i="26"/>
  <c r="I376" i="26"/>
  <c r="W213" i="26"/>
  <c r="AC213" i="26"/>
  <c r="A369" i="26"/>
  <c r="AA66" i="26"/>
  <c r="U403" i="27"/>
  <c r="Y403" i="27"/>
  <c r="S403" i="27"/>
  <c r="Q403" i="27"/>
  <c r="Y484" i="27"/>
  <c r="S484" i="27"/>
  <c r="W484" i="27"/>
  <c r="Q484" i="27"/>
  <c r="U484" i="27"/>
  <c r="AA484" i="27"/>
  <c r="S436" i="27"/>
  <c r="AA266" i="27"/>
  <c r="G312" i="27"/>
  <c r="S306" i="27"/>
  <c r="U306" i="27"/>
  <c r="AA306" i="27"/>
  <c r="W306" i="27"/>
  <c r="I363" i="27"/>
  <c r="K363" i="27"/>
  <c r="E363" i="27"/>
  <c r="G363" i="27"/>
  <c r="A363" i="27"/>
  <c r="C363" i="27"/>
  <c r="G364" i="27"/>
  <c r="K364" i="27"/>
  <c r="C364" i="27"/>
  <c r="E364" i="27"/>
  <c r="I364" i="27"/>
  <c r="A364" i="27"/>
  <c r="AA299" i="27"/>
  <c r="Y299" i="27"/>
  <c r="S299" i="27"/>
  <c r="Y226" i="27"/>
  <c r="U226" i="27"/>
  <c r="AA226" i="27"/>
  <c r="C222" i="27"/>
  <c r="K84" i="27"/>
  <c r="C84" i="27"/>
  <c r="I84" i="27"/>
  <c r="A84" i="27"/>
  <c r="G84" i="27"/>
  <c r="E84" i="27"/>
  <c r="C216" i="27"/>
  <c r="G216" i="27"/>
  <c r="A216" i="27"/>
  <c r="I216" i="27"/>
  <c r="A39" i="26"/>
  <c r="U356" i="26"/>
  <c r="M253" i="26"/>
  <c r="AE144" i="26"/>
  <c r="S144" i="26"/>
  <c r="AA144" i="26"/>
  <c r="E153" i="26"/>
  <c r="I141" i="26"/>
  <c r="A141" i="26"/>
  <c r="M141" i="26"/>
  <c r="E141" i="26"/>
  <c r="C141" i="26"/>
  <c r="K141" i="26"/>
  <c r="K421" i="26"/>
  <c r="A421" i="26"/>
  <c r="E421" i="26"/>
  <c r="K361" i="26"/>
  <c r="A361" i="26"/>
  <c r="E361" i="26"/>
  <c r="C361" i="26"/>
  <c r="AE29" i="26"/>
  <c r="U51" i="26"/>
  <c r="K358" i="26"/>
  <c r="E358" i="26"/>
  <c r="AE51" i="26"/>
  <c r="AC485" i="26"/>
  <c r="W485" i="26"/>
  <c r="M375" i="26"/>
  <c r="C375" i="26"/>
  <c r="A375" i="26"/>
  <c r="C492" i="26"/>
  <c r="M492" i="26"/>
  <c r="K492" i="26"/>
  <c r="A492" i="26"/>
  <c r="M441" i="26"/>
  <c r="E253" i="26"/>
  <c r="C444" i="26"/>
  <c r="S212" i="26"/>
  <c r="I27" i="27"/>
  <c r="C385" i="27"/>
  <c r="I385" i="27"/>
  <c r="G385" i="27"/>
  <c r="K385" i="27"/>
  <c r="U309" i="27"/>
  <c r="AA123" i="27"/>
  <c r="S123" i="27"/>
  <c r="L2" i="27"/>
  <c r="E78" i="27"/>
  <c r="A78" i="27"/>
  <c r="I78" i="27"/>
  <c r="E80" i="27"/>
  <c r="A80" i="27"/>
  <c r="K80" i="27"/>
  <c r="M356" i="26"/>
  <c r="I356" i="26"/>
  <c r="K384" i="26"/>
  <c r="C384" i="26"/>
  <c r="I384" i="26"/>
  <c r="A384" i="26"/>
  <c r="M384" i="26"/>
  <c r="E384" i="26"/>
  <c r="S176" i="26"/>
  <c r="AA176" i="26"/>
  <c r="AC176" i="26"/>
  <c r="W176" i="26"/>
  <c r="U176" i="26"/>
  <c r="AE176" i="26"/>
  <c r="M471" i="26"/>
  <c r="K471" i="26"/>
  <c r="U28" i="26"/>
  <c r="W28" i="26"/>
  <c r="S28" i="26"/>
  <c r="AA28" i="26"/>
  <c r="E409" i="26"/>
  <c r="K409" i="26"/>
  <c r="AE156" i="26"/>
  <c r="E29" i="27"/>
  <c r="G29" i="27"/>
  <c r="I372" i="27"/>
  <c r="A372" i="27"/>
  <c r="Y369" i="27"/>
  <c r="I167" i="27"/>
  <c r="C167" i="27"/>
  <c r="K167" i="27"/>
  <c r="G311" i="27"/>
  <c r="E311" i="27"/>
  <c r="C311" i="27"/>
  <c r="A311" i="27"/>
  <c r="I311" i="27"/>
  <c r="AA68" i="27"/>
  <c r="Q68" i="27"/>
  <c r="W68" i="27"/>
  <c r="U68" i="27"/>
  <c r="Y68" i="27"/>
  <c r="S68" i="27"/>
  <c r="Q372" i="27"/>
  <c r="AA372" i="27"/>
  <c r="U372" i="27"/>
  <c r="W372" i="27"/>
  <c r="E375" i="27"/>
  <c r="K375" i="27"/>
  <c r="G375" i="27"/>
  <c r="K319" i="27"/>
  <c r="G319" i="27"/>
  <c r="A319" i="27"/>
  <c r="AA318" i="27"/>
  <c r="S318" i="27"/>
  <c r="Y402" i="27"/>
  <c r="U402" i="27"/>
  <c r="S402" i="27"/>
  <c r="AA402" i="27"/>
  <c r="G28" i="27"/>
  <c r="I28" i="27"/>
  <c r="C28" i="27"/>
  <c r="E28" i="27"/>
  <c r="F2" i="27"/>
  <c r="A404" i="27"/>
  <c r="I404" i="27"/>
  <c r="K404" i="27"/>
  <c r="E404" i="27"/>
  <c r="G404" i="27"/>
  <c r="AA433" i="27"/>
  <c r="U274" i="27"/>
  <c r="W433" i="27"/>
  <c r="Q433" i="27"/>
  <c r="I74" i="27"/>
  <c r="A74" i="27"/>
  <c r="G74" i="27"/>
  <c r="K74" i="27"/>
  <c r="C74" i="27"/>
  <c r="S73" i="27"/>
  <c r="Y73" i="27"/>
  <c r="U73" i="27"/>
  <c r="S477" i="27"/>
  <c r="AA477" i="27"/>
  <c r="W477" i="27"/>
  <c r="AA161" i="26"/>
  <c r="A430" i="26"/>
  <c r="E430" i="26"/>
  <c r="I430" i="26"/>
  <c r="C430" i="26"/>
  <c r="M430" i="26"/>
  <c r="K430" i="26"/>
  <c r="M265" i="26"/>
  <c r="E265" i="26"/>
  <c r="K265" i="26"/>
  <c r="C265" i="26"/>
  <c r="I265" i="26"/>
  <c r="A265" i="26"/>
  <c r="S27" i="26"/>
  <c r="AE27" i="26"/>
  <c r="W27" i="26"/>
  <c r="AC27" i="26"/>
  <c r="U27" i="26"/>
  <c r="I255" i="26"/>
  <c r="M255" i="26"/>
  <c r="E255" i="26"/>
  <c r="K255" i="26"/>
  <c r="C255" i="26"/>
  <c r="A255" i="26"/>
  <c r="K420" i="26"/>
  <c r="AA59" i="26"/>
  <c r="AC420" i="26"/>
  <c r="AE189" i="26"/>
  <c r="U189" i="26"/>
  <c r="A402" i="26"/>
  <c r="AC218" i="26"/>
  <c r="C221" i="26"/>
  <c r="I221" i="26"/>
  <c r="A221" i="26"/>
  <c r="K221" i="26"/>
  <c r="E221" i="26"/>
  <c r="M221" i="26"/>
  <c r="K217" i="26"/>
  <c r="AE217" i="26"/>
  <c r="AA148" i="26"/>
  <c r="A217" i="26"/>
  <c r="W347" i="26"/>
  <c r="AA347" i="26"/>
  <c r="AE347" i="26"/>
  <c r="D2" i="26"/>
  <c r="Q270" i="27"/>
  <c r="AA270" i="27"/>
  <c r="U270" i="27"/>
  <c r="AA313" i="27"/>
  <c r="Y313" i="27"/>
  <c r="U313" i="27"/>
  <c r="Q313" i="27"/>
  <c r="K123" i="27"/>
  <c r="Y18" i="27"/>
  <c r="S18" i="27"/>
  <c r="A123" i="27"/>
  <c r="G123" i="27"/>
  <c r="E123" i="27"/>
  <c r="I53" i="27"/>
  <c r="G53" i="27"/>
  <c r="C53" i="27"/>
  <c r="A40" i="27"/>
  <c r="E40" i="27"/>
  <c r="S69" i="27"/>
  <c r="U69" i="27"/>
  <c r="K144" i="27"/>
  <c r="A119" i="27"/>
  <c r="Y302" i="27"/>
  <c r="U302" i="27"/>
  <c r="K119" i="27"/>
  <c r="K316" i="27"/>
  <c r="I316" i="27"/>
  <c r="I127" i="27"/>
  <c r="C127" i="27"/>
  <c r="E127" i="27"/>
  <c r="A127" i="27"/>
  <c r="G127" i="27"/>
  <c r="U147" i="27"/>
  <c r="U82" i="27"/>
  <c r="AA82" i="27"/>
  <c r="G452" i="27"/>
  <c r="C452" i="27"/>
  <c r="A452" i="27"/>
  <c r="I452" i="27"/>
  <c r="E452" i="27"/>
  <c r="C69" i="27"/>
  <c r="A69" i="27"/>
  <c r="G69" i="27"/>
  <c r="I69" i="27"/>
  <c r="E149" i="26"/>
  <c r="C149" i="26"/>
  <c r="K149" i="26"/>
  <c r="A149" i="26"/>
  <c r="C230" i="27"/>
  <c r="K230" i="27"/>
  <c r="A230" i="27"/>
  <c r="E230" i="27"/>
  <c r="G230" i="27"/>
  <c r="K359" i="26"/>
  <c r="C359" i="26"/>
  <c r="M359" i="26"/>
  <c r="M35" i="26"/>
  <c r="C35" i="26"/>
  <c r="A35" i="26"/>
  <c r="K35" i="26"/>
  <c r="E35" i="26"/>
  <c r="M53" i="26"/>
  <c r="I53" i="26"/>
  <c r="A53" i="26"/>
  <c r="K131" i="26"/>
  <c r="C131" i="26"/>
  <c r="M131" i="26"/>
  <c r="A131" i="26"/>
  <c r="E131" i="26"/>
  <c r="W89" i="26"/>
  <c r="AA89" i="26"/>
  <c r="U89" i="26"/>
  <c r="AE89" i="26"/>
  <c r="S89" i="26"/>
  <c r="AC89" i="26"/>
  <c r="I467" i="26"/>
  <c r="S425" i="26"/>
  <c r="E467" i="26"/>
  <c r="M467" i="26"/>
  <c r="F2" i="26"/>
  <c r="E382" i="26"/>
  <c r="C382" i="26"/>
  <c r="K382" i="26"/>
  <c r="AA155" i="26"/>
  <c r="AE155" i="26"/>
  <c r="U155" i="26"/>
  <c r="AC155" i="26"/>
  <c r="C348" i="26"/>
  <c r="K348" i="26"/>
  <c r="A348" i="26"/>
  <c r="I348" i="26"/>
  <c r="E348" i="26"/>
  <c r="M348" i="26"/>
  <c r="U36" i="27" l="1"/>
  <c r="Q226" i="27"/>
  <c r="E405" i="27"/>
  <c r="E315" i="27"/>
  <c r="E332" i="27"/>
  <c r="I222" i="27"/>
  <c r="S413" i="27"/>
  <c r="AA206" i="27"/>
  <c r="G332" i="27"/>
  <c r="E335" i="27"/>
  <c r="A310" i="27"/>
  <c r="E222" i="27"/>
  <c r="S313" i="27"/>
  <c r="W104" i="27"/>
  <c r="E403" i="27"/>
  <c r="Q211" i="27"/>
  <c r="U211" i="27"/>
  <c r="E293" i="27"/>
  <c r="U294" i="27"/>
  <c r="K222" i="27"/>
  <c r="AA314" i="27"/>
  <c r="W410" i="27"/>
  <c r="S356" i="27"/>
  <c r="K452" i="27"/>
  <c r="AA83" i="27"/>
  <c r="AA294" i="27"/>
  <c r="G170" i="27"/>
  <c r="S294" i="27"/>
  <c r="C170" i="27"/>
  <c r="W226" i="27"/>
  <c r="U104" i="27"/>
  <c r="E402" i="27"/>
  <c r="G411" i="27"/>
  <c r="AA291" i="27"/>
  <c r="I293" i="27"/>
  <c r="E294" i="27"/>
  <c r="U407" i="27"/>
  <c r="A168" i="27"/>
  <c r="A290" i="27"/>
  <c r="W294" i="27"/>
  <c r="K170" i="27"/>
  <c r="Y266" i="27"/>
  <c r="I411" i="27"/>
  <c r="Q356" i="27"/>
  <c r="W313" i="27"/>
  <c r="W318" i="27"/>
  <c r="G222" i="27"/>
  <c r="I405" i="27"/>
  <c r="Y104" i="27"/>
  <c r="I230" i="27"/>
  <c r="G36" i="27"/>
  <c r="W36" i="27"/>
  <c r="E305" i="27"/>
  <c r="A403" i="27"/>
  <c r="C293" i="27"/>
  <c r="A294" i="27"/>
  <c r="Q407" i="27"/>
  <c r="Y171" i="27"/>
  <c r="E170" i="27"/>
  <c r="K335" i="27"/>
  <c r="E372" i="27"/>
  <c r="W309" i="27"/>
  <c r="E416" i="27"/>
  <c r="AA356" i="27"/>
  <c r="Y319" i="27"/>
  <c r="Y410" i="27"/>
  <c r="Q412" i="27"/>
  <c r="G316" i="27"/>
  <c r="I305" i="27"/>
  <c r="S291" i="27"/>
  <c r="G293" i="27"/>
  <c r="I168" i="27"/>
  <c r="E290" i="27"/>
  <c r="S171" i="27"/>
  <c r="I170" i="27"/>
  <c r="A222" i="27"/>
  <c r="Y332" i="27"/>
  <c r="Y317" i="27"/>
  <c r="G305" i="27"/>
  <c r="A293" i="27"/>
  <c r="G294" i="27"/>
  <c r="W407" i="27"/>
  <c r="Q294" i="27"/>
  <c r="A170" i="27"/>
  <c r="C305" i="27"/>
  <c r="K293" i="27"/>
  <c r="Y294" i="27"/>
  <c r="AE207" i="26"/>
  <c r="M163" i="26"/>
  <c r="AE336" i="26"/>
  <c r="E318" i="26"/>
  <c r="K297" i="26"/>
  <c r="E27" i="26"/>
  <c r="AE327" i="26"/>
  <c r="AA288" i="26"/>
  <c r="W327" i="26"/>
  <c r="AA158" i="26"/>
  <c r="E38" i="26"/>
  <c r="I27" i="26"/>
  <c r="M318" i="26"/>
  <c r="W288" i="26"/>
  <c r="AA58" i="26"/>
  <c r="E297" i="26"/>
  <c r="W336" i="26"/>
  <c r="M470" i="26"/>
  <c r="AE201" i="26"/>
  <c r="W381" i="26"/>
  <c r="W451" i="26"/>
  <c r="U201" i="26"/>
  <c r="C470" i="26"/>
  <c r="E492" i="26"/>
  <c r="M27" i="26"/>
  <c r="C357" i="26"/>
  <c r="G493" i="26"/>
  <c r="W465" i="26"/>
  <c r="U454" i="26"/>
  <c r="AA465" i="26"/>
  <c r="Y462" i="26"/>
  <c r="AE158" i="26"/>
  <c r="E357" i="26"/>
  <c r="G106" i="26"/>
  <c r="M38" i="26"/>
  <c r="U207" i="26"/>
  <c r="AA207" i="26"/>
  <c r="AC288" i="26"/>
  <c r="AE288" i="26"/>
  <c r="G451" i="26"/>
  <c r="E199" i="26"/>
  <c r="U327" i="26"/>
  <c r="M357" i="26"/>
  <c r="W58" i="26"/>
  <c r="I199" i="26"/>
  <c r="Y14" i="26"/>
  <c r="Y379" i="26"/>
  <c r="Y182" i="26"/>
  <c r="G200" i="26"/>
  <c r="Y418" i="26"/>
  <c r="G227" i="26"/>
  <c r="G165" i="26"/>
  <c r="Y178" i="26"/>
  <c r="G453" i="26"/>
  <c r="G111" i="26"/>
  <c r="Y314" i="26"/>
  <c r="G396" i="26"/>
  <c r="Y356" i="26"/>
  <c r="G327" i="26"/>
  <c r="G36" i="26"/>
  <c r="AE356" i="26"/>
  <c r="W220" i="26"/>
  <c r="W186" i="26"/>
  <c r="W57" i="26"/>
  <c r="E354" i="26"/>
  <c r="E342" i="26"/>
  <c r="W482" i="26"/>
  <c r="W189" i="26"/>
  <c r="W487" i="26"/>
  <c r="E466" i="26"/>
  <c r="W198" i="26"/>
  <c r="E170" i="26"/>
  <c r="W292" i="26"/>
  <c r="E201" i="26"/>
  <c r="E295" i="26"/>
  <c r="U308" i="26"/>
  <c r="C177" i="26"/>
  <c r="U56" i="26"/>
  <c r="K95" i="26"/>
  <c r="K308" i="26"/>
  <c r="AA337" i="26"/>
  <c r="I309" i="26"/>
  <c r="AA319" i="26"/>
  <c r="I178" i="26"/>
  <c r="I449" i="26"/>
  <c r="K463" i="26"/>
  <c r="AC192" i="26"/>
  <c r="K58" i="26"/>
  <c r="K167" i="26"/>
  <c r="K292" i="26"/>
  <c r="I196" i="26"/>
  <c r="I465" i="26"/>
  <c r="I287" i="26"/>
  <c r="M214" i="26"/>
  <c r="M305" i="26"/>
  <c r="C366" i="26"/>
  <c r="U348" i="26"/>
  <c r="U349" i="26"/>
  <c r="U183" i="26"/>
  <c r="AA204" i="26"/>
  <c r="AA294" i="26"/>
  <c r="I55" i="26"/>
  <c r="S196" i="26"/>
  <c r="S466" i="26"/>
  <c r="A171" i="26"/>
  <c r="S291" i="26"/>
  <c r="I485" i="26"/>
  <c r="I464" i="26"/>
  <c r="AA193" i="26"/>
  <c r="AA290" i="26"/>
  <c r="AA425" i="26"/>
  <c r="S351" i="26"/>
  <c r="A331" i="26"/>
  <c r="S313" i="26"/>
  <c r="A320" i="26"/>
  <c r="S181" i="26"/>
  <c r="A450" i="26"/>
  <c r="U371" i="26"/>
  <c r="U343" i="26"/>
  <c r="A198" i="26"/>
  <c r="S462" i="26"/>
  <c r="S171" i="26"/>
  <c r="A288" i="26"/>
  <c r="W344" i="26"/>
  <c r="E185" i="26"/>
  <c r="U463" i="26"/>
  <c r="C192" i="26"/>
  <c r="U169" i="26"/>
  <c r="AE221" i="26"/>
  <c r="M189" i="26"/>
  <c r="K336" i="26"/>
  <c r="K457" i="26"/>
  <c r="K324" i="26"/>
  <c r="AC316" i="26"/>
  <c r="K301" i="26"/>
  <c r="K182" i="26"/>
  <c r="U472" i="26"/>
  <c r="U325" i="26"/>
  <c r="U333" i="26"/>
  <c r="C314" i="26"/>
  <c r="C452" i="26"/>
  <c r="AA185" i="26"/>
  <c r="AA306" i="26"/>
  <c r="K203" i="26"/>
  <c r="AC296" i="26"/>
  <c r="W75" i="26"/>
  <c r="W324" i="26"/>
  <c r="W331" i="26"/>
  <c r="E310" i="26"/>
  <c r="W164" i="26"/>
  <c r="W449" i="26"/>
  <c r="K352" i="26"/>
  <c r="AC323" i="26"/>
  <c r="AC334" i="26"/>
  <c r="K312" i="26"/>
  <c r="AC182" i="26"/>
  <c r="K451" i="26"/>
  <c r="S471" i="26"/>
  <c r="S329" i="26"/>
  <c r="A315" i="26"/>
  <c r="S320" i="26"/>
  <c r="S301" i="26"/>
  <c r="S180" i="26"/>
  <c r="A454" i="26"/>
  <c r="A355" i="26"/>
  <c r="I80" i="26"/>
  <c r="I335" i="26"/>
  <c r="I323" i="26"/>
  <c r="AA311" i="26"/>
  <c r="I166" i="26"/>
  <c r="AA453" i="26"/>
  <c r="AC489" i="26"/>
  <c r="AC195" i="26"/>
  <c r="K461" i="26"/>
  <c r="K169" i="26"/>
  <c r="K190" i="26"/>
  <c r="K462" i="26"/>
  <c r="AC293" i="26"/>
  <c r="A147" i="26"/>
  <c r="AE131" i="26"/>
  <c r="E327" i="26"/>
  <c r="W314" i="26"/>
  <c r="W178" i="26"/>
  <c r="E453" i="26"/>
  <c r="E165" i="26"/>
  <c r="K484" i="26"/>
  <c r="AC461" i="26"/>
  <c r="AC199" i="26"/>
  <c r="K372" i="26"/>
  <c r="AC187" i="26"/>
  <c r="W202" i="26"/>
  <c r="E298" i="26"/>
  <c r="W448" i="26"/>
  <c r="W194" i="26"/>
  <c r="W287" i="26"/>
  <c r="E168" i="26"/>
  <c r="A205" i="26"/>
  <c r="S295" i="26"/>
  <c r="AE86" i="26"/>
  <c r="AE299" i="26"/>
  <c r="U139" i="26"/>
  <c r="AA205" i="26"/>
  <c r="I297" i="26"/>
  <c r="W341" i="26"/>
  <c r="E349" i="26"/>
  <c r="E184" i="26"/>
  <c r="A322" i="26"/>
  <c r="A334" i="26"/>
  <c r="S310" i="26"/>
  <c r="S455" i="26"/>
  <c r="S166" i="26"/>
  <c r="Y76" i="26"/>
  <c r="G333" i="26"/>
  <c r="G321" i="26"/>
  <c r="Y315" i="26"/>
  <c r="G455" i="26"/>
  <c r="Y174" i="26"/>
  <c r="M444" i="26"/>
  <c r="G3" i="26"/>
  <c r="C441" i="26"/>
  <c r="G107" i="26"/>
  <c r="Y398" i="26"/>
  <c r="I40" i="26"/>
  <c r="E283" i="26"/>
  <c r="W345" i="26"/>
  <c r="G279" i="26"/>
  <c r="W53" i="26"/>
  <c r="Y89" i="26"/>
  <c r="A155" i="26"/>
  <c r="G208" i="26"/>
  <c r="W63" i="26"/>
  <c r="E367" i="26"/>
  <c r="Y357" i="26"/>
  <c r="W486" i="26"/>
  <c r="AE381" i="26"/>
  <c r="AC370" i="26"/>
  <c r="I217" i="26"/>
  <c r="AE490" i="26"/>
  <c r="AE197" i="26"/>
  <c r="AE286" i="26"/>
  <c r="C478" i="26"/>
  <c r="U347" i="26"/>
  <c r="W490" i="26"/>
  <c r="W197" i="26"/>
  <c r="W286" i="26"/>
  <c r="C195" i="26"/>
  <c r="U459" i="26"/>
  <c r="U167" i="26"/>
  <c r="C290" i="26"/>
  <c r="E337" i="26"/>
  <c r="W350" i="26"/>
  <c r="E325" i="26"/>
  <c r="W312" i="26"/>
  <c r="E458" i="26"/>
  <c r="W163" i="26"/>
  <c r="K478" i="26"/>
  <c r="AC347" i="26"/>
  <c r="AA220" i="26"/>
  <c r="AA186" i="26"/>
  <c r="AA57" i="26"/>
  <c r="I354" i="26"/>
  <c r="I342" i="26"/>
  <c r="I258" i="26"/>
  <c r="AA189" i="26"/>
  <c r="AA487" i="26"/>
  <c r="AA198" i="26"/>
  <c r="I466" i="26"/>
  <c r="I170" i="26"/>
  <c r="AA292" i="26"/>
  <c r="K201" i="26"/>
  <c r="K295" i="26"/>
  <c r="AC308" i="26"/>
  <c r="AC56" i="26"/>
  <c r="K177" i="26"/>
  <c r="A95" i="26"/>
  <c r="A308" i="26"/>
  <c r="S337" i="26"/>
  <c r="S319" i="26"/>
  <c r="A309" i="26"/>
  <c r="A178" i="26"/>
  <c r="A449" i="26"/>
  <c r="M463" i="26"/>
  <c r="AE192" i="26"/>
  <c r="M167" i="26"/>
  <c r="M58" i="26"/>
  <c r="M292" i="26"/>
  <c r="A196" i="26"/>
  <c r="A465" i="26"/>
  <c r="A287" i="26"/>
  <c r="S160" i="26"/>
  <c r="E214" i="26"/>
  <c r="E305" i="26"/>
  <c r="M366" i="26"/>
  <c r="AE348" i="26"/>
  <c r="AE349" i="26"/>
  <c r="AE183" i="26"/>
  <c r="AC366" i="26"/>
  <c r="AC303" i="26"/>
  <c r="K347" i="26"/>
  <c r="AC175" i="26"/>
  <c r="S204" i="26"/>
  <c r="S294" i="26"/>
  <c r="A55" i="26"/>
  <c r="AA466" i="26"/>
  <c r="AA196" i="26"/>
  <c r="AA291" i="26"/>
  <c r="I171" i="26"/>
  <c r="AC473" i="26"/>
  <c r="AC351" i="26"/>
  <c r="AC313" i="26"/>
  <c r="K320" i="26"/>
  <c r="K331" i="26"/>
  <c r="AC181" i="26"/>
  <c r="K450" i="26"/>
  <c r="AE371" i="26"/>
  <c r="AE343" i="26"/>
  <c r="E256" i="26"/>
  <c r="E341" i="26"/>
  <c r="W305" i="26"/>
  <c r="K198" i="26"/>
  <c r="AC462" i="26"/>
  <c r="AC171" i="26"/>
  <c r="K288" i="26"/>
  <c r="AC344" i="26"/>
  <c r="K185" i="26"/>
  <c r="AA110" i="26"/>
  <c r="AA463" i="26"/>
  <c r="I192" i="26"/>
  <c r="AA169" i="26"/>
  <c r="AA156" i="26"/>
  <c r="M336" i="26"/>
  <c r="M457" i="26"/>
  <c r="M324" i="26"/>
  <c r="AE316" i="26"/>
  <c r="M301" i="26"/>
  <c r="M182" i="26"/>
  <c r="AC472" i="26"/>
  <c r="AC325" i="26"/>
  <c r="AC333" i="26"/>
  <c r="K314" i="26"/>
  <c r="K452" i="26"/>
  <c r="AE306" i="26"/>
  <c r="AE185" i="26"/>
  <c r="A203" i="26"/>
  <c r="S296" i="26"/>
  <c r="AA75" i="26"/>
  <c r="I310" i="26"/>
  <c r="AA324" i="26"/>
  <c r="AA331" i="26"/>
  <c r="AA164" i="26"/>
  <c r="AA449" i="26"/>
  <c r="AC352" i="26"/>
  <c r="K329" i="26"/>
  <c r="AC309" i="26"/>
  <c r="K326" i="26"/>
  <c r="K173" i="26"/>
  <c r="AC450" i="26"/>
  <c r="AC471" i="26"/>
  <c r="AC329" i="26"/>
  <c r="K315" i="26"/>
  <c r="AC320" i="26"/>
  <c r="AC301" i="26"/>
  <c r="AC180" i="26"/>
  <c r="K454" i="26"/>
  <c r="K355" i="26"/>
  <c r="C302" i="26"/>
  <c r="C183" i="26"/>
  <c r="C339" i="26"/>
  <c r="U489" i="26"/>
  <c r="U195" i="26"/>
  <c r="C461" i="26"/>
  <c r="C169" i="26"/>
  <c r="E191" i="26"/>
  <c r="E460" i="26"/>
  <c r="W168" i="26"/>
  <c r="E291" i="26"/>
  <c r="M147" i="26"/>
  <c r="C327" i="26"/>
  <c r="U314" i="26"/>
  <c r="U178" i="26"/>
  <c r="C453" i="26"/>
  <c r="C165" i="26"/>
  <c r="C484" i="26"/>
  <c r="U199" i="26"/>
  <c r="U461" i="26"/>
  <c r="C372" i="26"/>
  <c r="U187" i="26"/>
  <c r="AA202" i="26"/>
  <c r="I298" i="26"/>
  <c r="AA448" i="26"/>
  <c r="U194" i="26"/>
  <c r="U287" i="26"/>
  <c r="C168" i="26"/>
  <c r="C205" i="26"/>
  <c r="U295" i="26"/>
  <c r="W86" i="26"/>
  <c r="W299" i="26"/>
  <c r="W29" i="26"/>
  <c r="E380" i="26"/>
  <c r="AC139" i="26"/>
  <c r="E218" i="26"/>
  <c r="W423" i="26"/>
  <c r="E299" i="26"/>
  <c r="S205" i="26"/>
  <c r="A297" i="26"/>
  <c r="C217" i="26"/>
  <c r="AC51" i="26"/>
  <c r="M447" i="26"/>
  <c r="G313" i="26"/>
  <c r="Y457" i="26"/>
  <c r="Y321" i="26"/>
  <c r="Y332" i="26"/>
  <c r="G179" i="26"/>
  <c r="Y165" i="26"/>
  <c r="C321" i="26"/>
  <c r="U315" i="26"/>
  <c r="C333" i="26"/>
  <c r="U174" i="26"/>
  <c r="C455" i="26"/>
  <c r="C447" i="26"/>
  <c r="G134" i="26"/>
  <c r="Y307" i="26"/>
  <c r="A444" i="26"/>
  <c r="G383" i="26"/>
  <c r="Y465" i="26"/>
  <c r="G199" i="26"/>
  <c r="Y58" i="26"/>
  <c r="Y288" i="26"/>
  <c r="Y158" i="26"/>
  <c r="E444" i="26"/>
  <c r="S54" i="26"/>
  <c r="AE54" i="26"/>
  <c r="K284" i="26"/>
  <c r="S345" i="26"/>
  <c r="G238" i="26"/>
  <c r="A48" i="26"/>
  <c r="AA213" i="26"/>
  <c r="K212" i="26"/>
  <c r="AC153" i="26"/>
  <c r="AC207" i="26"/>
  <c r="W420" i="26"/>
  <c r="I377" i="26"/>
  <c r="K369" i="26"/>
  <c r="M217" i="26"/>
  <c r="A220" i="26"/>
  <c r="W342" i="26"/>
  <c r="E306" i="26"/>
  <c r="S487" i="26"/>
  <c r="S198" i="26"/>
  <c r="A466" i="26"/>
  <c r="A170" i="26"/>
  <c r="S292" i="26"/>
  <c r="A201" i="26"/>
  <c r="A295" i="26"/>
  <c r="AA464" i="26"/>
  <c r="I194" i="26"/>
  <c r="AA170" i="26"/>
  <c r="I289" i="26"/>
  <c r="C95" i="26"/>
  <c r="C308" i="26"/>
  <c r="AE337" i="26"/>
  <c r="AE319" i="26"/>
  <c r="M309" i="26"/>
  <c r="M178" i="26"/>
  <c r="M449" i="26"/>
  <c r="K415" i="26"/>
  <c r="AC200" i="26"/>
  <c r="K307" i="26"/>
  <c r="K196" i="26"/>
  <c r="K465" i="26"/>
  <c r="K287" i="26"/>
  <c r="AC160" i="26"/>
  <c r="I214" i="26"/>
  <c r="I305" i="26"/>
  <c r="K366" i="26"/>
  <c r="AC348" i="26"/>
  <c r="AC349" i="26"/>
  <c r="AC183" i="26"/>
  <c r="W366" i="26"/>
  <c r="W303" i="26"/>
  <c r="E347" i="26"/>
  <c r="W175" i="26"/>
  <c r="U204" i="26"/>
  <c r="U294" i="26"/>
  <c r="C55" i="26"/>
  <c r="U196" i="26"/>
  <c r="U466" i="26"/>
  <c r="C171" i="26"/>
  <c r="U291" i="26"/>
  <c r="U473" i="26"/>
  <c r="U351" i="26"/>
  <c r="C320" i="26"/>
  <c r="U313" i="26"/>
  <c r="C331" i="26"/>
  <c r="U181" i="26"/>
  <c r="C450" i="26"/>
  <c r="W371" i="26"/>
  <c r="W343" i="26"/>
  <c r="I341" i="26"/>
  <c r="AA305" i="26"/>
  <c r="C198" i="26"/>
  <c r="U462" i="26"/>
  <c r="U171" i="26"/>
  <c r="C288" i="26"/>
  <c r="AA344" i="26"/>
  <c r="I185" i="26"/>
  <c r="S463" i="26"/>
  <c r="A192" i="26"/>
  <c r="S169" i="26"/>
  <c r="S156" i="26"/>
  <c r="E336" i="26"/>
  <c r="E324" i="26"/>
  <c r="W316" i="26"/>
  <c r="E301" i="26"/>
  <c r="E457" i="26"/>
  <c r="E182" i="26"/>
  <c r="AE472" i="26"/>
  <c r="AE325" i="26"/>
  <c r="AE333" i="26"/>
  <c r="M314" i="26"/>
  <c r="M452" i="26"/>
  <c r="AA94" i="26"/>
  <c r="I202" i="26"/>
  <c r="AA55" i="26"/>
  <c r="AA297" i="26"/>
  <c r="E203" i="26"/>
  <c r="W296" i="26"/>
  <c r="AC75" i="26"/>
  <c r="AC331" i="26"/>
  <c r="K310" i="26"/>
  <c r="AC324" i="26"/>
  <c r="AC449" i="26"/>
  <c r="AC164" i="26"/>
  <c r="S352" i="26"/>
  <c r="A329" i="26"/>
  <c r="S309" i="26"/>
  <c r="A326" i="26"/>
  <c r="S450" i="26"/>
  <c r="A173" i="26"/>
  <c r="U471" i="26"/>
  <c r="U329" i="26"/>
  <c r="U320" i="26"/>
  <c r="C315" i="26"/>
  <c r="U301" i="26"/>
  <c r="U180" i="26"/>
  <c r="C454" i="26"/>
  <c r="C355" i="26"/>
  <c r="E302" i="26"/>
  <c r="E183" i="26"/>
  <c r="E339" i="26"/>
  <c r="S489" i="26"/>
  <c r="S195" i="26"/>
  <c r="A461" i="26"/>
  <c r="A169" i="26"/>
  <c r="M191" i="26"/>
  <c r="M460" i="26"/>
  <c r="M291" i="26"/>
  <c r="AE168" i="26"/>
  <c r="E147" i="26"/>
  <c r="M484" i="26"/>
  <c r="AE461" i="26"/>
  <c r="AE199" i="26"/>
  <c r="E372" i="26"/>
  <c r="W187" i="26"/>
  <c r="E204" i="26"/>
  <c r="W298" i="26"/>
  <c r="E56" i="26"/>
  <c r="AC202" i="26"/>
  <c r="K298" i="26"/>
  <c r="AC448" i="26"/>
  <c r="AC194" i="26"/>
  <c r="AC287" i="26"/>
  <c r="K168" i="26"/>
  <c r="M368" i="26"/>
  <c r="M343" i="26"/>
  <c r="AE184" i="26"/>
  <c r="AA29" i="26"/>
  <c r="M254" i="26"/>
  <c r="C220" i="26"/>
  <c r="C187" i="26"/>
  <c r="A151" i="26"/>
  <c r="K494" i="26"/>
  <c r="AC190" i="26"/>
  <c r="AC460" i="26"/>
  <c r="AC289" i="26"/>
  <c r="E217" i="26"/>
  <c r="AA160" i="26"/>
  <c r="AA321" i="26"/>
  <c r="I313" i="26"/>
  <c r="AA332" i="26"/>
  <c r="AA457" i="26"/>
  <c r="I179" i="26"/>
  <c r="AA165" i="26"/>
  <c r="K441" i="26"/>
  <c r="G252" i="26"/>
  <c r="G303" i="26"/>
  <c r="Y340" i="26"/>
  <c r="Y492" i="26"/>
  <c r="G197" i="26"/>
  <c r="G293" i="26"/>
  <c r="I494" i="26"/>
  <c r="AA307" i="26"/>
  <c r="C377" i="26"/>
  <c r="U465" i="26"/>
  <c r="C199" i="26"/>
  <c r="U58" i="26"/>
  <c r="U288" i="26"/>
  <c r="I355" i="26"/>
  <c r="W54" i="26"/>
  <c r="AA54" i="26"/>
  <c r="U54" i="26"/>
  <c r="G116" i="26"/>
  <c r="K54" i="26"/>
  <c r="M48" i="26"/>
  <c r="G50" i="26"/>
  <c r="S277" i="26"/>
  <c r="A59" i="26"/>
  <c r="M376" i="26"/>
  <c r="C162" i="26"/>
  <c r="I212" i="26"/>
  <c r="Y215" i="26"/>
  <c r="U213" i="26"/>
  <c r="AC59" i="26"/>
  <c r="U153" i="26"/>
  <c r="K59" i="26"/>
  <c r="G411" i="26"/>
  <c r="I59" i="26"/>
  <c r="M212" i="26"/>
  <c r="Y488" i="26"/>
  <c r="G357" i="26"/>
  <c r="AE359" i="26"/>
  <c r="C358" i="26"/>
  <c r="AA485" i="26"/>
  <c r="AA370" i="26"/>
  <c r="I344" i="26"/>
  <c r="I304" i="26"/>
  <c r="G370" i="26"/>
  <c r="E220" i="26"/>
  <c r="S370" i="26"/>
  <c r="K216" i="26"/>
  <c r="AC304" i="26"/>
  <c r="K340" i="26"/>
  <c r="A332" i="26"/>
  <c r="S318" i="26"/>
  <c r="A328" i="26"/>
  <c r="S456" i="26"/>
  <c r="A180" i="26"/>
  <c r="C216" i="26"/>
  <c r="U304" i="26"/>
  <c r="C340" i="26"/>
  <c r="K330" i="26"/>
  <c r="K319" i="26"/>
  <c r="AC317" i="26"/>
  <c r="AC458" i="26"/>
  <c r="AC173" i="26"/>
  <c r="E216" i="26"/>
  <c r="W304" i="26"/>
  <c r="E340" i="26"/>
  <c r="U490" i="26"/>
  <c r="U197" i="26"/>
  <c r="U286" i="26"/>
  <c r="U220" i="26"/>
  <c r="U186" i="26"/>
  <c r="U57" i="26"/>
  <c r="K354" i="26"/>
  <c r="K342" i="26"/>
  <c r="AC342" i="26"/>
  <c r="K306" i="26"/>
  <c r="AC487" i="26"/>
  <c r="K466" i="26"/>
  <c r="AC198" i="26"/>
  <c r="K170" i="26"/>
  <c r="AC292" i="26"/>
  <c r="I201" i="26"/>
  <c r="I295" i="26"/>
  <c r="AC415" i="26"/>
  <c r="AC464" i="26"/>
  <c r="K194" i="26"/>
  <c r="AC170" i="26"/>
  <c r="K289" i="26"/>
  <c r="M95" i="26"/>
  <c r="M308" i="26"/>
  <c r="U337" i="26"/>
  <c r="U319" i="26"/>
  <c r="C309" i="26"/>
  <c r="C178" i="26"/>
  <c r="C449" i="26"/>
  <c r="A415" i="26"/>
  <c r="A307" i="26"/>
  <c r="S200" i="26"/>
  <c r="M196" i="26"/>
  <c r="M465" i="26"/>
  <c r="M287" i="26"/>
  <c r="AE160" i="26"/>
  <c r="K214" i="26"/>
  <c r="K305" i="26"/>
  <c r="AA366" i="26"/>
  <c r="AA303" i="26"/>
  <c r="I347" i="26"/>
  <c r="AA175" i="26"/>
  <c r="AE204" i="26"/>
  <c r="M55" i="26"/>
  <c r="AE294" i="26"/>
  <c r="M485" i="26"/>
  <c r="M464" i="26"/>
  <c r="AE193" i="26"/>
  <c r="AE290" i="26"/>
  <c r="C39" i="26"/>
  <c r="AE473" i="26"/>
  <c r="AE351" i="26"/>
  <c r="M331" i="26"/>
  <c r="AE313" i="26"/>
  <c r="M320" i="26"/>
  <c r="AE181" i="26"/>
  <c r="M450" i="26"/>
  <c r="A256" i="26"/>
  <c r="A341" i="26"/>
  <c r="S305" i="26"/>
  <c r="E198" i="26"/>
  <c r="W462" i="26"/>
  <c r="W171" i="26"/>
  <c r="E288" i="26"/>
  <c r="AC110" i="26"/>
  <c r="AC463" i="26"/>
  <c r="K192" i="26"/>
  <c r="AC169" i="26"/>
  <c r="S221" i="26"/>
  <c r="A189" i="26"/>
  <c r="M409" i="26"/>
  <c r="A336" i="26"/>
  <c r="A324" i="26"/>
  <c r="A301" i="26"/>
  <c r="A457" i="26"/>
  <c r="S316" i="26"/>
  <c r="A182" i="26"/>
  <c r="A202" i="26"/>
  <c r="S55" i="26"/>
  <c r="S297" i="26"/>
  <c r="I203" i="26"/>
  <c r="AA296" i="26"/>
  <c r="I352" i="26"/>
  <c r="AA323" i="26"/>
  <c r="AA334" i="26"/>
  <c r="I312" i="26"/>
  <c r="AA182" i="26"/>
  <c r="I451" i="26"/>
  <c r="AE352" i="26"/>
  <c r="AE309" i="26"/>
  <c r="M326" i="26"/>
  <c r="M329" i="26"/>
  <c r="AE450" i="26"/>
  <c r="M173" i="26"/>
  <c r="A80" i="26"/>
  <c r="A335" i="26"/>
  <c r="A323" i="26"/>
  <c r="S311" i="26"/>
  <c r="A166" i="26"/>
  <c r="S453" i="26"/>
  <c r="AE354" i="26"/>
  <c r="M302" i="26"/>
  <c r="M183" i="26"/>
  <c r="M339" i="26"/>
  <c r="AA489" i="26"/>
  <c r="I461" i="26"/>
  <c r="AA195" i="26"/>
  <c r="I169" i="26"/>
  <c r="W382" i="26"/>
  <c r="E462" i="26"/>
  <c r="E190" i="26"/>
  <c r="W293" i="26"/>
  <c r="I460" i="26"/>
  <c r="I191" i="26"/>
  <c r="I291" i="26"/>
  <c r="AA168" i="26"/>
  <c r="I147" i="26"/>
  <c r="C481" i="26"/>
  <c r="C176" i="26"/>
  <c r="E484" i="26"/>
  <c r="W461" i="26"/>
  <c r="W199" i="26"/>
  <c r="M372" i="26"/>
  <c r="AE187" i="26"/>
  <c r="A204" i="26"/>
  <c r="S298" i="26"/>
  <c r="A56" i="26"/>
  <c r="U202" i="26"/>
  <c r="C298" i="26"/>
  <c r="U448" i="26"/>
  <c r="AA194" i="26"/>
  <c r="I168" i="26"/>
  <c r="AA287" i="26"/>
  <c r="C368" i="26"/>
  <c r="C343" i="26"/>
  <c r="U184" i="26"/>
  <c r="K143" i="26"/>
  <c r="K220" i="26"/>
  <c r="K187" i="26"/>
  <c r="A188" i="26"/>
  <c r="A57" i="26"/>
  <c r="C494" i="26"/>
  <c r="U190" i="26"/>
  <c r="U460" i="26"/>
  <c r="U289" i="26"/>
  <c r="U435" i="26"/>
  <c r="W51" i="26"/>
  <c r="K303" i="26"/>
  <c r="AC340" i="26"/>
  <c r="C197" i="26"/>
  <c r="C293" i="26"/>
  <c r="S51" i="26"/>
  <c r="AC54" i="26"/>
  <c r="Y104" i="26"/>
  <c r="Y247" i="26"/>
  <c r="AC66" i="26"/>
  <c r="Y280" i="26"/>
  <c r="C53" i="26"/>
  <c r="A54" i="26"/>
  <c r="AE283" i="26"/>
  <c r="G16" i="26"/>
  <c r="I284" i="26"/>
  <c r="C284" i="26"/>
  <c r="C40" i="26"/>
  <c r="W283" i="26"/>
  <c r="K48" i="26"/>
  <c r="A367" i="26"/>
  <c r="U63" i="26"/>
  <c r="C160" i="26"/>
  <c r="AA468" i="26"/>
  <c r="W468" i="26"/>
  <c r="G209" i="26"/>
  <c r="Y384" i="26"/>
  <c r="C212" i="26"/>
  <c r="AE59" i="26"/>
  <c r="Y388" i="26"/>
  <c r="W376" i="26"/>
  <c r="E45" i="26"/>
  <c r="U359" i="26"/>
  <c r="G221" i="26"/>
  <c r="AE485" i="26"/>
  <c r="W318" i="26"/>
  <c r="E328" i="26"/>
  <c r="E332" i="26"/>
  <c r="W456" i="26"/>
  <c r="E180" i="26"/>
  <c r="AC490" i="26"/>
  <c r="AC197" i="26"/>
  <c r="AC286" i="26"/>
  <c r="A195" i="26"/>
  <c r="S459" i="26"/>
  <c r="A290" i="26"/>
  <c r="S167" i="26"/>
  <c r="AC459" i="26"/>
  <c r="K195" i="26"/>
  <c r="K290" i="26"/>
  <c r="AC167" i="26"/>
  <c r="K458" i="26"/>
  <c r="AC350" i="26"/>
  <c r="AC312" i="26"/>
  <c r="K337" i="26"/>
  <c r="K325" i="26"/>
  <c r="U458" i="26"/>
  <c r="C330" i="26"/>
  <c r="U317" i="26"/>
  <c r="C319" i="26"/>
  <c r="U173" i="26"/>
  <c r="I216" i="26"/>
  <c r="AA304" i="26"/>
  <c r="I340" i="26"/>
  <c r="S490" i="26"/>
  <c r="S197" i="26"/>
  <c r="S286" i="26"/>
  <c r="AA459" i="26"/>
  <c r="I195" i="26"/>
  <c r="AA167" i="26"/>
  <c r="I290" i="26"/>
  <c r="AE350" i="26"/>
  <c r="AE312" i="26"/>
  <c r="M458" i="26"/>
  <c r="M337" i="26"/>
  <c r="M325" i="26"/>
  <c r="AE163" i="26"/>
  <c r="A478" i="26"/>
  <c r="S347" i="26"/>
  <c r="AC220" i="26"/>
  <c r="AC186" i="26"/>
  <c r="AC57" i="26"/>
  <c r="AC482" i="26"/>
  <c r="AC189" i="26"/>
  <c r="S342" i="26"/>
  <c r="A306" i="26"/>
  <c r="C466" i="26"/>
  <c r="U198" i="26"/>
  <c r="U292" i="26"/>
  <c r="C170" i="26"/>
  <c r="AA308" i="26"/>
  <c r="I177" i="26"/>
  <c r="AA56" i="26"/>
  <c r="U464" i="26"/>
  <c r="C194" i="26"/>
  <c r="U170" i="26"/>
  <c r="C289" i="26"/>
  <c r="E95" i="26"/>
  <c r="E308" i="26"/>
  <c r="AC337" i="26"/>
  <c r="AC319" i="26"/>
  <c r="K309" i="26"/>
  <c r="K178" i="26"/>
  <c r="K449" i="26"/>
  <c r="I463" i="26"/>
  <c r="AA192" i="26"/>
  <c r="I167" i="26"/>
  <c r="I58" i="26"/>
  <c r="I292" i="26"/>
  <c r="C496" i="26"/>
  <c r="U200" i="26"/>
  <c r="C307" i="26"/>
  <c r="C214" i="26"/>
  <c r="C305" i="26"/>
  <c r="S366" i="26"/>
  <c r="S303" i="26"/>
  <c r="A347" i="26"/>
  <c r="S175" i="26"/>
  <c r="AC204" i="26"/>
  <c r="K55" i="26"/>
  <c r="AC294" i="26"/>
  <c r="C485" i="26"/>
  <c r="C464" i="26"/>
  <c r="U193" i="26"/>
  <c r="U290" i="26"/>
  <c r="C153" i="26"/>
  <c r="E39" i="26"/>
  <c r="AA473" i="26"/>
  <c r="AA351" i="26"/>
  <c r="I331" i="26"/>
  <c r="I320" i="26"/>
  <c r="AA313" i="26"/>
  <c r="AA181" i="26"/>
  <c r="I450" i="26"/>
  <c r="C256" i="26"/>
  <c r="C341" i="26"/>
  <c r="U305" i="26"/>
  <c r="M198" i="26"/>
  <c r="AE462" i="26"/>
  <c r="AE171" i="26"/>
  <c r="M288" i="26"/>
  <c r="W492" i="26"/>
  <c r="W463" i="26"/>
  <c r="E192" i="26"/>
  <c r="W169" i="26"/>
  <c r="AC221" i="26"/>
  <c r="K189" i="26"/>
  <c r="A409" i="26"/>
  <c r="AC141" i="26"/>
  <c r="C457" i="26"/>
  <c r="C324" i="26"/>
  <c r="C301" i="26"/>
  <c r="U316" i="26"/>
  <c r="C336" i="26"/>
  <c r="C182" i="26"/>
  <c r="AC306" i="26"/>
  <c r="AC185" i="26"/>
  <c r="AE94" i="26"/>
  <c r="M202" i="26"/>
  <c r="AE55" i="26"/>
  <c r="AE297" i="26"/>
  <c r="C203" i="26"/>
  <c r="U296" i="26"/>
  <c r="S155" i="26"/>
  <c r="A352" i="26"/>
  <c r="S323" i="26"/>
  <c r="A312" i="26"/>
  <c r="S334" i="26"/>
  <c r="S182" i="26"/>
  <c r="A451" i="26"/>
  <c r="U352" i="26"/>
  <c r="C329" i="26"/>
  <c r="C326" i="26"/>
  <c r="U309" i="26"/>
  <c r="C173" i="26"/>
  <c r="U450" i="26"/>
  <c r="U311" i="26"/>
  <c r="C323" i="26"/>
  <c r="C335" i="26"/>
  <c r="C166" i="26"/>
  <c r="U453" i="26"/>
  <c r="I302" i="26"/>
  <c r="I183" i="26"/>
  <c r="I339" i="26"/>
  <c r="W489" i="26"/>
  <c r="W195" i="26"/>
  <c r="E461" i="26"/>
  <c r="E169" i="26"/>
  <c r="C190" i="26"/>
  <c r="C462" i="26"/>
  <c r="U293" i="26"/>
  <c r="A191" i="26"/>
  <c r="A460" i="26"/>
  <c r="S168" i="26"/>
  <c r="A291" i="26"/>
  <c r="W131" i="26"/>
  <c r="K327" i="26"/>
  <c r="AC314" i="26"/>
  <c r="AC178" i="26"/>
  <c r="K453" i="26"/>
  <c r="K165" i="26"/>
  <c r="A484" i="26"/>
  <c r="S461" i="26"/>
  <c r="S199" i="26"/>
  <c r="M204" i="26"/>
  <c r="AE298" i="26"/>
  <c r="M56" i="26"/>
  <c r="M26" i="26"/>
  <c r="AE202" i="26"/>
  <c r="M298" i="26"/>
  <c r="AE448" i="26"/>
  <c r="E205" i="26"/>
  <c r="W295" i="26"/>
  <c r="E368" i="26"/>
  <c r="E343" i="26"/>
  <c r="W184" i="26"/>
  <c r="C143" i="26"/>
  <c r="I380" i="26"/>
  <c r="A254" i="26"/>
  <c r="K151" i="26"/>
  <c r="E188" i="26"/>
  <c r="E57" i="26"/>
  <c r="E447" i="26"/>
  <c r="Y417" i="26"/>
  <c r="Y201" i="26"/>
  <c r="G470" i="26"/>
  <c r="G422" i="26"/>
  <c r="G316" i="26"/>
  <c r="Y328" i="26"/>
  <c r="G350" i="26"/>
  <c r="Y451" i="26"/>
  <c r="G174" i="26"/>
  <c r="K444" i="26"/>
  <c r="AA153" i="26"/>
  <c r="G265" i="26"/>
  <c r="C54" i="26"/>
  <c r="Y276" i="26"/>
  <c r="G14" i="26"/>
  <c r="A285" i="26"/>
  <c r="G86" i="26"/>
  <c r="C285" i="26"/>
  <c r="E40" i="26"/>
  <c r="U283" i="26"/>
  <c r="AA345" i="26"/>
  <c r="I346" i="26"/>
  <c r="E282" i="26"/>
  <c r="AC43" i="26"/>
  <c r="M367" i="26"/>
  <c r="K160" i="26"/>
  <c r="Y365" i="26"/>
  <c r="U468" i="26"/>
  <c r="A63" i="26"/>
  <c r="M160" i="26"/>
  <c r="Y64" i="26"/>
  <c r="Y469" i="26"/>
  <c r="C59" i="26"/>
  <c r="Y224" i="26"/>
  <c r="U59" i="26"/>
  <c r="M59" i="26"/>
  <c r="E376" i="26"/>
  <c r="Y467" i="26"/>
  <c r="G492" i="26"/>
  <c r="G384" i="26"/>
  <c r="AA359" i="26"/>
  <c r="M377" i="26"/>
  <c r="C471" i="26"/>
  <c r="S485" i="26"/>
  <c r="M319" i="26"/>
  <c r="AE317" i="26"/>
  <c r="AE458" i="26"/>
  <c r="M330" i="26"/>
  <c r="AE173" i="26"/>
  <c r="AA350" i="26"/>
  <c r="I325" i="26"/>
  <c r="I337" i="26"/>
  <c r="AA312" i="26"/>
  <c r="I458" i="26"/>
  <c r="AA163" i="26"/>
  <c r="S220" i="26"/>
  <c r="S186" i="26"/>
  <c r="S57" i="26"/>
  <c r="C354" i="26"/>
  <c r="C342" i="26"/>
  <c r="W317" i="26"/>
  <c r="W458" i="26"/>
  <c r="E330" i="26"/>
  <c r="E319" i="26"/>
  <c r="W173" i="26"/>
  <c r="A216" i="26"/>
  <c r="S304" i="26"/>
  <c r="A340" i="26"/>
  <c r="AA490" i="26"/>
  <c r="AA197" i="26"/>
  <c r="AA286" i="26"/>
  <c r="W459" i="26"/>
  <c r="E195" i="26"/>
  <c r="E290" i="26"/>
  <c r="W167" i="26"/>
  <c r="E359" i="26"/>
  <c r="U350" i="26"/>
  <c r="C458" i="26"/>
  <c r="C337" i="26"/>
  <c r="C325" i="26"/>
  <c r="U312" i="26"/>
  <c r="AE220" i="26"/>
  <c r="AE186" i="26"/>
  <c r="AE57" i="26"/>
  <c r="S482" i="26"/>
  <c r="S189" i="26"/>
  <c r="U342" i="26"/>
  <c r="C306" i="26"/>
  <c r="AE487" i="26"/>
  <c r="AE198" i="26"/>
  <c r="M466" i="26"/>
  <c r="M170" i="26"/>
  <c r="AE292" i="26"/>
  <c r="AE308" i="26"/>
  <c r="AE56" i="26"/>
  <c r="M177" i="26"/>
  <c r="W415" i="26"/>
  <c r="W464" i="26"/>
  <c r="E194" i="26"/>
  <c r="E289" i="26"/>
  <c r="W170" i="26"/>
  <c r="I95" i="26"/>
  <c r="I308" i="26"/>
  <c r="W337" i="26"/>
  <c r="W319" i="26"/>
  <c r="E309" i="26"/>
  <c r="E178" i="26"/>
  <c r="E449" i="26"/>
  <c r="A463" i="26"/>
  <c r="S192" i="26"/>
  <c r="A167" i="26"/>
  <c r="A58" i="26"/>
  <c r="A292" i="26"/>
  <c r="E415" i="26"/>
  <c r="W200" i="26"/>
  <c r="E307" i="26"/>
  <c r="A366" i="26"/>
  <c r="S348" i="26"/>
  <c r="S349" i="26"/>
  <c r="S183" i="26"/>
  <c r="U366" i="26"/>
  <c r="U303" i="26"/>
  <c r="C347" i="26"/>
  <c r="U175" i="26"/>
  <c r="AE466" i="26"/>
  <c r="AE196" i="26"/>
  <c r="M171" i="26"/>
  <c r="AE291" i="26"/>
  <c r="E485" i="26"/>
  <c r="E464" i="26"/>
  <c r="W193" i="26"/>
  <c r="W290" i="26"/>
  <c r="M382" i="26"/>
  <c r="K39" i="26"/>
  <c r="AA371" i="26"/>
  <c r="AA343" i="26"/>
  <c r="M256" i="26"/>
  <c r="M341" i="26"/>
  <c r="AE305" i="26"/>
  <c r="S344" i="26"/>
  <c r="A185" i="26"/>
  <c r="C402" i="26"/>
  <c r="AA221" i="26"/>
  <c r="I189" i="26"/>
  <c r="C409" i="26"/>
  <c r="W141" i="26"/>
  <c r="W472" i="26"/>
  <c r="W325" i="26"/>
  <c r="W333" i="26"/>
  <c r="E314" i="26"/>
  <c r="E452" i="26"/>
  <c r="W306" i="26"/>
  <c r="W185" i="26"/>
  <c r="E202" i="26"/>
  <c r="W55" i="26"/>
  <c r="W297" i="26"/>
  <c r="M203" i="26"/>
  <c r="AE296" i="26"/>
  <c r="S75" i="26"/>
  <c r="S324" i="26"/>
  <c r="A310" i="26"/>
  <c r="S331" i="26"/>
  <c r="S449" i="26"/>
  <c r="S164" i="26"/>
  <c r="C352" i="26"/>
  <c r="U323" i="26"/>
  <c r="U334" i="26"/>
  <c r="C312" i="26"/>
  <c r="U182" i="26"/>
  <c r="C451" i="26"/>
  <c r="W352" i="26"/>
  <c r="W309" i="26"/>
  <c r="E326" i="26"/>
  <c r="E329" i="26"/>
  <c r="W450" i="26"/>
  <c r="E173" i="26"/>
  <c r="W471" i="26"/>
  <c r="W329" i="26"/>
  <c r="W320" i="26"/>
  <c r="E315" i="26"/>
  <c r="W301" i="26"/>
  <c r="W180" i="26"/>
  <c r="E454" i="26"/>
  <c r="E355" i="26"/>
  <c r="K335" i="26"/>
  <c r="AC311" i="26"/>
  <c r="K323" i="26"/>
  <c r="AC453" i="26"/>
  <c r="K166" i="26"/>
  <c r="S354" i="26"/>
  <c r="A302" i="26"/>
  <c r="A183" i="26"/>
  <c r="A339" i="26"/>
  <c r="AE382" i="26"/>
  <c r="M190" i="26"/>
  <c r="M462" i="26"/>
  <c r="AE293" i="26"/>
  <c r="C460" i="26"/>
  <c r="C191" i="26"/>
  <c r="C291" i="26"/>
  <c r="U168" i="26"/>
  <c r="S131" i="26"/>
  <c r="M327" i="26"/>
  <c r="AE314" i="26"/>
  <c r="AE178" i="26"/>
  <c r="M165" i="26"/>
  <c r="M453" i="26"/>
  <c r="I484" i="26"/>
  <c r="AA199" i="26"/>
  <c r="AA461" i="26"/>
  <c r="AA284" i="26"/>
  <c r="I204" i="26"/>
  <c r="AA298" i="26"/>
  <c r="I56" i="26"/>
  <c r="A26" i="26"/>
  <c r="S202" i="26"/>
  <c r="A298" i="26"/>
  <c r="S448" i="26"/>
  <c r="I205" i="26"/>
  <c r="AA295" i="26"/>
  <c r="A368" i="26"/>
  <c r="A343" i="26"/>
  <c r="S184" i="26"/>
  <c r="S86" i="26"/>
  <c r="S299" i="26"/>
  <c r="E143" i="26"/>
  <c r="K380" i="26"/>
  <c r="W139" i="26"/>
  <c r="AC163" i="26"/>
  <c r="G474" i="26"/>
  <c r="Y336" i="26"/>
  <c r="Y327" i="26"/>
  <c r="G318" i="26"/>
  <c r="Y454" i="26"/>
  <c r="AC201" i="26"/>
  <c r="K470" i="26"/>
  <c r="S435" i="26"/>
  <c r="K155" i="26"/>
  <c r="M353" i="26"/>
  <c r="AE328" i="26"/>
  <c r="M350" i="26"/>
  <c r="M316" i="26"/>
  <c r="M174" i="26"/>
  <c r="AE451" i="26"/>
  <c r="G112" i="26"/>
  <c r="A441" i="26"/>
  <c r="U284" i="26"/>
  <c r="AC284" i="26"/>
  <c r="W284" i="26"/>
  <c r="C48" i="26"/>
  <c r="E375" i="26"/>
  <c r="AE53" i="26"/>
  <c r="M40" i="26"/>
  <c r="K53" i="26"/>
  <c r="I375" i="26"/>
  <c r="M282" i="26"/>
  <c r="K346" i="26"/>
  <c r="A376" i="26"/>
  <c r="AC468" i="26"/>
  <c r="E162" i="26"/>
  <c r="Y60" i="26"/>
  <c r="A162" i="26"/>
  <c r="AC63" i="26"/>
  <c r="C367" i="26"/>
  <c r="G390" i="26"/>
  <c r="M361" i="26"/>
  <c r="E377" i="26"/>
  <c r="G228" i="26"/>
  <c r="Y362" i="26"/>
  <c r="AE370" i="26"/>
  <c r="AE486" i="26"/>
  <c r="I220" i="26"/>
  <c r="K332" i="26"/>
  <c r="K328" i="26"/>
  <c r="AC318" i="26"/>
  <c r="AC456" i="26"/>
  <c r="K180" i="26"/>
  <c r="C332" i="26"/>
  <c r="C328" i="26"/>
  <c r="U318" i="26"/>
  <c r="U456" i="26"/>
  <c r="C180" i="26"/>
  <c r="S458" i="26"/>
  <c r="A330" i="26"/>
  <c r="S317" i="26"/>
  <c r="A319" i="26"/>
  <c r="S173" i="26"/>
  <c r="M216" i="26"/>
  <c r="AE304" i="26"/>
  <c r="M340" i="26"/>
  <c r="AE459" i="26"/>
  <c r="M195" i="26"/>
  <c r="M290" i="26"/>
  <c r="AE167" i="26"/>
  <c r="A359" i="26"/>
  <c r="S350" i="26"/>
  <c r="A337" i="26"/>
  <c r="A325" i="26"/>
  <c r="S312" i="26"/>
  <c r="A458" i="26"/>
  <c r="S163" i="26"/>
  <c r="M354" i="26"/>
  <c r="M342" i="26"/>
  <c r="AE342" i="26"/>
  <c r="M306" i="26"/>
  <c r="C201" i="26"/>
  <c r="C295" i="26"/>
  <c r="W308" i="26"/>
  <c r="E177" i="26"/>
  <c r="W56" i="26"/>
  <c r="M486" i="26"/>
  <c r="AE464" i="26"/>
  <c r="M194" i="26"/>
  <c r="M289" i="26"/>
  <c r="AE170" i="26"/>
  <c r="E463" i="26"/>
  <c r="W192" i="26"/>
  <c r="E167" i="26"/>
  <c r="E58" i="26"/>
  <c r="E292" i="26"/>
  <c r="AA200" i="26"/>
  <c r="I307" i="26"/>
  <c r="C465" i="26"/>
  <c r="C196" i="26"/>
  <c r="C287" i="26"/>
  <c r="U160" i="26"/>
  <c r="E366" i="26"/>
  <c r="W349" i="26"/>
  <c r="W348" i="26"/>
  <c r="W183" i="26"/>
  <c r="AE366" i="26"/>
  <c r="AE303" i="26"/>
  <c r="M347" i="26"/>
  <c r="AE175" i="26"/>
  <c r="W466" i="26"/>
  <c r="W196" i="26"/>
  <c r="E171" i="26"/>
  <c r="W291" i="26"/>
  <c r="A485" i="26"/>
  <c r="A464" i="26"/>
  <c r="S193" i="26"/>
  <c r="S290" i="26"/>
  <c r="A382" i="26"/>
  <c r="S371" i="26"/>
  <c r="S343" i="26"/>
  <c r="K341" i="26"/>
  <c r="AC305" i="26"/>
  <c r="U369" i="26"/>
  <c r="U344" i="26"/>
  <c r="C185" i="26"/>
  <c r="U221" i="26"/>
  <c r="C189" i="26"/>
  <c r="AC156" i="26"/>
  <c r="AA472" i="26"/>
  <c r="AA325" i="26"/>
  <c r="AA333" i="26"/>
  <c r="I314" i="26"/>
  <c r="I452" i="26"/>
  <c r="U185" i="26"/>
  <c r="U306" i="26"/>
  <c r="U94" i="26"/>
  <c r="C202" i="26"/>
  <c r="U55" i="26"/>
  <c r="U297" i="26"/>
  <c r="AE75" i="26"/>
  <c r="AE324" i="26"/>
  <c r="AE331" i="26"/>
  <c r="M310" i="26"/>
  <c r="AE449" i="26"/>
  <c r="AE164" i="26"/>
  <c r="E352" i="26"/>
  <c r="W323" i="26"/>
  <c r="W334" i="26"/>
  <c r="E312" i="26"/>
  <c r="W182" i="26"/>
  <c r="E451" i="26"/>
  <c r="AA352" i="26"/>
  <c r="I329" i="26"/>
  <c r="AA309" i="26"/>
  <c r="I326" i="26"/>
  <c r="AA450" i="26"/>
  <c r="I173" i="26"/>
  <c r="AE471" i="26"/>
  <c r="M315" i="26"/>
  <c r="AE320" i="26"/>
  <c r="AE329" i="26"/>
  <c r="AE301" i="26"/>
  <c r="AE180" i="26"/>
  <c r="M454" i="26"/>
  <c r="M355" i="26"/>
  <c r="M80" i="26"/>
  <c r="AE311" i="26"/>
  <c r="M335" i="26"/>
  <c r="M323" i="26"/>
  <c r="M166" i="26"/>
  <c r="AE453" i="26"/>
  <c r="K302" i="26"/>
  <c r="K183" i="26"/>
  <c r="K339" i="26"/>
  <c r="S388" i="26"/>
  <c r="A190" i="26"/>
  <c r="A462" i="26"/>
  <c r="S293" i="26"/>
  <c r="K460" i="26"/>
  <c r="K191" i="26"/>
  <c r="AC168" i="26"/>
  <c r="K291" i="26"/>
  <c r="AE28" i="26"/>
  <c r="AC131" i="26"/>
  <c r="A327" i="26"/>
  <c r="S314" i="26"/>
  <c r="S178" i="26"/>
  <c r="A165" i="26"/>
  <c r="A453" i="26"/>
  <c r="A372" i="26"/>
  <c r="S187" i="26"/>
  <c r="K204" i="26"/>
  <c r="AC298" i="26"/>
  <c r="K56" i="26"/>
  <c r="AE194" i="26"/>
  <c r="M168" i="26"/>
  <c r="AE287" i="26"/>
  <c r="K205" i="26"/>
  <c r="AC295" i="26"/>
  <c r="K368" i="26"/>
  <c r="K343" i="26"/>
  <c r="AC184" i="26"/>
  <c r="AC29" i="26"/>
  <c r="M143" i="26"/>
  <c r="AE242" i="26"/>
  <c r="AE139" i="26"/>
  <c r="U163" i="26"/>
  <c r="U157" i="26"/>
  <c r="M349" i="26"/>
  <c r="AE341" i="26"/>
  <c r="M184" i="26"/>
  <c r="AC336" i="26"/>
  <c r="AC327" i="26"/>
  <c r="K318" i="26"/>
  <c r="AC454" i="26"/>
  <c r="E441" i="26"/>
  <c r="G75" i="26"/>
  <c r="G351" i="26"/>
  <c r="G311" i="26"/>
  <c r="Y326" i="26"/>
  <c r="Y330" i="26"/>
  <c r="Y179" i="26"/>
  <c r="Y300" i="26"/>
  <c r="G164" i="26"/>
  <c r="Y452" i="26"/>
  <c r="Y447" i="26"/>
  <c r="G438" i="26"/>
  <c r="M54" i="26"/>
  <c r="AE284" i="26"/>
  <c r="W43" i="26"/>
  <c r="I48" i="26"/>
  <c r="A284" i="26"/>
  <c r="AC345" i="26"/>
  <c r="S283" i="26"/>
  <c r="AE345" i="26"/>
  <c r="AC283" i="26"/>
  <c r="E284" i="26"/>
  <c r="K375" i="26"/>
  <c r="E212" i="26"/>
  <c r="A160" i="26"/>
  <c r="E59" i="26"/>
  <c r="W157" i="26"/>
  <c r="W212" i="26"/>
  <c r="AE209" i="26"/>
  <c r="AA212" i="26"/>
  <c r="G64" i="26"/>
  <c r="C155" i="26"/>
  <c r="K162" i="26"/>
  <c r="C467" i="26"/>
  <c r="AA376" i="26"/>
  <c r="AE376" i="26"/>
  <c r="Y389" i="26"/>
  <c r="A467" i="26"/>
  <c r="AE420" i="26"/>
  <c r="A377" i="26"/>
  <c r="AA486" i="26"/>
  <c r="AC486" i="26"/>
  <c r="A358" i="26"/>
  <c r="W370" i="26"/>
  <c r="A471" i="26"/>
  <c r="U370" i="26"/>
  <c r="I369" i="26"/>
  <c r="AA318" i="26"/>
  <c r="I328" i="26"/>
  <c r="I332" i="26"/>
  <c r="AA456" i="26"/>
  <c r="I180" i="26"/>
  <c r="AE318" i="26"/>
  <c r="M332" i="26"/>
  <c r="M328" i="26"/>
  <c r="M180" i="26"/>
  <c r="AE456" i="26"/>
  <c r="AA458" i="26"/>
  <c r="I319" i="26"/>
  <c r="AA317" i="26"/>
  <c r="I330" i="26"/>
  <c r="AA173" i="26"/>
  <c r="A354" i="26"/>
  <c r="A342" i="26"/>
  <c r="AA342" i="26"/>
  <c r="I306" i="26"/>
  <c r="M201" i="26"/>
  <c r="M295" i="26"/>
  <c r="S308" i="26"/>
  <c r="A177" i="26"/>
  <c r="S56" i="26"/>
  <c r="S464" i="26"/>
  <c r="A194" i="26"/>
  <c r="S170" i="26"/>
  <c r="A289" i="26"/>
  <c r="C463" i="26"/>
  <c r="U192" i="26"/>
  <c r="C167" i="26"/>
  <c r="C58" i="26"/>
  <c r="C292" i="26"/>
  <c r="M415" i="26"/>
  <c r="AE200" i="26"/>
  <c r="M307" i="26"/>
  <c r="E196" i="26"/>
  <c r="E465" i="26"/>
  <c r="E287" i="26"/>
  <c r="W160" i="26"/>
  <c r="A214" i="26"/>
  <c r="A305" i="26"/>
  <c r="I366" i="26"/>
  <c r="AA348" i="26"/>
  <c r="AA349" i="26"/>
  <c r="AA183" i="26"/>
  <c r="W204" i="26"/>
  <c r="E55" i="26"/>
  <c r="W294" i="26"/>
  <c r="AC196" i="26"/>
  <c r="AC466" i="26"/>
  <c r="K171" i="26"/>
  <c r="AC291" i="26"/>
  <c r="K485" i="26"/>
  <c r="K464" i="26"/>
  <c r="AC193" i="26"/>
  <c r="AC290" i="26"/>
  <c r="I382" i="26"/>
  <c r="AE425" i="26"/>
  <c r="W351" i="26"/>
  <c r="W313" i="26"/>
  <c r="E320" i="26"/>
  <c r="E331" i="26"/>
  <c r="W181" i="26"/>
  <c r="E450" i="26"/>
  <c r="AC371" i="26"/>
  <c r="AC343" i="26"/>
  <c r="I198" i="26"/>
  <c r="AA462" i="26"/>
  <c r="AA171" i="26"/>
  <c r="I288" i="26"/>
  <c r="AE344" i="26"/>
  <c r="M185" i="26"/>
  <c r="AE492" i="26"/>
  <c r="AE463" i="26"/>
  <c r="M192" i="26"/>
  <c r="AE169" i="26"/>
  <c r="W221" i="26"/>
  <c r="E189" i="26"/>
  <c r="U141" i="26"/>
  <c r="W156" i="26"/>
  <c r="AA316" i="26"/>
  <c r="I324" i="26"/>
  <c r="I336" i="26"/>
  <c r="I457" i="26"/>
  <c r="I301" i="26"/>
  <c r="I182" i="26"/>
  <c r="S325" i="26"/>
  <c r="S333" i="26"/>
  <c r="A314" i="26"/>
  <c r="A452" i="26"/>
  <c r="S306" i="26"/>
  <c r="S185" i="26"/>
  <c r="K202" i="26"/>
  <c r="AC297" i="26"/>
  <c r="AC55" i="26"/>
  <c r="W155" i="26"/>
  <c r="C310" i="26"/>
  <c r="U324" i="26"/>
  <c r="U331" i="26"/>
  <c r="U449" i="26"/>
  <c r="U164" i="26"/>
  <c r="M352" i="26"/>
  <c r="AE323" i="26"/>
  <c r="AE334" i="26"/>
  <c r="M312" i="26"/>
  <c r="AE182" i="26"/>
  <c r="M451" i="26"/>
  <c r="AA471" i="26"/>
  <c r="AA329" i="26"/>
  <c r="AA320" i="26"/>
  <c r="I315" i="26"/>
  <c r="AA301" i="26"/>
  <c r="AA180" i="26"/>
  <c r="I454" i="26"/>
  <c r="E80" i="26"/>
  <c r="W311" i="26"/>
  <c r="E323" i="26"/>
  <c r="E335" i="26"/>
  <c r="W453" i="26"/>
  <c r="E166" i="26"/>
  <c r="AE489" i="26"/>
  <c r="M461" i="26"/>
  <c r="AE195" i="26"/>
  <c r="M169" i="26"/>
  <c r="AA484" i="26"/>
  <c r="I462" i="26"/>
  <c r="I190" i="26"/>
  <c r="AA293" i="26"/>
  <c r="AC28" i="26"/>
  <c r="U131" i="26"/>
  <c r="I327" i="26"/>
  <c r="AA314" i="26"/>
  <c r="AA178" i="26"/>
  <c r="I165" i="26"/>
  <c r="I453" i="26"/>
  <c r="I372" i="26"/>
  <c r="AA187" i="26"/>
  <c r="C204" i="26"/>
  <c r="U298" i="26"/>
  <c r="C56" i="26"/>
  <c r="S194" i="26"/>
  <c r="S287" i="26"/>
  <c r="A168" i="26"/>
  <c r="M205" i="26"/>
  <c r="AE295" i="26"/>
  <c r="I368" i="26"/>
  <c r="I343" i="26"/>
  <c r="AA184" i="26"/>
  <c r="U29" i="26"/>
  <c r="A143" i="26"/>
  <c r="S242" i="26"/>
  <c r="S139" i="26"/>
  <c r="C218" i="26"/>
  <c r="AA157" i="26"/>
  <c r="U341" i="26"/>
  <c r="C349" i="26"/>
  <c r="C184" i="26"/>
  <c r="G137" i="26"/>
  <c r="Y108" i="26"/>
  <c r="G93" i="26"/>
  <c r="Y310" i="26"/>
  <c r="G334" i="26"/>
  <c r="G322" i="26"/>
  <c r="Y166" i="26"/>
  <c r="Y455" i="26"/>
  <c r="Y355" i="26"/>
  <c r="A351" i="26"/>
  <c r="S330" i="26"/>
  <c r="S326" i="26"/>
  <c r="A311" i="26"/>
  <c r="S179" i="26"/>
  <c r="S300" i="26"/>
  <c r="A164" i="26"/>
  <c r="S452" i="26"/>
  <c r="G127" i="26"/>
  <c r="Y17" i="26"/>
  <c r="AE435" i="26"/>
  <c r="E54" i="26"/>
  <c r="W38" i="26"/>
  <c r="AE276" i="26"/>
  <c r="E285" i="26"/>
  <c r="G280" i="26"/>
  <c r="AE43" i="26"/>
  <c r="K285" i="26"/>
  <c r="E48" i="26"/>
  <c r="M283" i="26"/>
  <c r="AE277" i="26"/>
  <c r="Y239" i="26"/>
  <c r="K38" i="26"/>
  <c r="G250" i="26"/>
  <c r="AC53" i="26"/>
  <c r="G163" i="26"/>
  <c r="W59" i="26"/>
  <c r="S468" i="26"/>
  <c r="U212" i="26"/>
  <c r="Y386" i="26"/>
  <c r="S213" i="26"/>
  <c r="E63" i="26"/>
  <c r="Y33" i="26"/>
  <c r="I63" i="26"/>
  <c r="Y411" i="26"/>
  <c r="I367" i="26"/>
  <c r="AE212" i="26"/>
  <c r="AC157" i="26"/>
  <c r="S417" i="26"/>
  <c r="K467" i="26"/>
  <c r="Y497" i="26"/>
  <c r="U420" i="26"/>
  <c r="S376" i="26"/>
  <c r="S486" i="26"/>
  <c r="E471" i="26"/>
  <c r="I471" i="26"/>
  <c r="M220" i="26"/>
  <c r="K171" i="27"/>
  <c r="K487" i="27"/>
  <c r="A83" i="27"/>
  <c r="K83" i="27"/>
  <c r="S125" i="27"/>
  <c r="I197" i="27"/>
  <c r="W190" i="27"/>
  <c r="E83" i="27"/>
  <c r="I83" i="27"/>
  <c r="K28" i="27"/>
  <c r="U35" i="27"/>
  <c r="E74" i="27"/>
  <c r="Y488" i="27"/>
  <c r="Y356" i="27"/>
  <c r="U79" i="27"/>
  <c r="E36" i="27"/>
  <c r="Q309" i="27"/>
  <c r="C165" i="27"/>
  <c r="W335" i="27"/>
  <c r="Y413" i="27"/>
  <c r="Y306" i="27"/>
  <c r="I206" i="27"/>
  <c r="G309" i="27"/>
  <c r="W319" i="27"/>
  <c r="Y79" i="27"/>
  <c r="I36" i="27"/>
  <c r="Y36" i="27"/>
  <c r="I332" i="27"/>
  <c r="AA212" i="27"/>
  <c r="K305" i="27"/>
  <c r="S309" i="27"/>
  <c r="I335" i="27"/>
  <c r="I309" i="27"/>
  <c r="S36" i="27"/>
  <c r="C332" i="27"/>
  <c r="S79" i="27"/>
  <c r="C36" i="27"/>
  <c r="Q318" i="27"/>
  <c r="K311" i="27"/>
  <c r="Y311" i="27"/>
  <c r="Q206" i="27"/>
  <c r="G206" i="27"/>
  <c r="AA335" i="27"/>
  <c r="W498" i="27"/>
  <c r="Q335" i="27"/>
  <c r="E300" i="27"/>
  <c r="Q79" i="27"/>
  <c r="A36" i="27"/>
  <c r="Q212" i="27"/>
  <c r="A305" i="27"/>
  <c r="U356" i="27"/>
  <c r="G300" i="27"/>
  <c r="A300" i="27"/>
  <c r="S314" i="27"/>
  <c r="K309" i="27"/>
  <c r="AA319" i="27"/>
  <c r="Y318" i="27"/>
  <c r="I356" i="27"/>
  <c r="U335" i="27"/>
  <c r="Y498" i="27"/>
  <c r="Y412" i="27"/>
  <c r="Y335" i="27"/>
  <c r="S335" i="27"/>
  <c r="K317" i="27"/>
  <c r="U319" i="27"/>
  <c r="E309" i="27"/>
  <c r="AA79" i="27"/>
  <c r="K36" i="27"/>
  <c r="A309" i="27"/>
  <c r="Q319" i="27"/>
  <c r="Q36" i="27"/>
  <c r="A332" i="27"/>
  <c r="C309" i="27"/>
  <c r="S319" i="27"/>
  <c r="AA36" i="27"/>
  <c r="K332" i="27"/>
  <c r="A261" i="26"/>
  <c r="C421" i="26"/>
  <c r="K256" i="26"/>
  <c r="Y476" i="26"/>
  <c r="E261" i="26"/>
  <c r="C261" i="26"/>
  <c r="I261" i="26"/>
  <c r="I126" i="26"/>
  <c r="S422" i="26"/>
  <c r="AC419" i="26"/>
  <c r="Y472" i="26"/>
  <c r="I472" i="26"/>
  <c r="AE422" i="26"/>
  <c r="AE419" i="26"/>
  <c r="AA421" i="26"/>
  <c r="A472" i="26"/>
  <c r="U422" i="26"/>
  <c r="S419" i="26"/>
  <c r="Y354" i="26"/>
  <c r="AE421" i="26"/>
  <c r="K261" i="26"/>
  <c r="C472" i="26"/>
  <c r="W422" i="26"/>
  <c r="S257" i="26"/>
  <c r="U419" i="26"/>
  <c r="AE353" i="26"/>
  <c r="E472" i="26"/>
  <c r="AA422" i="26"/>
  <c r="AC257" i="26"/>
  <c r="Y73" i="26"/>
  <c r="G77" i="26"/>
  <c r="AA353" i="26"/>
  <c r="M472" i="26"/>
  <c r="AC421" i="26"/>
  <c r="G80" i="26"/>
  <c r="U353" i="26"/>
  <c r="W353" i="26"/>
  <c r="K472" i="26"/>
  <c r="U257" i="26"/>
  <c r="W419" i="26"/>
  <c r="U421" i="26"/>
  <c r="G264" i="26"/>
  <c r="AC422" i="26"/>
  <c r="AA419" i="26"/>
  <c r="I422" i="26"/>
  <c r="W421" i="26"/>
  <c r="AC353" i="26"/>
  <c r="S421" i="26"/>
  <c r="U123" i="27"/>
  <c r="W123" i="27"/>
  <c r="G121" i="27"/>
  <c r="I132" i="27"/>
  <c r="Q123" i="27"/>
  <c r="A132" i="27"/>
  <c r="C125" i="27"/>
  <c r="A121" i="27"/>
  <c r="G132" i="27"/>
  <c r="K132" i="27"/>
  <c r="E132" i="27"/>
  <c r="Y123" i="27"/>
  <c r="E121" i="27"/>
  <c r="C132" i="27"/>
  <c r="Y133" i="26"/>
  <c r="E420" i="26"/>
  <c r="I487" i="26"/>
  <c r="E131" i="27"/>
  <c r="S110" i="26"/>
  <c r="AC388" i="26"/>
  <c r="A487" i="26"/>
  <c r="A379" i="26"/>
  <c r="Q422" i="27"/>
  <c r="G431" i="26"/>
  <c r="K487" i="26"/>
  <c r="I124" i="27"/>
  <c r="K379" i="26"/>
  <c r="M487" i="26"/>
  <c r="Y19" i="26"/>
  <c r="S436" i="26"/>
  <c r="A356" i="26"/>
  <c r="K124" i="27"/>
  <c r="A387" i="26"/>
  <c r="K212" i="27"/>
  <c r="K79" i="27"/>
  <c r="U127" i="27"/>
  <c r="A423" i="26"/>
  <c r="U360" i="26"/>
  <c r="U354" i="26"/>
  <c r="M416" i="26"/>
  <c r="A488" i="26"/>
  <c r="A227" i="27"/>
  <c r="Q81" i="27"/>
  <c r="I364" i="26"/>
  <c r="I358" i="26"/>
  <c r="Y109" i="26"/>
  <c r="U492" i="26"/>
  <c r="Y79" i="26"/>
  <c r="C78" i="26"/>
  <c r="M383" i="26"/>
  <c r="E391" i="26"/>
  <c r="E473" i="26"/>
  <c r="E496" i="26"/>
  <c r="AC492" i="26"/>
  <c r="S492" i="26"/>
  <c r="E76" i="27"/>
  <c r="Q451" i="27"/>
  <c r="Q82" i="27"/>
  <c r="U482" i="26"/>
  <c r="W361" i="26"/>
  <c r="W355" i="26"/>
  <c r="E487" i="26"/>
  <c r="S450" i="27"/>
  <c r="C82" i="27"/>
  <c r="A131" i="27"/>
  <c r="S362" i="26"/>
  <c r="S356" i="26"/>
  <c r="E402" i="26"/>
  <c r="I379" i="26"/>
  <c r="AA363" i="26"/>
  <c r="AA357" i="26"/>
  <c r="Y422" i="27"/>
  <c r="AC364" i="26"/>
  <c r="AC358" i="26"/>
  <c r="A212" i="27"/>
  <c r="A79" i="27"/>
  <c r="E423" i="26"/>
  <c r="W360" i="26"/>
  <c r="W354" i="26"/>
  <c r="I416" i="26"/>
  <c r="C122" i="26"/>
  <c r="W392" i="26"/>
  <c r="E488" i="26"/>
  <c r="AE379" i="26"/>
  <c r="I259" i="26"/>
  <c r="Y436" i="27"/>
  <c r="S479" i="26"/>
  <c r="M412" i="26"/>
  <c r="C391" i="26"/>
  <c r="AE479" i="26"/>
  <c r="I383" i="26"/>
  <c r="K496" i="26"/>
  <c r="M496" i="26"/>
  <c r="A483" i="26"/>
  <c r="W484" i="26"/>
  <c r="W451" i="27"/>
  <c r="W82" i="27"/>
  <c r="Y451" i="27"/>
  <c r="Y82" i="27"/>
  <c r="AE482" i="26"/>
  <c r="A420" i="26"/>
  <c r="AA361" i="26"/>
  <c r="AA355" i="26"/>
  <c r="W441" i="27"/>
  <c r="C487" i="26"/>
  <c r="Y450" i="27"/>
  <c r="I82" i="27"/>
  <c r="C124" i="27"/>
  <c r="W473" i="26"/>
  <c r="C379" i="26"/>
  <c r="U422" i="27"/>
  <c r="S472" i="26"/>
  <c r="U364" i="26"/>
  <c r="U358" i="26"/>
  <c r="G212" i="27"/>
  <c r="G79" i="27"/>
  <c r="C423" i="26"/>
  <c r="A416" i="26"/>
  <c r="K122" i="26"/>
  <c r="C73" i="27"/>
  <c r="S83" i="27"/>
  <c r="AA392" i="26"/>
  <c r="C488" i="26"/>
  <c r="W379" i="26"/>
  <c r="AE8" i="26"/>
  <c r="Y263" i="26"/>
  <c r="K78" i="26"/>
  <c r="A391" i="26"/>
  <c r="A412" i="26"/>
  <c r="Y493" i="26"/>
  <c r="G255" i="26"/>
  <c r="S361" i="26"/>
  <c r="S355" i="26"/>
  <c r="AA450" i="27"/>
  <c r="K82" i="27"/>
  <c r="S495" i="26"/>
  <c r="AA422" i="27"/>
  <c r="AA364" i="26"/>
  <c r="AA358" i="26"/>
  <c r="Q127" i="27"/>
  <c r="M423" i="26"/>
  <c r="AA360" i="26"/>
  <c r="AA354" i="26"/>
  <c r="U388" i="26"/>
  <c r="K416" i="26"/>
  <c r="A122" i="26"/>
  <c r="I73" i="27"/>
  <c r="Y83" i="27"/>
  <c r="AC392" i="26"/>
  <c r="K488" i="26"/>
  <c r="S379" i="26"/>
  <c r="K227" i="27"/>
  <c r="AA81" i="27"/>
  <c r="A125" i="27"/>
  <c r="U436" i="27"/>
  <c r="G123" i="26"/>
  <c r="G124" i="26"/>
  <c r="G245" i="26"/>
  <c r="A383" i="26"/>
  <c r="W479" i="26"/>
  <c r="M473" i="26"/>
  <c r="I480" i="26"/>
  <c r="C480" i="26"/>
  <c r="U486" i="26"/>
  <c r="C483" i="26"/>
  <c r="S484" i="26"/>
  <c r="K422" i="26"/>
  <c r="K483" i="26"/>
  <c r="U361" i="26"/>
  <c r="U355" i="26"/>
  <c r="Q450" i="27"/>
  <c r="A82" i="27"/>
  <c r="W363" i="26"/>
  <c r="W357" i="26"/>
  <c r="S364" i="26"/>
  <c r="S358" i="26"/>
  <c r="W127" i="27"/>
  <c r="U392" i="26"/>
  <c r="I488" i="26"/>
  <c r="AA379" i="26"/>
  <c r="A363" i="26"/>
  <c r="A357" i="26"/>
  <c r="C227" i="27"/>
  <c r="S81" i="27"/>
  <c r="W212" i="27"/>
  <c r="W79" i="27"/>
  <c r="Y31" i="27"/>
  <c r="K259" i="26"/>
  <c r="Y396" i="26"/>
  <c r="C415" i="26"/>
  <c r="E259" i="26"/>
  <c r="AA479" i="26"/>
  <c r="K391" i="26"/>
  <c r="AC382" i="26"/>
  <c r="AA492" i="26"/>
  <c r="AC484" i="26"/>
  <c r="S423" i="26"/>
  <c r="A422" i="26"/>
  <c r="M420" i="26"/>
  <c r="AC361" i="26"/>
  <c r="AC355" i="26"/>
  <c r="U436" i="26"/>
  <c r="C356" i="26"/>
  <c r="G496" i="27"/>
  <c r="G80" i="27"/>
  <c r="U450" i="27"/>
  <c r="E82" i="27"/>
  <c r="AA362" i="26"/>
  <c r="AA356" i="26"/>
  <c r="U491" i="26"/>
  <c r="AC363" i="26"/>
  <c r="AC357" i="26"/>
  <c r="Q122" i="27"/>
  <c r="W364" i="26"/>
  <c r="W358" i="26"/>
  <c r="E212" i="27"/>
  <c r="E79" i="27"/>
  <c r="AA127" i="27"/>
  <c r="AC360" i="26"/>
  <c r="AC354" i="26"/>
  <c r="U379" i="26"/>
  <c r="C135" i="26"/>
  <c r="I363" i="26"/>
  <c r="I357" i="26"/>
  <c r="E227" i="27"/>
  <c r="U81" i="27"/>
  <c r="G359" i="26"/>
  <c r="G353" i="26"/>
  <c r="Y359" i="26"/>
  <c r="Y353" i="26"/>
  <c r="Y116" i="26"/>
  <c r="G398" i="26"/>
  <c r="Y9" i="26"/>
  <c r="Y80" i="26"/>
  <c r="Y254" i="26"/>
  <c r="A473" i="26"/>
  <c r="M493" i="26"/>
  <c r="G495" i="26"/>
  <c r="K480" i="26"/>
  <c r="E422" i="26"/>
  <c r="AE484" i="26"/>
  <c r="C422" i="26"/>
  <c r="U484" i="26"/>
  <c r="S451" i="27"/>
  <c r="S82" i="27"/>
  <c r="I420" i="26"/>
  <c r="AE361" i="26"/>
  <c r="AE355" i="26"/>
  <c r="AC436" i="26"/>
  <c r="K356" i="26"/>
  <c r="W450" i="27"/>
  <c r="G82" i="27"/>
  <c r="G131" i="27"/>
  <c r="M379" i="26"/>
  <c r="E387" i="26"/>
  <c r="AE364" i="26"/>
  <c r="AE358" i="26"/>
  <c r="I212" i="27"/>
  <c r="I79" i="27"/>
  <c r="S127" i="27"/>
  <c r="I423" i="26"/>
  <c r="AA388" i="26"/>
  <c r="C416" i="26"/>
  <c r="M122" i="26"/>
  <c r="AC379" i="26"/>
  <c r="K135" i="26"/>
  <c r="G227" i="27"/>
  <c r="W81" i="27"/>
  <c r="AC8" i="26"/>
  <c r="I359" i="26"/>
  <c r="I353" i="26"/>
  <c r="U8" i="26"/>
  <c r="S359" i="26"/>
  <c r="S353" i="26"/>
  <c r="C473" i="26"/>
  <c r="AA431" i="26"/>
  <c r="Y424" i="26"/>
  <c r="G385" i="26"/>
  <c r="Y12" i="26"/>
  <c r="Y403" i="26"/>
  <c r="U382" i="26"/>
  <c r="M391" i="26"/>
  <c r="Y413" i="26"/>
  <c r="Y486" i="26"/>
  <c r="AE423" i="26"/>
  <c r="A493" i="26"/>
  <c r="E493" i="26"/>
  <c r="W436" i="26"/>
  <c r="E356" i="26"/>
  <c r="C496" i="27"/>
  <c r="C80" i="27"/>
  <c r="E379" i="26"/>
  <c r="AE363" i="26"/>
  <c r="AE357" i="26"/>
  <c r="C212" i="27"/>
  <c r="C79" i="27"/>
  <c r="Y127" i="27"/>
  <c r="K423" i="26"/>
  <c r="E416" i="26"/>
  <c r="E122" i="26"/>
  <c r="M488" i="26"/>
  <c r="I227" i="27"/>
  <c r="Y81" i="27"/>
  <c r="M364" i="26"/>
  <c r="M358" i="26"/>
  <c r="W8" i="26"/>
  <c r="M422" i="26"/>
  <c r="Y265" i="26"/>
  <c r="M259" i="26"/>
  <c r="G266" i="26"/>
  <c r="G79" i="26"/>
  <c r="I78" i="26"/>
  <c r="M78" i="26"/>
  <c r="U28" i="27"/>
  <c r="E383" i="26"/>
  <c r="K473" i="26"/>
  <c r="M480" i="26"/>
  <c r="I493" i="26"/>
  <c r="G418" i="26"/>
  <c r="C474" i="26"/>
  <c r="C360" i="26"/>
  <c r="A91" i="26"/>
  <c r="A418" i="26"/>
  <c r="I225" i="26"/>
  <c r="I486" i="26"/>
  <c r="C403" i="26"/>
  <c r="AC373" i="26"/>
  <c r="AC480" i="26"/>
  <c r="I92" i="26"/>
  <c r="I495" i="26"/>
  <c r="I419" i="26"/>
  <c r="C390" i="26"/>
  <c r="C489" i="26"/>
  <c r="I46" i="26"/>
  <c r="I362" i="26"/>
  <c r="W389" i="26"/>
  <c r="W493" i="26"/>
  <c r="E394" i="26"/>
  <c r="W491" i="26"/>
  <c r="I30" i="26"/>
  <c r="E144" i="26"/>
  <c r="A392" i="26"/>
  <c r="S488" i="26"/>
  <c r="W372" i="26"/>
  <c r="E482" i="26"/>
  <c r="AE146" i="26"/>
  <c r="M491" i="26"/>
  <c r="W374" i="26"/>
  <c r="E481" i="26"/>
  <c r="K477" i="26"/>
  <c r="K363" i="26"/>
  <c r="AC144" i="26"/>
  <c r="Y426" i="27"/>
  <c r="K427" i="26"/>
  <c r="K377" i="26"/>
  <c r="AC417" i="26"/>
  <c r="C497" i="26"/>
  <c r="U485" i="26"/>
  <c r="E135" i="26"/>
  <c r="W135" i="26"/>
  <c r="K424" i="26"/>
  <c r="E258" i="26"/>
  <c r="G400" i="26"/>
  <c r="E257" i="26"/>
  <c r="Y270" i="26"/>
  <c r="K257" i="26"/>
  <c r="Y94" i="26"/>
  <c r="K402" i="26"/>
  <c r="Y93" i="26"/>
  <c r="M500" i="26"/>
  <c r="I391" i="26"/>
  <c r="AA151" i="27"/>
  <c r="K474" i="26"/>
  <c r="K360" i="26"/>
  <c r="I91" i="26"/>
  <c r="I418" i="26"/>
  <c r="K225" i="26"/>
  <c r="K486" i="26"/>
  <c r="M403" i="26"/>
  <c r="Y274" i="27"/>
  <c r="U373" i="26"/>
  <c r="U480" i="26"/>
  <c r="M92" i="26"/>
  <c r="M495" i="26"/>
  <c r="M419" i="26"/>
  <c r="E390" i="26"/>
  <c r="E489" i="26"/>
  <c r="M46" i="26"/>
  <c r="M362" i="26"/>
  <c r="W494" i="26"/>
  <c r="W418" i="26"/>
  <c r="AC389" i="26"/>
  <c r="AC493" i="26"/>
  <c r="U15" i="26"/>
  <c r="U362" i="26"/>
  <c r="AA134" i="27"/>
  <c r="AA387" i="26"/>
  <c r="I490" i="26"/>
  <c r="AC95" i="26"/>
  <c r="AC495" i="26"/>
  <c r="M30" i="26"/>
  <c r="A144" i="26"/>
  <c r="AE474" i="26"/>
  <c r="AE360" i="26"/>
  <c r="I392" i="26"/>
  <c r="AA488" i="26"/>
  <c r="W391" i="26"/>
  <c r="W483" i="26"/>
  <c r="AA146" i="26"/>
  <c r="I491" i="26"/>
  <c r="AE374" i="26"/>
  <c r="M481" i="26"/>
  <c r="M477" i="26"/>
  <c r="M363" i="26"/>
  <c r="U144" i="26"/>
  <c r="K370" i="26"/>
  <c r="AC423" i="26"/>
  <c r="S441" i="27"/>
  <c r="AE436" i="26"/>
  <c r="I135" i="26"/>
  <c r="U135" i="26"/>
  <c r="G45" i="26"/>
  <c r="G361" i="26"/>
  <c r="E26" i="26"/>
  <c r="I257" i="26"/>
  <c r="K258" i="26"/>
  <c r="C257" i="26"/>
  <c r="C258" i="26"/>
  <c r="M402" i="26"/>
  <c r="S392" i="26"/>
  <c r="A32" i="26"/>
  <c r="M497" i="26"/>
  <c r="Y38" i="26"/>
  <c r="E497" i="26"/>
  <c r="W151" i="27"/>
  <c r="U498" i="26"/>
  <c r="U487" i="26"/>
  <c r="AA91" i="26"/>
  <c r="AA416" i="26"/>
  <c r="C225" i="26"/>
  <c r="C486" i="26"/>
  <c r="AE373" i="26"/>
  <c r="AE480" i="26"/>
  <c r="M219" i="26"/>
  <c r="AE481" i="26"/>
  <c r="I390" i="26"/>
  <c r="I489" i="26"/>
  <c r="AA90" i="26"/>
  <c r="AA494" i="26"/>
  <c r="AA418" i="26"/>
  <c r="S389" i="26"/>
  <c r="S493" i="26"/>
  <c r="AC15" i="26"/>
  <c r="AC362" i="26"/>
  <c r="U134" i="27"/>
  <c r="S387" i="26"/>
  <c r="A490" i="26"/>
  <c r="W125" i="26"/>
  <c r="M145" i="26"/>
  <c r="I144" i="26"/>
  <c r="E392" i="26"/>
  <c r="W488" i="26"/>
  <c r="U391" i="26"/>
  <c r="U483" i="26"/>
  <c r="S146" i="26"/>
  <c r="A491" i="26"/>
  <c r="E90" i="26"/>
  <c r="W496" i="26"/>
  <c r="E417" i="26"/>
  <c r="C477" i="26"/>
  <c r="C363" i="26"/>
  <c r="W144" i="26"/>
  <c r="C370" i="26"/>
  <c r="U423" i="26"/>
  <c r="Q441" i="27"/>
  <c r="G40" i="27"/>
  <c r="I256" i="26"/>
  <c r="I427" i="26"/>
  <c r="I402" i="26"/>
  <c r="C434" i="26"/>
  <c r="AE143" i="26"/>
  <c r="I45" i="26"/>
  <c r="I361" i="26"/>
  <c r="A272" i="26"/>
  <c r="E272" i="26"/>
  <c r="AE415" i="26"/>
  <c r="W257" i="26"/>
  <c r="Y31" i="26"/>
  <c r="U479" i="26"/>
  <c r="W388" i="26"/>
  <c r="AE91" i="26"/>
  <c r="AE416" i="26"/>
  <c r="E225" i="26"/>
  <c r="E486" i="26"/>
  <c r="W373" i="26"/>
  <c r="W480" i="26"/>
  <c r="C219" i="26"/>
  <c r="U481" i="26"/>
  <c r="A390" i="26"/>
  <c r="A489" i="26"/>
  <c r="S494" i="26"/>
  <c r="S418" i="26"/>
  <c r="AA389" i="26"/>
  <c r="AA493" i="26"/>
  <c r="W15" i="26"/>
  <c r="W362" i="26"/>
  <c r="AC387" i="26"/>
  <c r="K490" i="26"/>
  <c r="M394" i="26"/>
  <c r="AE491" i="26"/>
  <c r="U95" i="26"/>
  <c r="U495" i="26"/>
  <c r="A145" i="26"/>
  <c r="M144" i="26"/>
  <c r="S474" i="26"/>
  <c r="S360" i="26"/>
  <c r="S372" i="26"/>
  <c r="A482" i="26"/>
  <c r="AE391" i="26"/>
  <c r="AE483" i="26"/>
  <c r="U146" i="26"/>
  <c r="C491" i="26"/>
  <c r="A90" i="26"/>
  <c r="S496" i="26"/>
  <c r="A417" i="26"/>
  <c r="AE148" i="26"/>
  <c r="AC467" i="26"/>
  <c r="K493" i="26"/>
  <c r="Y441" i="27"/>
  <c r="M424" i="26"/>
  <c r="E427" i="26"/>
  <c r="A135" i="26"/>
  <c r="Y130" i="26"/>
  <c r="W110" i="26"/>
  <c r="A434" i="26"/>
  <c r="M135" i="26"/>
  <c r="C26" i="26"/>
  <c r="K26" i="26"/>
  <c r="G273" i="26"/>
  <c r="Y272" i="26"/>
  <c r="A497" i="26"/>
  <c r="M474" i="26"/>
  <c r="M360" i="26"/>
  <c r="C91" i="26"/>
  <c r="C418" i="26"/>
  <c r="W91" i="26"/>
  <c r="W416" i="26"/>
  <c r="U377" i="26"/>
  <c r="C420" i="26"/>
  <c r="E403" i="26"/>
  <c r="S373" i="26"/>
  <c r="S480" i="26"/>
  <c r="K92" i="26"/>
  <c r="K495" i="26"/>
  <c r="K419" i="26"/>
  <c r="E219" i="26"/>
  <c r="W481" i="26"/>
  <c r="K390" i="26"/>
  <c r="K489" i="26"/>
  <c r="C46" i="26"/>
  <c r="C362" i="26"/>
  <c r="U494" i="26"/>
  <c r="U418" i="26"/>
  <c r="U389" i="26"/>
  <c r="U493" i="26"/>
  <c r="U387" i="26"/>
  <c r="C490" i="26"/>
  <c r="W95" i="26"/>
  <c r="W495" i="26"/>
  <c r="U125" i="26"/>
  <c r="K30" i="26"/>
  <c r="I145" i="26"/>
  <c r="AC372" i="26"/>
  <c r="K482" i="26"/>
  <c r="S391" i="26"/>
  <c r="S483" i="26"/>
  <c r="AC146" i="26"/>
  <c r="K491" i="26"/>
  <c r="S374" i="26"/>
  <c r="A481" i="26"/>
  <c r="M90" i="26"/>
  <c r="AE496" i="26"/>
  <c r="M417" i="26"/>
  <c r="S148" i="26"/>
  <c r="U467" i="26"/>
  <c r="C493" i="26"/>
  <c r="AA441" i="27"/>
  <c r="A257" i="26"/>
  <c r="U425" i="26"/>
  <c r="M427" i="26"/>
  <c r="I424" i="26"/>
  <c r="A427" i="26"/>
  <c r="AE110" i="26"/>
  <c r="U110" i="26"/>
  <c r="S135" i="26"/>
  <c r="Y475" i="26"/>
  <c r="A500" i="26"/>
  <c r="AE392" i="26"/>
  <c r="G27" i="26"/>
  <c r="C500" i="26"/>
  <c r="K500" i="26"/>
  <c r="K497" i="26"/>
  <c r="C32" i="26"/>
  <c r="M32" i="26"/>
  <c r="AC479" i="26"/>
  <c r="K32" i="26"/>
  <c r="A474" i="26"/>
  <c r="A360" i="26"/>
  <c r="M91" i="26"/>
  <c r="M418" i="26"/>
  <c r="S91" i="26"/>
  <c r="S416" i="26"/>
  <c r="A225" i="26"/>
  <c r="A486" i="26"/>
  <c r="I403" i="26"/>
  <c r="AA383" i="26"/>
  <c r="AA373" i="26"/>
  <c r="AA480" i="26"/>
  <c r="A92" i="26"/>
  <c r="A495" i="26"/>
  <c r="A419" i="26"/>
  <c r="K219" i="26"/>
  <c r="AC481" i="26"/>
  <c r="M390" i="26"/>
  <c r="M489" i="26"/>
  <c r="K46" i="26"/>
  <c r="K362" i="26"/>
  <c r="AE494" i="26"/>
  <c r="AE418" i="26"/>
  <c r="Q134" i="27"/>
  <c r="W387" i="26"/>
  <c r="E490" i="26"/>
  <c r="I394" i="26"/>
  <c r="AA491" i="26"/>
  <c r="AE95" i="26"/>
  <c r="AE495" i="26"/>
  <c r="C152" i="26"/>
  <c r="U363" i="26"/>
  <c r="C30" i="26"/>
  <c r="C145" i="26"/>
  <c r="M392" i="26"/>
  <c r="AE488" i="26"/>
  <c r="AE372" i="26"/>
  <c r="M482" i="26"/>
  <c r="AA391" i="26"/>
  <c r="AA483" i="26"/>
  <c r="I90" i="26"/>
  <c r="AA496" i="26"/>
  <c r="I417" i="26"/>
  <c r="E477" i="26"/>
  <c r="E363" i="26"/>
  <c r="E155" i="26"/>
  <c r="E364" i="26"/>
  <c r="U441" i="27"/>
  <c r="E424" i="26"/>
  <c r="AC135" i="26"/>
  <c r="G11" i="26"/>
  <c r="G494" i="26"/>
  <c r="AA27" i="26"/>
  <c r="Y134" i="26"/>
  <c r="M257" i="26"/>
  <c r="Y261" i="26"/>
  <c r="G391" i="26"/>
  <c r="G413" i="26"/>
  <c r="I497" i="26"/>
  <c r="Q151" i="27"/>
  <c r="E474" i="26"/>
  <c r="E360" i="26"/>
  <c r="E91" i="26"/>
  <c r="E418" i="26"/>
  <c r="U91" i="26"/>
  <c r="U416" i="26"/>
  <c r="A403" i="26"/>
  <c r="S274" i="27"/>
  <c r="C92" i="26"/>
  <c r="C495" i="26"/>
  <c r="C419" i="26"/>
  <c r="I219" i="26"/>
  <c r="AA481" i="26"/>
  <c r="E46" i="26"/>
  <c r="E362" i="26"/>
  <c r="AC494" i="26"/>
  <c r="AC418" i="26"/>
  <c r="Y134" i="27"/>
  <c r="AE387" i="26"/>
  <c r="M490" i="26"/>
  <c r="A394" i="26"/>
  <c r="S491" i="26"/>
  <c r="AA95" i="26"/>
  <c r="AA495" i="26"/>
  <c r="E30" i="26"/>
  <c r="K145" i="26"/>
  <c r="C144" i="26"/>
  <c r="K392" i="26"/>
  <c r="AC488" i="26"/>
  <c r="U372" i="26"/>
  <c r="C482" i="26"/>
  <c r="AC391" i="26"/>
  <c r="AC483" i="26"/>
  <c r="AA374" i="26"/>
  <c r="I481" i="26"/>
  <c r="K90" i="26"/>
  <c r="AC496" i="26"/>
  <c r="K417" i="26"/>
  <c r="W148" i="26"/>
  <c r="S219" i="26"/>
  <c r="A480" i="26"/>
  <c r="I496" i="26"/>
  <c r="AA420" i="26"/>
  <c r="W426" i="27"/>
  <c r="K40" i="27"/>
  <c r="A424" i="26"/>
  <c r="K434" i="26"/>
  <c r="W425" i="26"/>
  <c r="AE135" i="26"/>
  <c r="AC425" i="26"/>
  <c r="AE257" i="26"/>
  <c r="Y28" i="26"/>
  <c r="E32" i="26"/>
  <c r="I474" i="26"/>
  <c r="I360" i="26"/>
  <c r="I373" i="26"/>
  <c r="AA482" i="26"/>
  <c r="K91" i="26"/>
  <c r="K418" i="26"/>
  <c r="AC91" i="26"/>
  <c r="AC416" i="26"/>
  <c r="K403" i="26"/>
  <c r="E92" i="26"/>
  <c r="E495" i="26"/>
  <c r="E419" i="26"/>
  <c r="A219" i="26"/>
  <c r="S481" i="26"/>
  <c r="A46" i="26"/>
  <c r="A362" i="26"/>
  <c r="AE389" i="26"/>
  <c r="AE493" i="26"/>
  <c r="AE15" i="26"/>
  <c r="AE362" i="26"/>
  <c r="W134" i="27"/>
  <c r="K394" i="26"/>
  <c r="AC491" i="26"/>
  <c r="S9" i="26"/>
  <c r="S363" i="26"/>
  <c r="A30" i="26"/>
  <c r="E145" i="26"/>
  <c r="K144" i="26"/>
  <c r="C392" i="26"/>
  <c r="U488" i="26"/>
  <c r="AA372" i="26"/>
  <c r="I482" i="26"/>
  <c r="W146" i="26"/>
  <c r="E491" i="26"/>
  <c r="AC374" i="26"/>
  <c r="K481" i="26"/>
  <c r="C90" i="26"/>
  <c r="U496" i="26"/>
  <c r="C417" i="26"/>
  <c r="W219" i="26"/>
  <c r="E480" i="26"/>
  <c r="A496" i="26"/>
  <c r="S420" i="26"/>
  <c r="S426" i="27"/>
  <c r="Q426" i="27"/>
  <c r="M434" i="26"/>
  <c r="G497" i="26"/>
  <c r="Y485" i="26"/>
  <c r="E434" i="26"/>
  <c r="M258" i="26"/>
  <c r="Y402" i="26"/>
  <c r="E500" i="26"/>
  <c r="AE388" i="26"/>
  <c r="I500" i="26"/>
  <c r="C391" i="27"/>
  <c r="C61" i="26"/>
  <c r="U365" i="26"/>
  <c r="S224" i="26"/>
  <c r="A365" i="26"/>
  <c r="K88" i="26"/>
  <c r="AC497" i="26"/>
  <c r="K229" i="26"/>
  <c r="I408" i="26"/>
  <c r="I31" i="26"/>
  <c r="S407" i="26"/>
  <c r="S30" i="26"/>
  <c r="U393" i="26"/>
  <c r="U499" i="26"/>
  <c r="C222" i="26"/>
  <c r="U25" i="26"/>
  <c r="S470" i="26"/>
  <c r="A157" i="26"/>
  <c r="C62" i="26"/>
  <c r="U206" i="26"/>
  <c r="W226" i="26"/>
  <c r="W367" i="26"/>
  <c r="E70" i="26"/>
  <c r="W218" i="26"/>
  <c r="S70" i="26"/>
  <c r="A373" i="26"/>
  <c r="C226" i="26"/>
  <c r="U215" i="26"/>
  <c r="AE498" i="26"/>
  <c r="M223" i="26"/>
  <c r="S411" i="26"/>
  <c r="S34" i="26"/>
  <c r="K94" i="26"/>
  <c r="AC377" i="26"/>
  <c r="C142" i="26"/>
  <c r="U149" i="26"/>
  <c r="C243" i="26"/>
  <c r="U383" i="26"/>
  <c r="AE145" i="26"/>
  <c r="AE384" i="26"/>
  <c r="I468" i="26"/>
  <c r="AA159" i="26"/>
  <c r="E469" i="26"/>
  <c r="W161" i="26"/>
  <c r="AC469" i="26"/>
  <c r="K159" i="26"/>
  <c r="A378" i="26"/>
  <c r="A10" i="26"/>
  <c r="A158" i="26"/>
  <c r="AA77" i="27"/>
  <c r="K373" i="27"/>
  <c r="I29" i="27"/>
  <c r="Y166" i="27"/>
  <c r="AE390" i="26"/>
  <c r="AE500" i="26"/>
  <c r="A496" i="27"/>
  <c r="A213" i="27"/>
  <c r="S90" i="26"/>
  <c r="A236" i="26"/>
  <c r="K410" i="26"/>
  <c r="K33" i="26"/>
  <c r="AC247" i="26"/>
  <c r="W85" i="26"/>
  <c r="E499" i="26"/>
  <c r="U412" i="26"/>
  <c r="U35" i="26"/>
  <c r="W408" i="26"/>
  <c r="W31" i="26"/>
  <c r="E248" i="26"/>
  <c r="C146" i="26"/>
  <c r="M153" i="26"/>
  <c r="C23" i="26"/>
  <c r="C161" i="26"/>
  <c r="S271" i="27"/>
  <c r="AC62" i="26"/>
  <c r="K207" i="26"/>
  <c r="W228" i="26"/>
  <c r="E371" i="26"/>
  <c r="K230" i="26"/>
  <c r="AC369" i="26"/>
  <c r="M405" i="26"/>
  <c r="M28" i="26"/>
  <c r="M413" i="26"/>
  <c r="M36" i="26"/>
  <c r="W9" i="26"/>
  <c r="E152" i="26"/>
  <c r="E156" i="26"/>
  <c r="M65" i="26"/>
  <c r="AE368" i="26"/>
  <c r="M61" i="26"/>
  <c r="AE365" i="26"/>
  <c r="AA224" i="26"/>
  <c r="I365" i="26"/>
  <c r="C88" i="26"/>
  <c r="U497" i="26"/>
  <c r="C229" i="26"/>
  <c r="A408" i="26"/>
  <c r="A31" i="26"/>
  <c r="AE407" i="26"/>
  <c r="AE30" i="26"/>
  <c r="S393" i="26"/>
  <c r="S499" i="26"/>
  <c r="S25" i="26"/>
  <c r="U470" i="26"/>
  <c r="C157" i="26"/>
  <c r="A62" i="26"/>
  <c r="S206" i="26"/>
  <c r="A232" i="26"/>
  <c r="S217" i="26"/>
  <c r="M70" i="26"/>
  <c r="AE218" i="26"/>
  <c r="U70" i="26"/>
  <c r="C373" i="26"/>
  <c r="M226" i="26"/>
  <c r="AE215" i="26"/>
  <c r="AC411" i="26"/>
  <c r="AC34" i="26"/>
  <c r="K142" i="26"/>
  <c r="AC149" i="26"/>
  <c r="K243" i="26"/>
  <c r="AC383" i="26"/>
  <c r="AC151" i="26"/>
  <c r="K386" i="26"/>
  <c r="E468" i="26"/>
  <c r="W159" i="26"/>
  <c r="E49" i="26"/>
  <c r="W475" i="26"/>
  <c r="S469" i="26"/>
  <c r="A159" i="26"/>
  <c r="K378" i="26"/>
  <c r="K10" i="26"/>
  <c r="K158" i="26"/>
  <c r="U29" i="27"/>
  <c r="E167" i="27"/>
  <c r="C29" i="27"/>
  <c r="S166" i="27"/>
  <c r="I64" i="26"/>
  <c r="AA210" i="26"/>
  <c r="U409" i="26"/>
  <c r="U32" i="26"/>
  <c r="U90" i="26"/>
  <c r="C236" i="26"/>
  <c r="A410" i="26"/>
  <c r="A33" i="26"/>
  <c r="S85" i="26"/>
  <c r="A499" i="26"/>
  <c r="W412" i="26"/>
  <c r="W35" i="26"/>
  <c r="AA408" i="26"/>
  <c r="AA31" i="26"/>
  <c r="K146" i="26"/>
  <c r="E23" i="26"/>
  <c r="E161" i="26"/>
  <c r="W37" i="26"/>
  <c r="U62" i="26"/>
  <c r="C207" i="26"/>
  <c r="AA228" i="26"/>
  <c r="I371" i="26"/>
  <c r="I230" i="26"/>
  <c r="AA369" i="26"/>
  <c r="E405" i="26"/>
  <c r="E28" i="26"/>
  <c r="A413" i="26"/>
  <c r="A36" i="26"/>
  <c r="M156" i="26"/>
  <c r="G371" i="27"/>
  <c r="AC64" i="26"/>
  <c r="K209" i="26"/>
  <c r="AE225" i="26"/>
  <c r="M208" i="26"/>
  <c r="E65" i="26"/>
  <c r="W368" i="26"/>
  <c r="E61" i="26"/>
  <c r="W365" i="26"/>
  <c r="AE224" i="26"/>
  <c r="M365" i="26"/>
  <c r="A88" i="26"/>
  <c r="S497" i="26"/>
  <c r="K406" i="26"/>
  <c r="K29" i="26"/>
  <c r="K408" i="26"/>
  <c r="K31" i="26"/>
  <c r="U407" i="26"/>
  <c r="U30" i="26"/>
  <c r="AC413" i="26"/>
  <c r="AC36" i="26"/>
  <c r="AC393" i="26"/>
  <c r="AC499" i="26"/>
  <c r="K222" i="26"/>
  <c r="AC25" i="26"/>
  <c r="AE470" i="26"/>
  <c r="M157" i="26"/>
  <c r="AE339" i="26"/>
  <c r="M479" i="26"/>
  <c r="I232" i="26"/>
  <c r="AA217" i="26"/>
  <c r="C70" i="26"/>
  <c r="U218" i="26"/>
  <c r="AE70" i="26"/>
  <c r="M373" i="26"/>
  <c r="I226" i="26"/>
  <c r="AA215" i="26"/>
  <c r="U411" i="26"/>
  <c r="U34" i="26"/>
  <c r="A87" i="26"/>
  <c r="S377" i="26"/>
  <c r="E142" i="26"/>
  <c r="W149" i="26"/>
  <c r="U151" i="26"/>
  <c r="C386" i="26"/>
  <c r="A468" i="26"/>
  <c r="S159" i="26"/>
  <c r="I49" i="26"/>
  <c r="AA475" i="26"/>
  <c r="AA469" i="26"/>
  <c r="I159" i="26"/>
  <c r="C378" i="26"/>
  <c r="C158" i="26"/>
  <c r="C10" i="26"/>
  <c r="Q29" i="27"/>
  <c r="A167" i="27"/>
  <c r="A64" i="26"/>
  <c r="S210" i="26"/>
  <c r="AC409" i="26"/>
  <c r="AC32" i="26"/>
  <c r="E496" i="27"/>
  <c r="E213" i="27"/>
  <c r="I393" i="26"/>
  <c r="AA147" i="26"/>
  <c r="I25" i="26"/>
  <c r="AE90" i="26"/>
  <c r="M236" i="26"/>
  <c r="E99" i="26"/>
  <c r="M410" i="26"/>
  <c r="M33" i="26"/>
  <c r="AE247" i="26"/>
  <c r="AC85" i="26"/>
  <c r="K499" i="26"/>
  <c r="W142" i="26"/>
  <c r="W380" i="26"/>
  <c r="S408" i="26"/>
  <c r="S31" i="26"/>
  <c r="A248" i="26"/>
  <c r="AE378" i="26"/>
  <c r="K23" i="26"/>
  <c r="K161" i="26"/>
  <c r="U271" i="27"/>
  <c r="AE62" i="26"/>
  <c r="M207" i="26"/>
  <c r="AA227" i="26"/>
  <c r="I215" i="26"/>
  <c r="S228" i="26"/>
  <c r="A371" i="26"/>
  <c r="AA395" i="26"/>
  <c r="AA26" i="26"/>
  <c r="I405" i="26"/>
  <c r="I28" i="26"/>
  <c r="I413" i="26"/>
  <c r="I36" i="26"/>
  <c r="W152" i="26"/>
  <c r="S216" i="27"/>
  <c r="C211" i="27"/>
  <c r="K371" i="27"/>
  <c r="I65" i="26"/>
  <c r="AA368" i="26"/>
  <c r="I61" i="26"/>
  <c r="AA365" i="26"/>
  <c r="I88" i="26"/>
  <c r="AA497" i="26"/>
  <c r="I229" i="26"/>
  <c r="M406" i="26"/>
  <c r="M29" i="26"/>
  <c r="C408" i="26"/>
  <c r="C31" i="26"/>
  <c r="AC407" i="26"/>
  <c r="AC30" i="26"/>
  <c r="AE413" i="26"/>
  <c r="AE36" i="26"/>
  <c r="AA393" i="26"/>
  <c r="AA499" i="26"/>
  <c r="I222" i="26"/>
  <c r="AA25" i="26"/>
  <c r="AA470" i="26"/>
  <c r="I157" i="26"/>
  <c r="W339" i="26"/>
  <c r="E479" i="26"/>
  <c r="U226" i="26"/>
  <c r="U367" i="26"/>
  <c r="C232" i="26"/>
  <c r="U217" i="26"/>
  <c r="W70" i="26"/>
  <c r="E373" i="26"/>
  <c r="W498" i="26"/>
  <c r="E223" i="26"/>
  <c r="AE411" i="26"/>
  <c r="AE34" i="26"/>
  <c r="M142" i="26"/>
  <c r="AE149" i="26"/>
  <c r="S145" i="26"/>
  <c r="S384" i="26"/>
  <c r="W151" i="26"/>
  <c r="E386" i="26"/>
  <c r="A469" i="26"/>
  <c r="S161" i="26"/>
  <c r="A49" i="26"/>
  <c r="S475" i="26"/>
  <c r="U469" i="26"/>
  <c r="C159" i="26"/>
  <c r="Q77" i="27"/>
  <c r="A373" i="27"/>
  <c r="W29" i="27"/>
  <c r="G167" i="27"/>
  <c r="K29" i="27"/>
  <c r="AA166" i="27"/>
  <c r="M64" i="26"/>
  <c r="AE210" i="26"/>
  <c r="AA390" i="26"/>
  <c r="AA500" i="26"/>
  <c r="W409" i="26"/>
  <c r="W32" i="26"/>
  <c r="E393" i="26"/>
  <c r="W147" i="26"/>
  <c r="AC90" i="26"/>
  <c r="K236" i="26"/>
  <c r="I99" i="26"/>
  <c r="C410" i="26"/>
  <c r="C33" i="26"/>
  <c r="U247" i="26"/>
  <c r="AA85" i="26"/>
  <c r="I499" i="26"/>
  <c r="S142" i="26"/>
  <c r="S380" i="26"/>
  <c r="AC408" i="26"/>
  <c r="AC31" i="26"/>
  <c r="K248" i="26"/>
  <c r="AA378" i="26"/>
  <c r="M23" i="26"/>
  <c r="M161" i="26"/>
  <c r="AE37" i="26"/>
  <c r="AA271" i="27"/>
  <c r="AA62" i="26"/>
  <c r="I207" i="26"/>
  <c r="U227" i="26"/>
  <c r="C215" i="26"/>
  <c r="U228" i="26"/>
  <c r="C371" i="26"/>
  <c r="S395" i="26"/>
  <c r="S26" i="26"/>
  <c r="A405" i="26"/>
  <c r="A28" i="26"/>
  <c r="C413" i="26"/>
  <c r="C36" i="26"/>
  <c r="S152" i="26"/>
  <c r="AE9" i="26"/>
  <c r="M152" i="26"/>
  <c r="W216" i="27"/>
  <c r="G211" i="27"/>
  <c r="W64" i="26"/>
  <c r="E209" i="26"/>
  <c r="K227" i="26"/>
  <c r="AC214" i="26"/>
  <c r="A65" i="26"/>
  <c r="S368" i="26"/>
  <c r="A61" i="26"/>
  <c r="S365" i="26"/>
  <c r="A406" i="26"/>
  <c r="A29" i="26"/>
  <c r="M408" i="26"/>
  <c r="M31" i="26"/>
  <c r="U413" i="26"/>
  <c r="U36" i="26"/>
  <c r="W393" i="26"/>
  <c r="W499" i="26"/>
  <c r="W25" i="26"/>
  <c r="E222" i="26"/>
  <c r="S339" i="26"/>
  <c r="A479" i="26"/>
  <c r="E62" i="26"/>
  <c r="W206" i="26"/>
  <c r="AC226" i="26"/>
  <c r="AC367" i="26"/>
  <c r="E232" i="26"/>
  <c r="W217" i="26"/>
  <c r="AA498" i="26"/>
  <c r="I223" i="26"/>
  <c r="W411" i="26"/>
  <c r="W34" i="26"/>
  <c r="A142" i="26"/>
  <c r="S149" i="26"/>
  <c r="AA145" i="26"/>
  <c r="AA384" i="26"/>
  <c r="AA151" i="26"/>
  <c r="I386" i="26"/>
  <c r="C49" i="26"/>
  <c r="U475" i="26"/>
  <c r="AE469" i="26"/>
  <c r="M159" i="26"/>
  <c r="S77" i="27"/>
  <c r="C373" i="27"/>
  <c r="C64" i="26"/>
  <c r="U210" i="26"/>
  <c r="S390" i="26"/>
  <c r="S500" i="26"/>
  <c r="AE409" i="26"/>
  <c r="AE32" i="26"/>
  <c r="I496" i="27"/>
  <c r="I213" i="27"/>
  <c r="A393" i="26"/>
  <c r="A25" i="26"/>
  <c r="A99" i="26"/>
  <c r="E410" i="26"/>
  <c r="E33" i="26"/>
  <c r="W247" i="26"/>
  <c r="AA412" i="26"/>
  <c r="AA35" i="26"/>
  <c r="AA142" i="26"/>
  <c r="AA380" i="26"/>
  <c r="E146" i="26"/>
  <c r="AC378" i="26"/>
  <c r="AE227" i="26"/>
  <c r="M215" i="26"/>
  <c r="AE228" i="26"/>
  <c r="M371" i="26"/>
  <c r="A230" i="26"/>
  <c r="S369" i="26"/>
  <c r="K405" i="26"/>
  <c r="K28" i="26"/>
  <c r="AA152" i="26"/>
  <c r="K156" i="26"/>
  <c r="Q216" i="27"/>
  <c r="A211" i="27"/>
  <c r="K65" i="26"/>
  <c r="AC368" i="26"/>
  <c r="AC224" i="26"/>
  <c r="K365" i="26"/>
  <c r="C406" i="26"/>
  <c r="C29" i="26"/>
  <c r="E408" i="26"/>
  <c r="E31" i="26"/>
  <c r="W413" i="26"/>
  <c r="W36" i="26"/>
  <c r="AE393" i="26"/>
  <c r="AE499" i="26"/>
  <c r="M222" i="26"/>
  <c r="AE25" i="26"/>
  <c r="U339" i="26"/>
  <c r="C479" i="26"/>
  <c r="I62" i="26"/>
  <c r="AA206" i="26"/>
  <c r="AE226" i="26"/>
  <c r="AE367" i="26"/>
  <c r="E226" i="26"/>
  <c r="W215" i="26"/>
  <c r="S498" i="26"/>
  <c r="A223" i="26"/>
  <c r="M94" i="26"/>
  <c r="AE377" i="26"/>
  <c r="E243" i="26"/>
  <c r="W383" i="26"/>
  <c r="U145" i="26"/>
  <c r="U384" i="26"/>
  <c r="S151" i="26"/>
  <c r="A386" i="26"/>
  <c r="K468" i="26"/>
  <c r="AC159" i="26"/>
  <c r="K49" i="26"/>
  <c r="AC475" i="26"/>
  <c r="M378" i="26"/>
  <c r="M10" i="26"/>
  <c r="M158" i="26"/>
  <c r="Y77" i="27"/>
  <c r="I373" i="27"/>
  <c r="K64" i="26"/>
  <c r="AC210" i="26"/>
  <c r="W390" i="26"/>
  <c r="W500" i="26"/>
  <c r="S409" i="26"/>
  <c r="S32" i="26"/>
  <c r="K393" i="26"/>
  <c r="AC147" i="26"/>
  <c r="K25" i="26"/>
  <c r="I410" i="26"/>
  <c r="I33" i="26"/>
  <c r="S412" i="26"/>
  <c r="S35" i="26"/>
  <c r="U142" i="26"/>
  <c r="U380" i="26"/>
  <c r="M146" i="26"/>
  <c r="I153" i="26"/>
  <c r="U378" i="26"/>
  <c r="W227" i="26"/>
  <c r="E215" i="26"/>
  <c r="AC228" i="26"/>
  <c r="K371" i="26"/>
  <c r="W395" i="26"/>
  <c r="W26" i="26"/>
  <c r="C405" i="26"/>
  <c r="C28" i="26"/>
  <c r="U152" i="26"/>
  <c r="AA9" i="26"/>
  <c r="I152" i="26"/>
  <c r="C156" i="26"/>
  <c r="Y216" i="27"/>
  <c r="I211" i="27"/>
  <c r="U64" i="26"/>
  <c r="C209" i="26"/>
  <c r="C65" i="26"/>
  <c r="U368" i="26"/>
  <c r="U224" i="26"/>
  <c r="C365" i="26"/>
  <c r="M88" i="26"/>
  <c r="AE497" i="26"/>
  <c r="M229" i="26"/>
  <c r="E406" i="26"/>
  <c r="E29" i="26"/>
  <c r="W407" i="26"/>
  <c r="W30" i="26"/>
  <c r="AA413" i="26"/>
  <c r="AA36" i="26"/>
  <c r="W470" i="26"/>
  <c r="E157" i="26"/>
  <c r="AC339" i="26"/>
  <c r="K479" i="26"/>
  <c r="K62" i="26"/>
  <c r="AC206" i="26"/>
  <c r="AA226" i="26"/>
  <c r="AA367" i="26"/>
  <c r="K232" i="26"/>
  <c r="AC217" i="26"/>
  <c r="I70" i="26"/>
  <c r="AA218" i="26"/>
  <c r="K226" i="26"/>
  <c r="AC215" i="26"/>
  <c r="AC498" i="26"/>
  <c r="K223" i="26"/>
  <c r="I94" i="26"/>
  <c r="AA377" i="26"/>
  <c r="M243" i="26"/>
  <c r="AE383" i="26"/>
  <c r="AC145" i="26"/>
  <c r="AC384" i="26"/>
  <c r="AE151" i="26"/>
  <c r="M386" i="26"/>
  <c r="M468" i="26"/>
  <c r="AE159" i="26"/>
  <c r="K469" i="26"/>
  <c r="AC161" i="26"/>
  <c r="M49" i="26"/>
  <c r="AE475" i="26"/>
  <c r="E378" i="26"/>
  <c r="E158" i="26"/>
  <c r="E10" i="26"/>
  <c r="W77" i="27"/>
  <c r="G373" i="27"/>
  <c r="E64" i="26"/>
  <c r="W210" i="26"/>
  <c r="U390" i="26"/>
  <c r="U500" i="26"/>
  <c r="AA409" i="26"/>
  <c r="AA32" i="26"/>
  <c r="M393" i="26"/>
  <c r="M25" i="26"/>
  <c r="AE147" i="26"/>
  <c r="W90" i="26"/>
  <c r="E236" i="26"/>
  <c r="C99" i="26"/>
  <c r="AE85" i="26"/>
  <c r="M499" i="26"/>
  <c r="AC412" i="26"/>
  <c r="AC35" i="26"/>
  <c r="AC142" i="26"/>
  <c r="AC380" i="26"/>
  <c r="AE408" i="26"/>
  <c r="AE31" i="26"/>
  <c r="M248" i="26"/>
  <c r="A146" i="26"/>
  <c r="K153" i="26"/>
  <c r="W378" i="26"/>
  <c r="I23" i="26"/>
  <c r="I161" i="26"/>
  <c r="AA37" i="26"/>
  <c r="W62" i="26"/>
  <c r="E207" i="26"/>
  <c r="AC227" i="26"/>
  <c r="K215" i="26"/>
  <c r="M230" i="26"/>
  <c r="AE369" i="26"/>
  <c r="U395" i="26"/>
  <c r="U26" i="26"/>
  <c r="K413" i="26"/>
  <c r="K36" i="26"/>
  <c r="AC152" i="26"/>
  <c r="I156" i="26"/>
  <c r="U216" i="27"/>
  <c r="E211" i="27"/>
  <c r="C371" i="27"/>
  <c r="K61" i="26"/>
  <c r="AC365" i="26"/>
  <c r="W224" i="26"/>
  <c r="E365" i="26"/>
  <c r="E88" i="26"/>
  <c r="W497" i="26"/>
  <c r="E229" i="26"/>
  <c r="I406" i="26"/>
  <c r="I29" i="26"/>
  <c r="AA407" i="26"/>
  <c r="AA30" i="26"/>
  <c r="S413" i="26"/>
  <c r="S36" i="26"/>
  <c r="AC470" i="26"/>
  <c r="K157" i="26"/>
  <c r="AA339" i="26"/>
  <c r="I479" i="26"/>
  <c r="M62" i="26"/>
  <c r="AE206" i="26"/>
  <c r="S226" i="26"/>
  <c r="S367" i="26"/>
  <c r="A70" i="26"/>
  <c r="S218" i="26"/>
  <c r="AC70" i="26"/>
  <c r="K373" i="26"/>
  <c r="A226" i="26"/>
  <c r="S215" i="26"/>
  <c r="AA411" i="26"/>
  <c r="AA34" i="26"/>
  <c r="E87" i="26"/>
  <c r="W377" i="26"/>
  <c r="I142" i="26"/>
  <c r="AA149" i="26"/>
  <c r="A243" i="26"/>
  <c r="S383" i="26"/>
  <c r="W145" i="26"/>
  <c r="W384" i="26"/>
  <c r="C468" i="26"/>
  <c r="U159" i="26"/>
  <c r="C469" i="26"/>
  <c r="U161" i="26"/>
  <c r="W469" i="26"/>
  <c r="E159" i="26"/>
  <c r="I378" i="26"/>
  <c r="I158" i="26"/>
  <c r="U77" i="27"/>
  <c r="E373" i="27"/>
  <c r="A29" i="27"/>
  <c r="Q166" i="27"/>
  <c r="AC390" i="26"/>
  <c r="AC500" i="26"/>
  <c r="K496" i="27"/>
  <c r="K213" i="27"/>
  <c r="C393" i="26"/>
  <c r="U147" i="26"/>
  <c r="C25" i="26"/>
  <c r="M99" i="26"/>
  <c r="U85" i="26"/>
  <c r="C499" i="26"/>
  <c r="AE412" i="26"/>
  <c r="AE35" i="26"/>
  <c r="AE142" i="26"/>
  <c r="AE380" i="26"/>
  <c r="U408" i="26"/>
  <c r="U31" i="26"/>
  <c r="C248" i="26"/>
  <c r="I146" i="26"/>
  <c r="S378" i="26"/>
  <c r="A23" i="26"/>
  <c r="A161" i="26"/>
  <c r="S37" i="26"/>
  <c r="Y271" i="27"/>
  <c r="S62" i="26"/>
  <c r="A207" i="26"/>
  <c r="S227" i="26"/>
  <c r="A215" i="26"/>
  <c r="E230" i="26"/>
  <c r="W369" i="26"/>
  <c r="E413" i="26"/>
  <c r="E36" i="26"/>
  <c r="AE152" i="26"/>
  <c r="A156" i="26"/>
  <c r="AA216" i="27"/>
  <c r="K211" i="27"/>
  <c r="E371" i="27"/>
  <c r="K411" i="26"/>
  <c r="K34" i="26"/>
  <c r="AA154" i="26"/>
  <c r="I215" i="27"/>
  <c r="E224" i="26"/>
  <c r="W208" i="26"/>
  <c r="K60" i="26"/>
  <c r="AC211" i="26"/>
  <c r="K66" i="26"/>
  <c r="AC216" i="26"/>
  <c r="S60" i="26"/>
  <c r="A210" i="26"/>
  <c r="AA223" i="26"/>
  <c r="I213" i="26"/>
  <c r="W410" i="26"/>
  <c r="W33" i="26"/>
  <c r="E154" i="26"/>
  <c r="W386" i="26"/>
  <c r="U60" i="27"/>
  <c r="U172" i="27"/>
  <c r="M389" i="26"/>
  <c r="C150" i="26"/>
  <c r="C34" i="27"/>
  <c r="S170" i="27"/>
  <c r="Q162" i="27"/>
  <c r="AA31" i="27"/>
  <c r="AA171" i="27"/>
  <c r="U148" i="26"/>
  <c r="C383" i="26"/>
  <c r="AE47" i="26"/>
  <c r="M478" i="26"/>
  <c r="S207" i="27"/>
  <c r="K63" i="26"/>
  <c r="AC212" i="26"/>
  <c r="AA63" i="26"/>
  <c r="I473" i="26"/>
  <c r="Y65" i="26"/>
  <c r="G367" i="26"/>
  <c r="G222" i="26"/>
  <c r="Y473" i="26"/>
  <c r="G223" i="26"/>
  <c r="Y209" i="26"/>
  <c r="I151" i="26"/>
  <c r="S255" i="26"/>
  <c r="W23" i="26"/>
  <c r="Y385" i="26"/>
  <c r="Y249" i="26"/>
  <c r="S23" i="26"/>
  <c r="S64" i="26"/>
  <c r="A209" i="26"/>
  <c r="W225" i="26"/>
  <c r="E208" i="26"/>
  <c r="E227" i="26"/>
  <c r="W214" i="26"/>
  <c r="M411" i="26"/>
  <c r="M34" i="26"/>
  <c r="S154" i="26"/>
  <c r="A215" i="27"/>
  <c r="I224" i="26"/>
  <c r="AA208" i="26"/>
  <c r="AC61" i="26"/>
  <c r="K211" i="26"/>
  <c r="A66" i="26"/>
  <c r="S216" i="26"/>
  <c r="AC60" i="26"/>
  <c r="K210" i="26"/>
  <c r="C228" i="26"/>
  <c r="AA410" i="26"/>
  <c r="AA33" i="26"/>
  <c r="A154" i="26"/>
  <c r="S386" i="26"/>
  <c r="A389" i="26"/>
  <c r="K150" i="26"/>
  <c r="E34" i="27"/>
  <c r="U170" i="27"/>
  <c r="W162" i="27"/>
  <c r="U290" i="27"/>
  <c r="U373" i="27"/>
  <c r="U31" i="27"/>
  <c r="U171" i="27"/>
  <c r="A148" i="26"/>
  <c r="AC148" i="26"/>
  <c r="K383" i="26"/>
  <c r="AA47" i="26"/>
  <c r="I478" i="26"/>
  <c r="G408" i="26"/>
  <c r="Y160" i="26"/>
  <c r="AC65" i="26"/>
  <c r="K367" i="26"/>
  <c r="A222" i="26"/>
  <c r="S473" i="26"/>
  <c r="C223" i="26"/>
  <c r="U209" i="26"/>
  <c r="I236" i="26"/>
  <c r="AC255" i="26"/>
  <c r="K24" i="26"/>
  <c r="AE23" i="26"/>
  <c r="AA38" i="26"/>
  <c r="AA225" i="26"/>
  <c r="I208" i="26"/>
  <c r="C227" i="26"/>
  <c r="U214" i="26"/>
  <c r="AC154" i="26"/>
  <c r="AC45" i="26"/>
  <c r="AC478" i="26"/>
  <c r="K215" i="27"/>
  <c r="K224" i="26"/>
  <c r="AC208" i="26"/>
  <c r="S61" i="26"/>
  <c r="A211" i="26"/>
  <c r="E66" i="26"/>
  <c r="W216" i="26"/>
  <c r="U60" i="26"/>
  <c r="C210" i="26"/>
  <c r="E228" i="26"/>
  <c r="U410" i="26"/>
  <c r="U33" i="26"/>
  <c r="I154" i="26"/>
  <c r="AA386" i="26"/>
  <c r="AC222" i="26"/>
  <c r="K206" i="26"/>
  <c r="K388" i="26"/>
  <c r="K498" i="26"/>
  <c r="W99" i="26"/>
  <c r="E389" i="26"/>
  <c r="A34" i="27"/>
  <c r="Q170" i="27"/>
  <c r="W290" i="27"/>
  <c r="W373" i="27"/>
  <c r="W31" i="27"/>
  <c r="W171" i="27"/>
  <c r="I148" i="26"/>
  <c r="U218" i="27"/>
  <c r="G149" i="26"/>
  <c r="Y257" i="26"/>
  <c r="K147" i="26"/>
  <c r="G19" i="26"/>
  <c r="G225" i="26"/>
  <c r="Y213" i="26"/>
  <c r="G409" i="26"/>
  <c r="G32" i="26"/>
  <c r="W474" i="26"/>
  <c r="Y235" i="26"/>
  <c r="S248" i="26"/>
  <c r="C147" i="26"/>
  <c r="Y387" i="26"/>
  <c r="I155" i="26"/>
  <c r="S225" i="26"/>
  <c r="A208" i="26"/>
  <c r="A227" i="26"/>
  <c r="S214" i="26"/>
  <c r="AE154" i="26"/>
  <c r="U45" i="26"/>
  <c r="U478" i="26"/>
  <c r="E215" i="27"/>
  <c r="I60" i="26"/>
  <c r="AA211" i="26"/>
  <c r="AE61" i="26"/>
  <c r="M211" i="26"/>
  <c r="C66" i="26"/>
  <c r="U216" i="26"/>
  <c r="S223" i="26"/>
  <c r="A213" i="26"/>
  <c r="M228" i="26"/>
  <c r="AC410" i="26"/>
  <c r="AC33" i="26"/>
  <c r="C154" i="26"/>
  <c r="U386" i="26"/>
  <c r="K419" i="27"/>
  <c r="AA211" i="27"/>
  <c r="AE222" i="26"/>
  <c r="M206" i="26"/>
  <c r="C388" i="26"/>
  <c r="C498" i="26"/>
  <c r="C389" i="26"/>
  <c r="I143" i="26"/>
  <c r="AA255" i="26"/>
  <c r="G34" i="27"/>
  <c r="W170" i="27"/>
  <c r="Y241" i="26"/>
  <c r="G256" i="26"/>
  <c r="G5" i="26"/>
  <c r="Y381" i="26"/>
  <c r="I149" i="26"/>
  <c r="AA257" i="26"/>
  <c r="Y82" i="26"/>
  <c r="Y376" i="26"/>
  <c r="M225" i="26"/>
  <c r="AE213" i="26"/>
  <c r="I409" i="26"/>
  <c r="I32" i="26"/>
  <c r="G38" i="26"/>
  <c r="AC23" i="26"/>
  <c r="M24" i="26"/>
  <c r="U225" i="26"/>
  <c r="C208" i="26"/>
  <c r="I227" i="26"/>
  <c r="AA214" i="26"/>
  <c r="E411" i="26"/>
  <c r="E34" i="26"/>
  <c r="C404" i="26"/>
  <c r="C27" i="26"/>
  <c r="AA45" i="26"/>
  <c r="AA478" i="26"/>
  <c r="G215" i="27"/>
  <c r="A60" i="26"/>
  <c r="S211" i="26"/>
  <c r="U61" i="26"/>
  <c r="C211" i="26"/>
  <c r="M66" i="26"/>
  <c r="AE216" i="26"/>
  <c r="U223" i="26"/>
  <c r="C213" i="26"/>
  <c r="I228" i="26"/>
  <c r="S410" i="26"/>
  <c r="S33" i="26"/>
  <c r="K154" i="26"/>
  <c r="AC386" i="26"/>
  <c r="S222" i="26"/>
  <c r="A206" i="26"/>
  <c r="M388" i="26"/>
  <c r="M498" i="26"/>
  <c r="AC99" i="26"/>
  <c r="K389" i="26"/>
  <c r="E150" i="26"/>
  <c r="S162" i="27"/>
  <c r="AA141" i="26"/>
  <c r="AA382" i="26"/>
  <c r="A152" i="26"/>
  <c r="U207" i="27"/>
  <c r="W218" i="27"/>
  <c r="U75" i="26"/>
  <c r="U376" i="26"/>
  <c r="Y404" i="26"/>
  <c r="Y27" i="26"/>
  <c r="I26" i="26"/>
  <c r="W255" i="26"/>
  <c r="A259" i="26"/>
  <c r="AA474" i="26"/>
  <c r="M387" i="26"/>
  <c r="S157" i="26"/>
  <c r="AA64" i="26"/>
  <c r="I209" i="26"/>
  <c r="AC225" i="26"/>
  <c r="K208" i="26"/>
  <c r="M227" i="26"/>
  <c r="AE214" i="26"/>
  <c r="A411" i="26"/>
  <c r="A34" i="26"/>
  <c r="S45" i="26"/>
  <c r="S478" i="26"/>
  <c r="C215" i="27"/>
  <c r="A224" i="26"/>
  <c r="S208" i="26"/>
  <c r="C60" i="26"/>
  <c r="U211" i="26"/>
  <c r="W61" i="26"/>
  <c r="E211" i="26"/>
  <c r="W60" i="26"/>
  <c r="E210" i="26"/>
  <c r="AC223" i="26"/>
  <c r="K213" i="26"/>
  <c r="A228" i="26"/>
  <c r="I419" i="27"/>
  <c r="Y211" i="27"/>
  <c r="S60" i="27"/>
  <c r="S172" i="27"/>
  <c r="I269" i="27"/>
  <c r="AA222" i="26"/>
  <c r="I206" i="26"/>
  <c r="E388" i="26"/>
  <c r="E498" i="26"/>
  <c r="U99" i="26"/>
  <c r="I389" i="26"/>
  <c r="S399" i="26"/>
  <c r="S29" i="26"/>
  <c r="M150" i="26"/>
  <c r="U162" i="27"/>
  <c r="AE66" i="26"/>
  <c r="M369" i="26"/>
  <c r="S141" i="26"/>
  <c r="S382" i="26"/>
  <c r="K152" i="26"/>
  <c r="Y147" i="26"/>
  <c r="G257" i="26"/>
  <c r="Y59" i="26"/>
  <c r="G212" i="26"/>
  <c r="Y97" i="26"/>
  <c r="G377" i="26"/>
  <c r="Y153" i="26"/>
  <c r="G26" i="26"/>
  <c r="Y242" i="26"/>
  <c r="AC248" i="26"/>
  <c r="Y266" i="26"/>
  <c r="M149" i="26"/>
  <c r="K148" i="26"/>
  <c r="I411" i="26"/>
  <c r="I34" i="26"/>
  <c r="U154" i="26"/>
  <c r="W45" i="26"/>
  <c r="W478" i="26"/>
  <c r="M224" i="26"/>
  <c r="AE208" i="26"/>
  <c r="E60" i="26"/>
  <c r="W211" i="26"/>
  <c r="AA61" i="26"/>
  <c r="I211" i="26"/>
  <c r="AE60" i="26"/>
  <c r="M210" i="26"/>
  <c r="AE223" i="26"/>
  <c r="M213" i="26"/>
  <c r="K228" i="26"/>
  <c r="C419" i="27"/>
  <c r="S211" i="27"/>
  <c r="W222" i="26"/>
  <c r="E206" i="26"/>
  <c r="A388" i="26"/>
  <c r="A498" i="26"/>
  <c r="AE99" i="26"/>
  <c r="A150" i="26"/>
  <c r="I34" i="27"/>
  <c r="Y170" i="27"/>
  <c r="Y162" i="27"/>
  <c r="Q290" i="27"/>
  <c r="Q373" i="27"/>
  <c r="U66" i="26"/>
  <c r="C369" i="26"/>
  <c r="K271" i="27"/>
  <c r="S147" i="26"/>
  <c r="U156" i="26"/>
  <c r="S59" i="26"/>
  <c r="A212" i="26"/>
  <c r="G412" i="26"/>
  <c r="G35" i="26"/>
  <c r="AE255" i="26"/>
  <c r="E24" i="26"/>
  <c r="I38" i="26"/>
  <c r="U248" i="26"/>
  <c r="G475" i="26"/>
  <c r="Y253" i="26"/>
  <c r="K387" i="26"/>
  <c r="M155" i="26"/>
  <c r="E148" i="26"/>
  <c r="Y150" i="26"/>
  <c r="AE64" i="26"/>
  <c r="M209" i="26"/>
  <c r="C411" i="26"/>
  <c r="C34" i="26"/>
  <c r="W154" i="26"/>
  <c r="AE45" i="26"/>
  <c r="AE478" i="26"/>
  <c r="C224" i="26"/>
  <c r="U208" i="26"/>
  <c r="M60" i="26"/>
  <c r="AE211" i="26"/>
  <c r="I66" i="26"/>
  <c r="AA216" i="26"/>
  <c r="AA60" i="26"/>
  <c r="I210" i="26"/>
  <c r="W223" i="26"/>
  <c r="E213" i="26"/>
  <c r="AE410" i="26"/>
  <c r="AE33" i="26"/>
  <c r="M154" i="26"/>
  <c r="AE386" i="26"/>
  <c r="U222" i="26"/>
  <c r="C206" i="26"/>
  <c r="I388" i="26"/>
  <c r="I498" i="26"/>
  <c r="S99" i="26"/>
  <c r="I150" i="26"/>
  <c r="E391" i="27"/>
  <c r="K34" i="27"/>
  <c r="AA170" i="27"/>
  <c r="AA162" i="27"/>
  <c r="S212" i="27"/>
  <c r="Q31" i="27"/>
  <c r="Q171" i="27"/>
  <c r="S28" i="27"/>
  <c r="C171" i="27"/>
  <c r="W47" i="26"/>
  <c r="E478" i="26"/>
  <c r="W66" i="26"/>
  <c r="E369" i="26"/>
  <c r="AA218" i="27"/>
  <c r="G63" i="26"/>
  <c r="Y212" i="26"/>
  <c r="Y63" i="26"/>
  <c r="G473" i="26"/>
  <c r="I412" i="26"/>
  <c r="I35" i="26"/>
  <c r="U255" i="26"/>
  <c r="W248" i="26"/>
  <c r="AE248" i="26"/>
  <c r="Y250" i="26"/>
  <c r="U23" i="26"/>
  <c r="G262" i="26"/>
  <c r="I387" i="26"/>
  <c r="C148" i="26"/>
  <c r="M148" i="26"/>
  <c r="AE254" i="26"/>
  <c r="W254" i="26"/>
  <c r="U254" i="26"/>
  <c r="AC254" i="26"/>
  <c r="AA254" i="26"/>
  <c r="S254" i="26"/>
  <c r="I125" i="27"/>
  <c r="A404" i="26"/>
  <c r="Y120" i="26"/>
  <c r="G113" i="26"/>
  <c r="A345" i="26"/>
  <c r="A338" i="26"/>
  <c r="AA21" i="26"/>
  <c r="I469" i="26"/>
  <c r="G231" i="27"/>
  <c r="I126" i="27"/>
  <c r="AC402" i="26"/>
  <c r="AA227" i="27"/>
  <c r="S124" i="27"/>
  <c r="K89" i="26"/>
  <c r="W405" i="26"/>
  <c r="Y70" i="27"/>
  <c r="AC11" i="26"/>
  <c r="AC406" i="26"/>
  <c r="E226" i="27"/>
  <c r="S228" i="27"/>
  <c r="Q120" i="27"/>
  <c r="W35" i="27"/>
  <c r="W28" i="27"/>
  <c r="AA92" i="26"/>
  <c r="I70" i="27"/>
  <c r="Y224" i="27"/>
  <c r="G4" i="26"/>
  <c r="G10" i="26"/>
  <c r="W72" i="26"/>
  <c r="C12" i="26"/>
  <c r="AE82" i="26"/>
  <c r="U125" i="27"/>
  <c r="A93" i="26"/>
  <c r="M11" i="26"/>
  <c r="AA82" i="26"/>
  <c r="K345" i="26"/>
  <c r="K338" i="26"/>
  <c r="I231" i="27"/>
  <c r="A126" i="27"/>
  <c r="Y227" i="27"/>
  <c r="Y124" i="27"/>
  <c r="M404" i="26"/>
  <c r="AE405" i="26"/>
  <c r="AE11" i="26"/>
  <c r="U406" i="26"/>
  <c r="G226" i="27"/>
  <c r="AA228" i="27"/>
  <c r="W120" i="27"/>
  <c r="S92" i="26"/>
  <c r="Q116" i="27"/>
  <c r="Y16" i="26"/>
  <c r="AC78" i="26"/>
  <c r="AE10" i="26"/>
  <c r="M12" i="26"/>
  <c r="C85" i="26"/>
  <c r="U399" i="26"/>
  <c r="I85" i="26"/>
  <c r="U92" i="26"/>
  <c r="AC82" i="26"/>
  <c r="C93" i="26"/>
  <c r="A11" i="26"/>
  <c r="I93" i="26"/>
  <c r="S122" i="27"/>
  <c r="AA122" i="27"/>
  <c r="Y90" i="26"/>
  <c r="C345" i="26"/>
  <c r="C338" i="26"/>
  <c r="AA121" i="27"/>
  <c r="A231" i="27"/>
  <c r="U227" i="27"/>
  <c r="U124" i="27"/>
  <c r="K407" i="26"/>
  <c r="U66" i="27"/>
  <c r="AC405" i="26"/>
  <c r="S11" i="26"/>
  <c r="AE93" i="26"/>
  <c r="AE406" i="26"/>
  <c r="A226" i="27"/>
  <c r="E125" i="27"/>
  <c r="U120" i="27"/>
  <c r="A70" i="27"/>
  <c r="M8" i="26"/>
  <c r="Y338" i="26"/>
  <c r="G387" i="26"/>
  <c r="A8" i="26"/>
  <c r="AA404" i="26"/>
  <c r="G115" i="26"/>
  <c r="C398" i="26"/>
  <c r="AC73" i="26"/>
  <c r="C80" i="26"/>
  <c r="Y397" i="26"/>
  <c r="A124" i="27"/>
  <c r="AE72" i="26"/>
  <c r="AE115" i="26"/>
  <c r="M398" i="26"/>
  <c r="AC399" i="26"/>
  <c r="I87" i="26"/>
  <c r="E93" i="26"/>
  <c r="C11" i="26"/>
  <c r="Y125" i="27"/>
  <c r="AA126" i="27"/>
  <c r="K93" i="26"/>
  <c r="U126" i="27"/>
  <c r="S126" i="27"/>
  <c r="I123" i="27"/>
  <c r="W92" i="26"/>
  <c r="AC92" i="26"/>
  <c r="M345" i="26"/>
  <c r="M338" i="26"/>
  <c r="C231" i="27"/>
  <c r="K69" i="27"/>
  <c r="AA402" i="26"/>
  <c r="AA124" i="27"/>
  <c r="S94" i="26"/>
  <c r="C407" i="26"/>
  <c r="C89" i="26"/>
  <c r="U11" i="26"/>
  <c r="W93" i="26"/>
  <c r="W406" i="26"/>
  <c r="C226" i="27"/>
  <c r="W228" i="27"/>
  <c r="G125" i="27"/>
  <c r="S120" i="27"/>
  <c r="C8" i="26"/>
  <c r="U338" i="26"/>
  <c r="C387" i="26"/>
  <c r="Y75" i="26"/>
  <c r="Y107" i="26"/>
  <c r="U81" i="26"/>
  <c r="S115" i="26"/>
  <c r="W116" i="27"/>
  <c r="AA78" i="26"/>
  <c r="AC102" i="26"/>
  <c r="U72" i="26"/>
  <c r="A398" i="26"/>
  <c r="AE399" i="26"/>
  <c r="AE81" i="26"/>
  <c r="K80" i="26"/>
  <c r="M93" i="26"/>
  <c r="AA403" i="26"/>
  <c r="S403" i="26"/>
  <c r="Y126" i="27"/>
  <c r="W403" i="26"/>
  <c r="E122" i="27"/>
  <c r="U122" i="27"/>
  <c r="E231" i="27"/>
  <c r="S402" i="26"/>
  <c r="Q124" i="27"/>
  <c r="E407" i="26"/>
  <c r="E89" i="26"/>
  <c r="AA93" i="26"/>
  <c r="AA406" i="26"/>
  <c r="I226" i="27"/>
  <c r="Y120" i="27"/>
  <c r="C70" i="27"/>
  <c r="G124" i="27"/>
  <c r="AC395" i="26"/>
  <c r="Y103" i="26"/>
  <c r="AA72" i="26"/>
  <c r="S10" i="26"/>
  <c r="W399" i="26"/>
  <c r="S81" i="26"/>
  <c r="A85" i="26"/>
  <c r="AE78" i="26"/>
  <c r="K11" i="26"/>
  <c r="G405" i="26"/>
  <c r="W404" i="26"/>
  <c r="U404" i="26"/>
  <c r="AE92" i="26"/>
  <c r="I122" i="27"/>
  <c r="E11" i="26"/>
  <c r="U121" i="27"/>
  <c r="K231" i="27"/>
  <c r="AE402" i="26"/>
  <c r="W227" i="27"/>
  <c r="W94" i="26"/>
  <c r="E404" i="26"/>
  <c r="A407" i="26"/>
  <c r="M89" i="26"/>
  <c r="U405" i="26"/>
  <c r="S70" i="27"/>
  <c r="AC93" i="26"/>
  <c r="S406" i="26"/>
  <c r="K226" i="27"/>
  <c r="AA120" i="27"/>
  <c r="G70" i="27"/>
  <c r="W126" i="27"/>
  <c r="Q224" i="27"/>
  <c r="S224" i="27"/>
  <c r="U82" i="26"/>
  <c r="G119" i="26"/>
  <c r="I12" i="26"/>
  <c r="K85" i="26"/>
  <c r="I10" i="26"/>
  <c r="AC86" i="26"/>
  <c r="E12" i="26"/>
  <c r="AA86" i="26"/>
  <c r="G395" i="26"/>
  <c r="AE404" i="26"/>
  <c r="W82" i="26"/>
  <c r="Y122" i="27"/>
  <c r="S82" i="26"/>
  <c r="S116" i="27"/>
  <c r="S404" i="26"/>
  <c r="AA125" i="27"/>
  <c r="E345" i="26"/>
  <c r="E338" i="26"/>
  <c r="S121" i="27"/>
  <c r="W402" i="26"/>
  <c r="S227" i="27"/>
  <c r="I404" i="26"/>
  <c r="I407" i="26"/>
  <c r="Q66" i="27"/>
  <c r="I89" i="26"/>
  <c r="AA405" i="26"/>
  <c r="AA70" i="27"/>
  <c r="W11" i="26"/>
  <c r="U93" i="26"/>
  <c r="Q228" i="27"/>
  <c r="E70" i="27"/>
  <c r="S8" i="26"/>
  <c r="I8" i="26"/>
  <c r="E8" i="26"/>
  <c r="E398" i="26"/>
  <c r="AA399" i="26"/>
  <c r="AE395" i="26"/>
  <c r="W10" i="26"/>
  <c r="S73" i="26"/>
  <c r="K398" i="26"/>
  <c r="M87" i="26"/>
  <c r="I398" i="26"/>
  <c r="U86" i="26"/>
  <c r="E124" i="27"/>
  <c r="E85" i="26"/>
  <c r="AA10" i="26"/>
  <c r="S72" i="26"/>
  <c r="U403" i="26"/>
  <c r="AC403" i="26"/>
  <c r="C122" i="27"/>
  <c r="I345" i="26"/>
  <c r="I338" i="26"/>
  <c r="AE21" i="26"/>
  <c r="M469" i="26"/>
  <c r="Y121" i="27"/>
  <c r="C126" i="27"/>
  <c r="E69" i="27"/>
  <c r="U402" i="26"/>
  <c r="Q227" i="27"/>
  <c r="W124" i="27"/>
  <c r="AC94" i="26"/>
  <c r="K404" i="26"/>
  <c r="M407" i="26"/>
  <c r="A89" i="26"/>
  <c r="S405" i="26"/>
  <c r="Q70" i="27"/>
  <c r="AA11" i="26"/>
  <c r="S93" i="26"/>
  <c r="Y228" i="27"/>
  <c r="K125" i="27"/>
  <c r="K70" i="27"/>
  <c r="W224" i="27"/>
  <c r="I11" i="26"/>
  <c r="G95" i="26"/>
  <c r="W81" i="26"/>
  <c r="M85" i="26"/>
  <c r="S102" i="26"/>
  <c r="A12" i="26"/>
  <c r="AC81" i="26"/>
  <c r="AA73" i="26"/>
  <c r="AA81" i="26"/>
  <c r="S78" i="26"/>
  <c r="AA115" i="26"/>
  <c r="Y116" i="27"/>
  <c r="AC404" i="26"/>
  <c r="C123" i="27"/>
  <c r="AE403" i="26"/>
  <c r="G120" i="26"/>
  <c r="I122" i="26"/>
  <c r="C101" i="26"/>
  <c r="C72" i="26"/>
  <c r="U260" i="26"/>
  <c r="U231" i="26"/>
  <c r="AA267" i="26"/>
  <c r="AA238" i="26"/>
  <c r="AA279" i="26"/>
  <c r="AA250" i="26"/>
  <c r="E44" i="26"/>
  <c r="W477" i="26"/>
  <c r="E16" i="26"/>
  <c r="AC375" i="26"/>
  <c r="AC346" i="26"/>
  <c r="AA285" i="26"/>
  <c r="AA256" i="26"/>
  <c r="Q138" i="27"/>
  <c r="A76" i="27"/>
  <c r="K98" i="26"/>
  <c r="K69" i="26"/>
  <c r="AA262" i="26"/>
  <c r="AA233" i="26"/>
  <c r="K268" i="26"/>
  <c r="K239" i="26"/>
  <c r="I106" i="26"/>
  <c r="I77" i="26"/>
  <c r="U269" i="26"/>
  <c r="U240" i="26"/>
  <c r="K37" i="26"/>
  <c r="K9" i="26"/>
  <c r="K262" i="26"/>
  <c r="K233" i="26"/>
  <c r="AC401" i="26"/>
  <c r="K82" i="26"/>
  <c r="E274" i="26"/>
  <c r="E245" i="26"/>
  <c r="M279" i="26"/>
  <c r="M250" i="26"/>
  <c r="AE46" i="26"/>
  <c r="M475" i="26"/>
  <c r="AC49" i="26"/>
  <c r="K476" i="26"/>
  <c r="E385" i="26"/>
  <c r="W24" i="26"/>
  <c r="C217" i="27"/>
  <c r="S74" i="27"/>
  <c r="C401" i="27"/>
  <c r="C120" i="27"/>
  <c r="G398" i="27"/>
  <c r="W121" i="27"/>
  <c r="AA397" i="27"/>
  <c r="AA29" i="27"/>
  <c r="E100" i="26"/>
  <c r="E71" i="26"/>
  <c r="C269" i="26"/>
  <c r="C240" i="26"/>
  <c r="C84" i="26"/>
  <c r="U397" i="26"/>
  <c r="W88" i="26"/>
  <c r="E397" i="26"/>
  <c r="C273" i="26"/>
  <c r="C244" i="26"/>
  <c r="AE281" i="26"/>
  <c r="AE252" i="26"/>
  <c r="S265" i="26"/>
  <c r="S236" i="26"/>
  <c r="AA266" i="26"/>
  <c r="AA237" i="26"/>
  <c r="AE83" i="26"/>
  <c r="M400" i="26"/>
  <c r="K81" i="26"/>
  <c r="AC396" i="26"/>
  <c r="U272" i="26"/>
  <c r="U243" i="26"/>
  <c r="C278" i="26"/>
  <c r="C249" i="26"/>
  <c r="M281" i="26"/>
  <c r="M252" i="26"/>
  <c r="S282" i="26"/>
  <c r="S253" i="26"/>
  <c r="U50" i="26"/>
  <c r="U22" i="26"/>
  <c r="E15" i="26"/>
  <c r="W385" i="26"/>
  <c r="E58" i="27"/>
  <c r="U78" i="27"/>
  <c r="AC98" i="26"/>
  <c r="AC69" i="26"/>
  <c r="M267" i="26"/>
  <c r="M238" i="26"/>
  <c r="W264" i="26"/>
  <c r="W235" i="26"/>
  <c r="K86" i="26"/>
  <c r="AC394" i="26"/>
  <c r="K266" i="26"/>
  <c r="K237" i="26"/>
  <c r="AE84" i="26"/>
  <c r="M401" i="26"/>
  <c r="E271" i="26"/>
  <c r="E242" i="26"/>
  <c r="K275" i="26"/>
  <c r="K246" i="26"/>
  <c r="K41" i="26"/>
  <c r="K13" i="26"/>
  <c r="W44" i="26"/>
  <c r="W16" i="26"/>
  <c r="AA100" i="26"/>
  <c r="AA71" i="26"/>
  <c r="AC261" i="26"/>
  <c r="AC232" i="26"/>
  <c r="M263" i="26"/>
  <c r="M234" i="26"/>
  <c r="C280" i="26"/>
  <c r="C251" i="26"/>
  <c r="A260" i="26"/>
  <c r="A231" i="26"/>
  <c r="C96" i="26"/>
  <c r="C67" i="26"/>
  <c r="W97" i="26"/>
  <c r="W68" i="26"/>
  <c r="W96" i="26"/>
  <c r="W67" i="26"/>
  <c r="AC259" i="26"/>
  <c r="AC230" i="26"/>
  <c r="A264" i="26"/>
  <c r="A235" i="26"/>
  <c r="A104" i="26"/>
  <c r="A75" i="26"/>
  <c r="M83" i="26"/>
  <c r="AE398" i="26"/>
  <c r="U116" i="26"/>
  <c r="U87" i="26"/>
  <c r="S280" i="26"/>
  <c r="S251" i="26"/>
  <c r="A42" i="26"/>
  <c r="A14" i="26"/>
  <c r="K270" i="26"/>
  <c r="K241" i="26"/>
  <c r="AA270" i="26"/>
  <c r="AA241" i="26"/>
  <c r="C105" i="26"/>
  <c r="C76" i="26"/>
  <c r="A396" i="26"/>
  <c r="S80" i="26"/>
  <c r="AA103" i="26"/>
  <c r="AA74" i="26"/>
  <c r="AC274" i="26"/>
  <c r="AC245" i="26"/>
  <c r="W278" i="26"/>
  <c r="W249" i="26"/>
  <c r="AE275" i="26"/>
  <c r="AE246" i="26"/>
  <c r="A229" i="27"/>
  <c r="W271" i="26"/>
  <c r="W242" i="26"/>
  <c r="A282" i="26"/>
  <c r="A253" i="26"/>
  <c r="E107" i="26"/>
  <c r="E78" i="26"/>
  <c r="W107" i="26"/>
  <c r="W78" i="26"/>
  <c r="I119" i="27"/>
  <c r="AA277" i="26"/>
  <c r="AA248" i="26"/>
  <c r="K40" i="26"/>
  <c r="K12" i="26"/>
  <c r="C3" i="26"/>
  <c r="E109" i="26"/>
  <c r="E53" i="26"/>
  <c r="E25" i="26"/>
  <c r="S111" i="26"/>
  <c r="K114" i="26"/>
  <c r="W121" i="26"/>
  <c r="AE101" i="26"/>
  <c r="S101" i="26"/>
  <c r="K97" i="26"/>
  <c r="K68" i="26"/>
  <c r="W260" i="26"/>
  <c r="W231" i="26"/>
  <c r="S267" i="26"/>
  <c r="S238" i="26"/>
  <c r="U279" i="26"/>
  <c r="U250" i="26"/>
  <c r="K44" i="26"/>
  <c r="AC477" i="26"/>
  <c r="K16" i="26"/>
  <c r="AA375" i="26"/>
  <c r="AA346" i="26"/>
  <c r="S285" i="26"/>
  <c r="S256" i="26"/>
  <c r="M98" i="26"/>
  <c r="M69" i="26"/>
  <c r="S262" i="26"/>
  <c r="S233" i="26"/>
  <c r="AE105" i="26"/>
  <c r="AE76" i="26"/>
  <c r="A106" i="26"/>
  <c r="A77" i="26"/>
  <c r="AC269" i="26"/>
  <c r="AC240" i="26"/>
  <c r="AC106" i="26"/>
  <c r="AC77" i="26"/>
  <c r="A262" i="26"/>
  <c r="A233" i="26"/>
  <c r="C82" i="26"/>
  <c r="U401" i="26"/>
  <c r="E123" i="26"/>
  <c r="E94" i="26"/>
  <c r="M274" i="26"/>
  <c r="M245" i="26"/>
  <c r="A279" i="26"/>
  <c r="A250" i="26"/>
  <c r="S42" i="26"/>
  <c r="S14" i="26"/>
  <c r="U46" i="26"/>
  <c r="C475" i="26"/>
  <c r="U49" i="26"/>
  <c r="C476" i="26"/>
  <c r="E47" i="26"/>
  <c r="W476" i="26"/>
  <c r="I385" i="26"/>
  <c r="AA24" i="26"/>
  <c r="I401" i="27"/>
  <c r="I120" i="27"/>
  <c r="S397" i="27"/>
  <c r="S29" i="27"/>
  <c r="M269" i="26"/>
  <c r="M240" i="26"/>
  <c r="K84" i="26"/>
  <c r="AC397" i="26"/>
  <c r="AE268" i="26"/>
  <c r="AE239" i="26"/>
  <c r="AA88" i="26"/>
  <c r="I397" i="26"/>
  <c r="K273" i="26"/>
  <c r="K244" i="26"/>
  <c r="W41" i="26"/>
  <c r="W13" i="26"/>
  <c r="AC281" i="26"/>
  <c r="AC252" i="26"/>
  <c r="AE265" i="26"/>
  <c r="AE236" i="26"/>
  <c r="U266" i="26"/>
  <c r="U237" i="26"/>
  <c r="C400" i="26"/>
  <c r="U83" i="26"/>
  <c r="A81" i="26"/>
  <c r="S396" i="26"/>
  <c r="AC272" i="26"/>
  <c r="AC243" i="26"/>
  <c r="K278" i="26"/>
  <c r="K249" i="26"/>
  <c r="E281" i="26"/>
  <c r="E252" i="26"/>
  <c r="AA282" i="26"/>
  <c r="AA253" i="26"/>
  <c r="AC50" i="26"/>
  <c r="AC22" i="26"/>
  <c r="A15" i="26"/>
  <c r="S385" i="26"/>
  <c r="G58" i="27"/>
  <c r="W78" i="27"/>
  <c r="U98" i="26"/>
  <c r="U69" i="26"/>
  <c r="E267" i="26"/>
  <c r="E238" i="26"/>
  <c r="AA264" i="26"/>
  <c r="AA235" i="26"/>
  <c r="C86" i="26"/>
  <c r="U394" i="26"/>
  <c r="I266" i="26"/>
  <c r="I237" i="26"/>
  <c r="U84" i="26"/>
  <c r="C401" i="26"/>
  <c r="M271" i="26"/>
  <c r="M242" i="26"/>
  <c r="C275" i="26"/>
  <c r="C246" i="26"/>
  <c r="E41" i="26"/>
  <c r="E13" i="26"/>
  <c r="AC44" i="26"/>
  <c r="AC16" i="26"/>
  <c r="A21" i="27"/>
  <c r="Q34" i="27"/>
  <c r="AC100" i="26"/>
  <c r="AC71" i="26"/>
  <c r="AE261" i="26"/>
  <c r="AE232" i="26"/>
  <c r="M280" i="26"/>
  <c r="M251" i="26"/>
  <c r="M260" i="26"/>
  <c r="M231" i="26"/>
  <c r="E96" i="26"/>
  <c r="E67" i="26"/>
  <c r="AA97" i="26"/>
  <c r="AA68" i="26"/>
  <c r="AE96" i="26"/>
  <c r="AE67" i="26"/>
  <c r="AE259" i="26"/>
  <c r="AE230" i="26"/>
  <c r="K264" i="26"/>
  <c r="K235" i="26"/>
  <c r="K104" i="26"/>
  <c r="K75" i="26"/>
  <c r="A83" i="26"/>
  <c r="S398" i="26"/>
  <c r="AC116" i="26"/>
  <c r="AC87" i="26"/>
  <c r="AC280" i="26"/>
  <c r="AC251" i="26"/>
  <c r="K42" i="26"/>
  <c r="K14" i="26"/>
  <c r="AC258" i="26"/>
  <c r="AC229" i="26"/>
  <c r="E270" i="26"/>
  <c r="E241" i="26"/>
  <c r="K425" i="26"/>
  <c r="K395" i="26"/>
  <c r="AC270" i="26"/>
  <c r="AC241" i="26"/>
  <c r="K105" i="26"/>
  <c r="K76" i="26"/>
  <c r="E396" i="26"/>
  <c r="W80" i="26"/>
  <c r="M276" i="26"/>
  <c r="M247" i="26"/>
  <c r="S278" i="26"/>
  <c r="S249" i="26"/>
  <c r="AA275" i="26"/>
  <c r="AA246" i="26"/>
  <c r="K50" i="26"/>
  <c r="K22" i="26"/>
  <c r="U38" i="26"/>
  <c r="U10" i="26"/>
  <c r="I282" i="26"/>
  <c r="I253" i="26"/>
  <c r="C24" i="26"/>
  <c r="U415" i="26"/>
  <c r="AA276" i="26"/>
  <c r="AA247" i="26"/>
  <c r="U121" i="26"/>
  <c r="U21" i="26"/>
  <c r="AA3" i="26"/>
  <c r="W126" i="26"/>
  <c r="G122" i="26"/>
  <c r="M114" i="26"/>
  <c r="AC104" i="26"/>
  <c r="AA104" i="26"/>
  <c r="AE104" i="26"/>
  <c r="E116" i="26"/>
  <c r="M116" i="26"/>
  <c r="W101" i="26"/>
  <c r="C97" i="26"/>
  <c r="C68" i="26"/>
  <c r="S260" i="26"/>
  <c r="S231" i="26"/>
  <c r="AE267" i="26"/>
  <c r="AE238" i="26"/>
  <c r="AC279" i="26"/>
  <c r="AC250" i="26"/>
  <c r="U400" i="26"/>
  <c r="C79" i="26"/>
  <c r="A44" i="26"/>
  <c r="S477" i="26"/>
  <c r="A16" i="26"/>
  <c r="AC285" i="26"/>
  <c r="AC256" i="26"/>
  <c r="S138" i="27"/>
  <c r="C76" i="27"/>
  <c r="C98" i="26"/>
  <c r="C69" i="26"/>
  <c r="W262" i="26"/>
  <c r="W233" i="26"/>
  <c r="W105" i="26"/>
  <c r="W76" i="26"/>
  <c r="E106" i="26"/>
  <c r="E77" i="26"/>
  <c r="AE269" i="26"/>
  <c r="AE240" i="26"/>
  <c r="S106" i="26"/>
  <c r="S77" i="26"/>
  <c r="C262" i="26"/>
  <c r="C233" i="26"/>
  <c r="W401" i="26"/>
  <c r="E82" i="26"/>
  <c r="I274" i="26"/>
  <c r="I245" i="26"/>
  <c r="C279" i="26"/>
  <c r="C250" i="26"/>
  <c r="AA42" i="26"/>
  <c r="AA14" i="26"/>
  <c r="AA46" i="26"/>
  <c r="I475" i="26"/>
  <c r="W49" i="26"/>
  <c r="E476" i="26"/>
  <c r="K47" i="26"/>
  <c r="AC476" i="26"/>
  <c r="A385" i="26"/>
  <c r="S24" i="26"/>
  <c r="G401" i="27"/>
  <c r="G120" i="27"/>
  <c r="Y397" i="27"/>
  <c r="Y29" i="27"/>
  <c r="E269" i="26"/>
  <c r="E240" i="26"/>
  <c r="M84" i="26"/>
  <c r="AE397" i="26"/>
  <c r="U268" i="26"/>
  <c r="U239" i="26"/>
  <c r="S88" i="26"/>
  <c r="A397" i="26"/>
  <c r="I273" i="26"/>
  <c r="I244" i="26"/>
  <c r="AE41" i="26"/>
  <c r="AE13" i="26"/>
  <c r="S281" i="26"/>
  <c r="S252" i="26"/>
  <c r="W265" i="26"/>
  <c r="W236" i="26"/>
  <c r="AE266" i="26"/>
  <c r="AE237" i="26"/>
  <c r="K103" i="26"/>
  <c r="K74" i="26"/>
  <c r="AA396" i="26"/>
  <c r="I81" i="26"/>
  <c r="E278" i="26"/>
  <c r="E249" i="26"/>
  <c r="AA40" i="26"/>
  <c r="AA12" i="26"/>
  <c r="U282" i="26"/>
  <c r="U253" i="26"/>
  <c r="W50" i="26"/>
  <c r="W22" i="26"/>
  <c r="A58" i="27"/>
  <c r="Q78" i="27"/>
  <c r="AA292" i="27"/>
  <c r="AA76" i="27"/>
  <c r="AE98" i="26"/>
  <c r="AE69" i="26"/>
  <c r="AA263" i="26"/>
  <c r="AA234" i="26"/>
  <c r="S264" i="26"/>
  <c r="S235" i="26"/>
  <c r="E86" i="26"/>
  <c r="W394" i="26"/>
  <c r="AA84" i="26"/>
  <c r="I401" i="26"/>
  <c r="AE273" i="26"/>
  <c r="AE244" i="26"/>
  <c r="M41" i="26"/>
  <c r="M13" i="26"/>
  <c r="U44" i="26"/>
  <c r="U16" i="26"/>
  <c r="AA132" i="27"/>
  <c r="AE100" i="26"/>
  <c r="AE71" i="26"/>
  <c r="E280" i="26"/>
  <c r="E251" i="26"/>
  <c r="C260" i="26"/>
  <c r="C231" i="26"/>
  <c r="M96" i="26"/>
  <c r="M67" i="26"/>
  <c r="I102" i="26"/>
  <c r="I73" i="26"/>
  <c r="AA96" i="26"/>
  <c r="AA67" i="26"/>
  <c r="W259" i="26"/>
  <c r="W230" i="26"/>
  <c r="M399" i="26"/>
  <c r="AE79" i="26"/>
  <c r="M104" i="26"/>
  <c r="M75" i="26"/>
  <c r="I83" i="26"/>
  <c r="AA398" i="26"/>
  <c r="U280" i="26"/>
  <c r="U251" i="26"/>
  <c r="C42" i="26"/>
  <c r="C14" i="26"/>
  <c r="U128" i="27"/>
  <c r="AE258" i="26"/>
  <c r="AE229" i="26"/>
  <c r="M270" i="26"/>
  <c r="M241" i="26"/>
  <c r="C425" i="26"/>
  <c r="C395" i="26"/>
  <c r="U270" i="26"/>
  <c r="U241" i="26"/>
  <c r="A105" i="26"/>
  <c r="A76" i="26"/>
  <c r="C396" i="26"/>
  <c r="U80" i="26"/>
  <c r="E276" i="26"/>
  <c r="E247" i="26"/>
  <c r="AA278" i="26"/>
  <c r="AA249" i="26"/>
  <c r="S275" i="26"/>
  <c r="S246" i="26"/>
  <c r="M50" i="26"/>
  <c r="M22" i="26"/>
  <c r="AC38" i="26"/>
  <c r="AC10" i="26"/>
  <c r="C282" i="26"/>
  <c r="C253" i="26"/>
  <c r="Q129" i="27"/>
  <c r="A271" i="27"/>
  <c r="Q125" i="27"/>
  <c r="I24" i="26"/>
  <c r="AA415" i="26"/>
  <c r="S276" i="26"/>
  <c r="S247" i="26"/>
  <c r="G99" i="26"/>
  <c r="G70" i="26"/>
  <c r="K3" i="26"/>
  <c r="AC111" i="26"/>
  <c r="AE126" i="26"/>
  <c r="A114" i="26"/>
  <c r="G261" i="26"/>
  <c r="G232" i="26"/>
  <c r="G272" i="26"/>
  <c r="G243" i="26"/>
  <c r="U104" i="26"/>
  <c r="W104" i="26"/>
  <c r="M101" i="26"/>
  <c r="M72" i="26"/>
  <c r="M97" i="26"/>
  <c r="M68" i="26"/>
  <c r="AA260" i="26"/>
  <c r="AA231" i="26"/>
  <c r="S279" i="26"/>
  <c r="S250" i="26"/>
  <c r="S400" i="26"/>
  <c r="A79" i="26"/>
  <c r="C44" i="26"/>
  <c r="U477" i="26"/>
  <c r="C16" i="26"/>
  <c r="U285" i="26"/>
  <c r="U256" i="26"/>
  <c r="A98" i="26"/>
  <c r="A69" i="26"/>
  <c r="A268" i="26"/>
  <c r="A239" i="26"/>
  <c r="AC105" i="26"/>
  <c r="AC76" i="26"/>
  <c r="M106" i="26"/>
  <c r="M77" i="26"/>
  <c r="M37" i="26"/>
  <c r="M9" i="26"/>
  <c r="U106" i="26"/>
  <c r="U77" i="26"/>
  <c r="M262" i="26"/>
  <c r="M233" i="26"/>
  <c r="AE401" i="26"/>
  <c r="M82" i="26"/>
  <c r="C123" i="26"/>
  <c r="C94" i="26"/>
  <c r="K279" i="26"/>
  <c r="K250" i="26"/>
  <c r="U42" i="26"/>
  <c r="U14" i="26"/>
  <c r="W46" i="26"/>
  <c r="E475" i="26"/>
  <c r="A47" i="26"/>
  <c r="S476" i="26"/>
  <c r="K385" i="26"/>
  <c r="AC24" i="26"/>
  <c r="E217" i="27"/>
  <c r="U74" i="27"/>
  <c r="I100" i="26"/>
  <c r="I71" i="26"/>
  <c r="A269" i="26"/>
  <c r="A240" i="26"/>
  <c r="W268" i="26"/>
  <c r="W239" i="26"/>
  <c r="AC88" i="26"/>
  <c r="K397" i="26"/>
  <c r="S41" i="26"/>
  <c r="S13" i="26"/>
  <c r="AA281" i="26"/>
  <c r="AA252" i="26"/>
  <c r="S194" i="27"/>
  <c r="C78" i="27"/>
  <c r="AA145" i="27"/>
  <c r="K126" i="27"/>
  <c r="AA265" i="26"/>
  <c r="AA236" i="26"/>
  <c r="AC266" i="26"/>
  <c r="AC237" i="26"/>
  <c r="E103" i="26"/>
  <c r="E74" i="26"/>
  <c r="C81" i="26"/>
  <c r="U396" i="26"/>
  <c r="M278" i="26"/>
  <c r="M249" i="26"/>
  <c r="S40" i="26"/>
  <c r="S12" i="26"/>
  <c r="W282" i="26"/>
  <c r="W253" i="26"/>
  <c r="AA50" i="26"/>
  <c r="AA22" i="26"/>
  <c r="I58" i="27"/>
  <c r="Y78" i="27"/>
  <c r="U292" i="27"/>
  <c r="U76" i="27"/>
  <c r="AA98" i="26"/>
  <c r="AA69" i="26"/>
  <c r="U263" i="26"/>
  <c r="U234" i="26"/>
  <c r="U264" i="26"/>
  <c r="U235" i="26"/>
  <c r="M86" i="26"/>
  <c r="AE394" i="26"/>
  <c r="S84" i="26"/>
  <c r="A401" i="26"/>
  <c r="W273" i="26"/>
  <c r="W244" i="26"/>
  <c r="A41" i="26"/>
  <c r="A13" i="26"/>
  <c r="AE44" i="26"/>
  <c r="AE16" i="26"/>
  <c r="W100" i="26"/>
  <c r="W71" i="26"/>
  <c r="K263" i="26"/>
  <c r="K234" i="26"/>
  <c r="I280" i="26"/>
  <c r="I251" i="26"/>
  <c r="E260" i="26"/>
  <c r="E231" i="26"/>
  <c r="K96" i="26"/>
  <c r="K67" i="26"/>
  <c r="K102" i="26"/>
  <c r="K73" i="26"/>
  <c r="S96" i="26"/>
  <c r="S67" i="26"/>
  <c r="AA259" i="26"/>
  <c r="AA230" i="26"/>
  <c r="K399" i="26"/>
  <c r="AC79" i="26"/>
  <c r="C104" i="26"/>
  <c r="C75" i="26"/>
  <c r="K83" i="26"/>
  <c r="AC398" i="26"/>
  <c r="AE280" i="26"/>
  <c r="AE251" i="26"/>
  <c r="M42" i="26"/>
  <c r="M14" i="26"/>
  <c r="W128" i="27"/>
  <c r="S258" i="26"/>
  <c r="S229" i="26"/>
  <c r="M425" i="26"/>
  <c r="M395" i="26"/>
  <c r="W270" i="26"/>
  <c r="W241" i="26"/>
  <c r="K396" i="26"/>
  <c r="AC80" i="26"/>
  <c r="AE103" i="26"/>
  <c r="AE74" i="26"/>
  <c r="U274" i="26"/>
  <c r="U245" i="26"/>
  <c r="A276" i="26"/>
  <c r="A247" i="26"/>
  <c r="AC278" i="26"/>
  <c r="AC249" i="26"/>
  <c r="C50" i="26"/>
  <c r="C22" i="26"/>
  <c r="E229" i="27"/>
  <c r="K282" i="26"/>
  <c r="K253" i="26"/>
  <c r="G271" i="27"/>
  <c r="W125" i="27"/>
  <c r="A24" i="26"/>
  <c r="S415" i="26"/>
  <c r="E119" i="27"/>
  <c r="K99" i="26"/>
  <c r="K70" i="26"/>
  <c r="C114" i="26"/>
  <c r="AA111" i="26"/>
  <c r="AC121" i="26"/>
  <c r="Y23" i="26"/>
  <c r="G415" i="26"/>
  <c r="W111" i="26"/>
  <c r="G277" i="26"/>
  <c r="G248" i="26"/>
  <c r="M261" i="26"/>
  <c r="M232" i="26"/>
  <c r="I272" i="26"/>
  <c r="I243" i="26"/>
  <c r="AC3" i="26"/>
  <c r="AC21" i="26"/>
  <c r="Y102" i="26"/>
  <c r="AC107" i="26"/>
  <c r="U101" i="26"/>
  <c r="E101" i="26"/>
  <c r="E72" i="26"/>
  <c r="E97" i="26"/>
  <c r="E68" i="26"/>
  <c r="AE260" i="26"/>
  <c r="AE231" i="26"/>
  <c r="AC400" i="26"/>
  <c r="K79" i="26"/>
  <c r="M44" i="26"/>
  <c r="AE477" i="26"/>
  <c r="M16" i="26"/>
  <c r="AE375" i="26"/>
  <c r="AE346" i="26"/>
  <c r="W285" i="26"/>
  <c r="W256" i="26"/>
  <c r="I268" i="26"/>
  <c r="I239" i="26"/>
  <c r="S105" i="26"/>
  <c r="S76" i="26"/>
  <c r="C106" i="26"/>
  <c r="C77" i="26"/>
  <c r="A37" i="26"/>
  <c r="A9" i="26"/>
  <c r="AE106" i="26"/>
  <c r="AE77" i="26"/>
  <c r="I262" i="26"/>
  <c r="I233" i="26"/>
  <c r="S401" i="26"/>
  <c r="A82" i="26"/>
  <c r="A123" i="26"/>
  <c r="A94" i="26"/>
  <c r="I279" i="26"/>
  <c r="I250" i="26"/>
  <c r="AC42" i="26"/>
  <c r="AC14" i="26"/>
  <c r="S46" i="26"/>
  <c r="A475" i="26"/>
  <c r="I47" i="26"/>
  <c r="AA476" i="26"/>
  <c r="C385" i="26"/>
  <c r="U24" i="26"/>
  <c r="G217" i="27"/>
  <c r="W74" i="27"/>
  <c r="AA54" i="27"/>
  <c r="AA73" i="27"/>
  <c r="A100" i="26"/>
  <c r="A71" i="26"/>
  <c r="I269" i="26"/>
  <c r="I240" i="26"/>
  <c r="AC268" i="26"/>
  <c r="AC239" i="26"/>
  <c r="AE88" i="26"/>
  <c r="M397" i="26"/>
  <c r="AA41" i="26"/>
  <c r="AA13" i="26"/>
  <c r="U281" i="26"/>
  <c r="U252" i="26"/>
  <c r="U145" i="27"/>
  <c r="E126" i="27"/>
  <c r="AC265" i="26"/>
  <c r="AC236" i="26"/>
  <c r="AA83" i="26"/>
  <c r="I400" i="26"/>
  <c r="I103" i="26"/>
  <c r="I74" i="26"/>
  <c r="W272" i="26"/>
  <c r="W243" i="26"/>
  <c r="A278" i="26"/>
  <c r="A249" i="26"/>
  <c r="I281" i="26"/>
  <c r="I252" i="26"/>
  <c r="U40" i="26"/>
  <c r="U12" i="26"/>
  <c r="AE282" i="26"/>
  <c r="AE253" i="26"/>
  <c r="M15" i="26"/>
  <c r="AE385" i="26"/>
  <c r="C58" i="27"/>
  <c r="S78" i="27"/>
  <c r="W292" i="27"/>
  <c r="W76" i="27"/>
  <c r="I267" i="26"/>
  <c r="I238" i="26"/>
  <c r="AE263" i="26"/>
  <c r="AE234" i="26"/>
  <c r="AE264" i="26"/>
  <c r="AE235" i="26"/>
  <c r="A266" i="26"/>
  <c r="A237" i="26"/>
  <c r="AC84" i="26"/>
  <c r="K401" i="26"/>
  <c r="A271" i="26"/>
  <c r="A242" i="26"/>
  <c r="S273" i="26"/>
  <c r="S244" i="26"/>
  <c r="E275" i="26"/>
  <c r="E246" i="26"/>
  <c r="I41" i="26"/>
  <c r="I13" i="26"/>
  <c r="S44" i="26"/>
  <c r="S16" i="26"/>
  <c r="S100" i="26"/>
  <c r="S71" i="26"/>
  <c r="W261" i="26"/>
  <c r="W232" i="26"/>
  <c r="E263" i="26"/>
  <c r="E234" i="26"/>
  <c r="A280" i="26"/>
  <c r="A251" i="26"/>
  <c r="I260" i="26"/>
  <c r="I231" i="26"/>
  <c r="AC97" i="26"/>
  <c r="AC68" i="26"/>
  <c r="A102" i="26"/>
  <c r="A73" i="26"/>
  <c r="AC96" i="26"/>
  <c r="AC67" i="26"/>
  <c r="C264" i="26"/>
  <c r="C235" i="26"/>
  <c r="C399" i="26"/>
  <c r="U79" i="26"/>
  <c r="I104" i="26"/>
  <c r="I75" i="26"/>
  <c r="W116" i="26"/>
  <c r="W87" i="26"/>
  <c r="W280" i="26"/>
  <c r="W251" i="26"/>
  <c r="AA258" i="26"/>
  <c r="AA229" i="26"/>
  <c r="E425" i="26"/>
  <c r="E395" i="26"/>
  <c r="AE270" i="26"/>
  <c r="AE241" i="26"/>
  <c r="I396" i="26"/>
  <c r="AA80" i="26"/>
  <c r="U103" i="26"/>
  <c r="U74" i="26"/>
  <c r="W274" i="26"/>
  <c r="W245" i="26"/>
  <c r="I276" i="26"/>
  <c r="I247" i="26"/>
  <c r="U278" i="26"/>
  <c r="U249" i="26"/>
  <c r="A50" i="26"/>
  <c r="A22" i="26"/>
  <c r="I229" i="27"/>
  <c r="K283" i="26"/>
  <c r="K254" i="26"/>
  <c r="I402" i="27"/>
  <c r="I121" i="27"/>
  <c r="K116" i="26"/>
  <c r="AC474" i="26"/>
  <c r="K87" i="26"/>
  <c r="AE102" i="26"/>
  <c r="AE73" i="26"/>
  <c r="AA129" i="27"/>
  <c r="I415" i="26"/>
  <c r="AA23" i="26"/>
  <c r="AE111" i="26"/>
  <c r="Y95" i="26"/>
  <c r="Y66" i="26"/>
  <c r="E114" i="26"/>
  <c r="U126" i="26"/>
  <c r="I277" i="26"/>
  <c r="I248" i="26"/>
  <c r="AA126" i="26"/>
  <c r="A109" i="26"/>
  <c r="K126" i="26"/>
  <c r="Y110" i="26"/>
  <c r="AA107" i="26"/>
  <c r="K107" i="26"/>
  <c r="AE107" i="26"/>
  <c r="I116" i="26"/>
  <c r="I101" i="26"/>
  <c r="I72" i="26"/>
  <c r="I97" i="26"/>
  <c r="I68" i="26"/>
  <c r="AC267" i="26"/>
  <c r="AC238" i="26"/>
  <c r="AA400" i="26"/>
  <c r="I79" i="26"/>
  <c r="I44" i="26"/>
  <c r="AA477" i="26"/>
  <c r="I16" i="26"/>
  <c r="W375" i="26"/>
  <c r="W346" i="26"/>
  <c r="AE285" i="26"/>
  <c r="AE256" i="26"/>
  <c r="U262" i="26"/>
  <c r="U233" i="26"/>
  <c r="C268" i="26"/>
  <c r="C239" i="26"/>
  <c r="AA105" i="26"/>
  <c r="AA76" i="26"/>
  <c r="W269" i="26"/>
  <c r="W240" i="26"/>
  <c r="E37" i="26"/>
  <c r="E9" i="26"/>
  <c r="W106" i="26"/>
  <c r="W77" i="26"/>
  <c r="A274" i="26"/>
  <c r="A245" i="26"/>
  <c r="W42" i="26"/>
  <c r="W14" i="26"/>
  <c r="S49" i="26"/>
  <c r="A476" i="26"/>
  <c r="C47" i="26"/>
  <c r="U476" i="26"/>
  <c r="I217" i="27"/>
  <c r="Y74" i="27"/>
  <c r="Q54" i="27"/>
  <c r="Q73" i="27"/>
  <c r="A401" i="27"/>
  <c r="A120" i="27"/>
  <c r="M100" i="26"/>
  <c r="M71" i="26"/>
  <c r="I84" i="26"/>
  <c r="AA397" i="26"/>
  <c r="AA268" i="26"/>
  <c r="AA239" i="26"/>
  <c r="M273" i="26"/>
  <c r="M244" i="26"/>
  <c r="U41" i="26"/>
  <c r="U13" i="26"/>
  <c r="W145" i="27"/>
  <c r="G126" i="27"/>
  <c r="U265" i="26"/>
  <c r="U236" i="26"/>
  <c r="W83" i="26"/>
  <c r="E400" i="26"/>
  <c r="A103" i="26"/>
  <c r="A74" i="26"/>
  <c r="AE272" i="26"/>
  <c r="AE243" i="26"/>
  <c r="I278" i="26"/>
  <c r="I249" i="26"/>
  <c r="A281" i="26"/>
  <c r="A252" i="26"/>
  <c r="AC40" i="26"/>
  <c r="AC12" i="26"/>
  <c r="AC282" i="26"/>
  <c r="AC253" i="26"/>
  <c r="I15" i="26"/>
  <c r="AA385" i="26"/>
  <c r="K58" i="27"/>
  <c r="AA78" i="27"/>
  <c r="Q292" i="27"/>
  <c r="Q76" i="27"/>
  <c r="A267" i="26"/>
  <c r="A238" i="26"/>
  <c r="W263" i="26"/>
  <c r="W234" i="26"/>
  <c r="AC264" i="26"/>
  <c r="AC235" i="26"/>
  <c r="C266" i="26"/>
  <c r="C237" i="26"/>
  <c r="W84" i="26"/>
  <c r="E401" i="26"/>
  <c r="K271" i="26"/>
  <c r="K242" i="26"/>
  <c r="AA273" i="26"/>
  <c r="AA244" i="26"/>
  <c r="M275" i="26"/>
  <c r="M246" i="26"/>
  <c r="C41" i="26"/>
  <c r="C13" i="26"/>
  <c r="AA44" i="26"/>
  <c r="AA16" i="26"/>
  <c r="U132" i="27"/>
  <c r="U100" i="26"/>
  <c r="U71" i="26"/>
  <c r="AA261" i="26"/>
  <c r="AA232" i="26"/>
  <c r="C263" i="26"/>
  <c r="C234" i="26"/>
  <c r="K260" i="26"/>
  <c r="K231" i="26"/>
  <c r="S97" i="26"/>
  <c r="S68" i="26"/>
  <c r="E102" i="26"/>
  <c r="E73" i="26"/>
  <c r="U96" i="26"/>
  <c r="U67" i="26"/>
  <c r="E264" i="26"/>
  <c r="E235" i="26"/>
  <c r="A399" i="26"/>
  <c r="S79" i="26"/>
  <c r="E104" i="26"/>
  <c r="E75" i="26"/>
  <c r="AE116" i="26"/>
  <c r="AE87" i="26"/>
  <c r="AA280" i="26"/>
  <c r="AA251" i="26"/>
  <c r="W258" i="26"/>
  <c r="W229" i="26"/>
  <c r="A270" i="26"/>
  <c r="A241" i="26"/>
  <c r="A425" i="26"/>
  <c r="A395" i="26"/>
  <c r="E105" i="26"/>
  <c r="E76" i="26"/>
  <c r="W103" i="26"/>
  <c r="W74" i="26"/>
  <c r="AE274" i="26"/>
  <c r="AE245" i="26"/>
  <c r="C276" i="26"/>
  <c r="C247" i="26"/>
  <c r="U275" i="26"/>
  <c r="U246" i="26"/>
  <c r="I50" i="26"/>
  <c r="I22" i="26"/>
  <c r="C229" i="27"/>
  <c r="C283" i="26"/>
  <c r="C254" i="26"/>
  <c r="C402" i="27"/>
  <c r="C121" i="27"/>
  <c r="Q438" i="27"/>
  <c r="Q126" i="27"/>
  <c r="C116" i="26"/>
  <c r="U474" i="26"/>
  <c r="C87" i="26"/>
  <c r="U102" i="26"/>
  <c r="U73" i="26"/>
  <c r="AC37" i="26"/>
  <c r="AC9" i="26"/>
  <c r="U129" i="27"/>
  <c r="S95" i="26"/>
  <c r="S66" i="26"/>
  <c r="Y101" i="26"/>
  <c r="Y72" i="26"/>
  <c r="G258" i="26"/>
  <c r="G229" i="26"/>
  <c r="G259" i="26"/>
  <c r="G230" i="26"/>
  <c r="M109" i="26"/>
  <c r="G394" i="26"/>
  <c r="Y345" i="26"/>
  <c r="M3" i="26"/>
  <c r="G17" i="26"/>
  <c r="AC115" i="26"/>
  <c r="U115" i="26"/>
  <c r="AA101" i="26"/>
  <c r="I107" i="26"/>
  <c r="A101" i="26"/>
  <c r="A72" i="26"/>
  <c r="A97" i="26"/>
  <c r="A68" i="26"/>
  <c r="U267" i="26"/>
  <c r="U238" i="26"/>
  <c r="W279" i="26"/>
  <c r="W250" i="26"/>
  <c r="W400" i="26"/>
  <c r="E79" i="26"/>
  <c r="S375" i="26"/>
  <c r="S346" i="26"/>
  <c r="Y138" i="27"/>
  <c r="I76" i="27"/>
  <c r="E98" i="26"/>
  <c r="E69" i="26"/>
  <c r="AC262" i="26"/>
  <c r="AC233" i="26"/>
  <c r="E268" i="26"/>
  <c r="E239" i="26"/>
  <c r="U105" i="26"/>
  <c r="U76" i="26"/>
  <c r="AA269" i="26"/>
  <c r="AA240" i="26"/>
  <c r="I37" i="26"/>
  <c r="I9" i="26"/>
  <c r="AA106" i="26"/>
  <c r="AA77" i="26"/>
  <c r="C274" i="26"/>
  <c r="C245" i="26"/>
  <c r="AE42" i="26"/>
  <c r="AE14" i="26"/>
  <c r="AE49" i="26"/>
  <c r="M476" i="26"/>
  <c r="M47" i="26"/>
  <c r="AE476" i="26"/>
  <c r="A217" i="27"/>
  <c r="Q74" i="27"/>
  <c r="W54" i="27"/>
  <c r="W73" i="27"/>
  <c r="E401" i="27"/>
  <c r="E120" i="27"/>
  <c r="C100" i="26"/>
  <c r="C71" i="26"/>
  <c r="A84" i="26"/>
  <c r="S397" i="26"/>
  <c r="S268" i="26"/>
  <c r="S239" i="26"/>
  <c r="A273" i="26"/>
  <c r="A244" i="26"/>
  <c r="AC41" i="26"/>
  <c r="AC13" i="26"/>
  <c r="S266" i="26"/>
  <c r="S237" i="26"/>
  <c r="A400" i="26"/>
  <c r="S83" i="26"/>
  <c r="C103" i="26"/>
  <c r="C74" i="26"/>
  <c r="M81" i="26"/>
  <c r="AE396" i="26"/>
  <c r="S272" i="26"/>
  <c r="S243" i="26"/>
  <c r="K281" i="26"/>
  <c r="K252" i="26"/>
  <c r="W40" i="26"/>
  <c r="W12" i="26"/>
  <c r="AE50" i="26"/>
  <c r="AE22" i="26"/>
  <c r="K15" i="26"/>
  <c r="AC385" i="26"/>
  <c r="Y292" i="27"/>
  <c r="Y76" i="27"/>
  <c r="W98" i="26"/>
  <c r="W69" i="26"/>
  <c r="K267" i="26"/>
  <c r="K238" i="26"/>
  <c r="AC263" i="26"/>
  <c r="AC234" i="26"/>
  <c r="I86" i="26"/>
  <c r="AA394" i="26"/>
  <c r="M266" i="26"/>
  <c r="M237" i="26"/>
  <c r="I271" i="26"/>
  <c r="I242" i="26"/>
  <c r="U273" i="26"/>
  <c r="U244" i="26"/>
  <c r="A275" i="26"/>
  <c r="A246" i="26"/>
  <c r="S261" i="26"/>
  <c r="S232" i="26"/>
  <c r="A263" i="26"/>
  <c r="A234" i="26"/>
  <c r="S125" i="26"/>
  <c r="I96" i="26"/>
  <c r="I67" i="26"/>
  <c r="AE97" i="26"/>
  <c r="AE68" i="26"/>
  <c r="C102" i="26"/>
  <c r="C73" i="26"/>
  <c r="S259" i="26"/>
  <c r="S230" i="26"/>
  <c r="M264" i="26"/>
  <c r="M235" i="26"/>
  <c r="I399" i="26"/>
  <c r="AA79" i="26"/>
  <c r="E83" i="26"/>
  <c r="W398" i="26"/>
  <c r="AA116" i="26"/>
  <c r="AA87" i="26"/>
  <c r="E42" i="26"/>
  <c r="E14" i="26"/>
  <c r="U258" i="26"/>
  <c r="U229" i="26"/>
  <c r="C270" i="26"/>
  <c r="C241" i="26"/>
  <c r="I425" i="26"/>
  <c r="I395" i="26"/>
  <c r="M105" i="26"/>
  <c r="M76" i="26"/>
  <c r="S103" i="26"/>
  <c r="S74" i="26"/>
  <c r="S274" i="26"/>
  <c r="S245" i="26"/>
  <c r="K276" i="26"/>
  <c r="K247" i="26"/>
  <c r="AC275" i="26"/>
  <c r="AC246" i="26"/>
  <c r="E50" i="26"/>
  <c r="E22" i="26"/>
  <c r="K229" i="27"/>
  <c r="U271" i="26"/>
  <c r="U242" i="26"/>
  <c r="C119" i="27"/>
  <c r="S35" i="27"/>
  <c r="S43" i="26"/>
  <c r="A477" i="26"/>
  <c r="S15" i="26"/>
  <c r="W102" i="26"/>
  <c r="W73" i="26"/>
  <c r="U37" i="26"/>
  <c r="U9" i="26"/>
  <c r="W21" i="26"/>
  <c r="C109" i="26"/>
  <c r="Y99" i="26"/>
  <c r="Y70" i="26"/>
  <c r="AC101" i="26"/>
  <c r="AC72" i="26"/>
  <c r="A258" i="26"/>
  <c r="A229" i="26"/>
  <c r="C259" i="26"/>
  <c r="C230" i="26"/>
  <c r="K109" i="26"/>
  <c r="C394" i="26"/>
  <c r="U345" i="26"/>
  <c r="AE121" i="26"/>
  <c r="Y124" i="26"/>
  <c r="S104" i="26"/>
  <c r="S107" i="26"/>
  <c r="W115" i="26"/>
  <c r="A116" i="26"/>
  <c r="K101" i="26"/>
  <c r="K72" i="26"/>
  <c r="AC260" i="26"/>
  <c r="AC231" i="26"/>
  <c r="W267" i="26"/>
  <c r="W238" i="26"/>
  <c r="AE279" i="26"/>
  <c r="AE250" i="26"/>
  <c r="AE400" i="26"/>
  <c r="M79" i="26"/>
  <c r="U375" i="26"/>
  <c r="U346" i="26"/>
  <c r="W138" i="27"/>
  <c r="G76" i="27"/>
  <c r="AA109" i="27"/>
  <c r="K127" i="27"/>
  <c r="I98" i="26"/>
  <c r="I69" i="26"/>
  <c r="AE262" i="26"/>
  <c r="AE233" i="26"/>
  <c r="M268" i="26"/>
  <c r="M239" i="26"/>
  <c r="K106" i="26"/>
  <c r="K77" i="26"/>
  <c r="S269" i="26"/>
  <c r="S240" i="26"/>
  <c r="C37" i="26"/>
  <c r="C9" i="26"/>
  <c r="E262" i="26"/>
  <c r="E233" i="26"/>
  <c r="I82" i="26"/>
  <c r="AA401" i="26"/>
  <c r="K274" i="26"/>
  <c r="K245" i="26"/>
  <c r="E279" i="26"/>
  <c r="E250" i="26"/>
  <c r="AC46" i="26"/>
  <c r="K475" i="26"/>
  <c r="AA49" i="26"/>
  <c r="I476" i="26"/>
  <c r="M385" i="26"/>
  <c r="AE24" i="26"/>
  <c r="K217" i="27"/>
  <c r="AA74" i="27"/>
  <c r="K401" i="27"/>
  <c r="K120" i="27"/>
  <c r="A398" i="27"/>
  <c r="Q121" i="27"/>
  <c r="K100" i="26"/>
  <c r="K71" i="26"/>
  <c r="K269" i="26"/>
  <c r="K240" i="26"/>
  <c r="E84" i="26"/>
  <c r="W397" i="26"/>
  <c r="U88" i="26"/>
  <c r="C397" i="26"/>
  <c r="E273" i="26"/>
  <c r="E244" i="26"/>
  <c r="W281" i="26"/>
  <c r="W252" i="26"/>
  <c r="AA139" i="27"/>
  <c r="K78" i="27"/>
  <c r="W266" i="26"/>
  <c r="W237" i="26"/>
  <c r="AC83" i="26"/>
  <c r="K400" i="26"/>
  <c r="M103" i="26"/>
  <c r="M74" i="26"/>
  <c r="E81" i="26"/>
  <c r="W396" i="26"/>
  <c r="AA272" i="26"/>
  <c r="AA243" i="26"/>
  <c r="C281" i="26"/>
  <c r="C252" i="26"/>
  <c r="AE40" i="26"/>
  <c r="AE12" i="26"/>
  <c r="S50" i="26"/>
  <c r="S22" i="26"/>
  <c r="C15" i="26"/>
  <c r="U385" i="26"/>
  <c r="S292" i="27"/>
  <c r="S76" i="27"/>
  <c r="S98" i="26"/>
  <c r="S69" i="26"/>
  <c r="C267" i="26"/>
  <c r="C238" i="26"/>
  <c r="S263" i="26"/>
  <c r="S234" i="26"/>
  <c r="A86" i="26"/>
  <c r="S394" i="26"/>
  <c r="E266" i="26"/>
  <c r="E237" i="26"/>
  <c r="C271" i="26"/>
  <c r="C242" i="26"/>
  <c r="AC273" i="26"/>
  <c r="AC244" i="26"/>
  <c r="I275" i="26"/>
  <c r="I246" i="26"/>
  <c r="W132" i="27"/>
  <c r="U261" i="26"/>
  <c r="U232" i="26"/>
  <c r="I263" i="26"/>
  <c r="I234" i="26"/>
  <c r="K280" i="26"/>
  <c r="K251" i="26"/>
  <c r="A96" i="26"/>
  <c r="A67" i="26"/>
  <c r="U97" i="26"/>
  <c r="U68" i="26"/>
  <c r="M102" i="26"/>
  <c r="M73" i="26"/>
  <c r="U259" i="26"/>
  <c r="U230" i="26"/>
  <c r="I264" i="26"/>
  <c r="I235" i="26"/>
  <c r="E399" i="26"/>
  <c r="W79" i="26"/>
  <c r="C83" i="26"/>
  <c r="U398" i="26"/>
  <c r="S116" i="26"/>
  <c r="S87" i="26"/>
  <c r="I42" i="26"/>
  <c r="I14" i="26"/>
  <c r="I270" i="26"/>
  <c r="I241" i="26"/>
  <c r="S270" i="26"/>
  <c r="S241" i="26"/>
  <c r="I105" i="26"/>
  <c r="I76" i="26"/>
  <c r="M396" i="26"/>
  <c r="AE80" i="26"/>
  <c r="AC103" i="26"/>
  <c r="AC74" i="26"/>
  <c r="AA274" i="26"/>
  <c r="AA245" i="26"/>
  <c r="AE278" i="26"/>
  <c r="AE249" i="26"/>
  <c r="W275" i="26"/>
  <c r="W246" i="26"/>
  <c r="G229" i="27"/>
  <c r="AA271" i="26"/>
  <c r="AA242" i="26"/>
  <c r="A107" i="26"/>
  <c r="A78" i="26"/>
  <c r="AA43" i="26"/>
  <c r="I477" i="26"/>
  <c r="AA15" i="26"/>
  <c r="U107" i="26"/>
  <c r="U78" i="26"/>
  <c r="Y277" i="26"/>
  <c r="Y248" i="26"/>
  <c r="G40" i="26"/>
  <c r="G12" i="26"/>
  <c r="AA99" i="26"/>
  <c r="AA70" i="26"/>
  <c r="S21" i="26"/>
  <c r="G53" i="26"/>
  <c r="G25" i="26"/>
  <c r="I114" i="26"/>
  <c r="S126" i="26"/>
  <c r="I109" i="26"/>
  <c r="Y118" i="26"/>
  <c r="E3" i="26"/>
  <c r="G102" i="26"/>
  <c r="Y106" i="26"/>
  <c r="AA102" i="26"/>
  <c r="C107" i="26"/>
  <c r="M107" i="26"/>
  <c r="U427" i="26"/>
  <c r="C117" i="26"/>
  <c r="E6" i="26"/>
  <c r="W118" i="26"/>
  <c r="A440" i="26"/>
  <c r="S134" i="26"/>
  <c r="M139" i="26"/>
  <c r="AE439" i="26"/>
  <c r="A108" i="26"/>
  <c r="S432" i="26"/>
  <c r="U6" i="26"/>
  <c r="C120" i="26"/>
  <c r="W120" i="26"/>
  <c r="E20" i="26"/>
  <c r="AE433" i="26"/>
  <c r="M111" i="26"/>
  <c r="U19" i="26"/>
  <c r="C125" i="26"/>
  <c r="AC443" i="26"/>
  <c r="K136" i="26"/>
  <c r="E435" i="26"/>
  <c r="W137" i="26"/>
  <c r="AC52" i="26"/>
  <c r="K414" i="26"/>
  <c r="K121" i="26"/>
  <c r="AC7" i="26"/>
  <c r="K429" i="26"/>
  <c r="AC117" i="26"/>
  <c r="C129" i="26"/>
  <c r="U441" i="26"/>
  <c r="Y161" i="27"/>
  <c r="U119" i="26"/>
  <c r="C21" i="26"/>
  <c r="U428" i="26"/>
  <c r="C110" i="26"/>
  <c r="A442" i="26"/>
  <c r="S140" i="26"/>
  <c r="A426" i="26"/>
  <c r="S114" i="26"/>
  <c r="W444" i="26"/>
  <c r="E134" i="26"/>
  <c r="I137" i="26"/>
  <c r="AA440" i="26"/>
  <c r="E51" i="26"/>
  <c r="W446" i="26"/>
  <c r="AE424" i="26"/>
  <c r="M115" i="26"/>
  <c r="S434" i="26"/>
  <c r="A132" i="26"/>
  <c r="S113" i="26"/>
  <c r="A433" i="26"/>
  <c r="AA124" i="26"/>
  <c r="I17" i="26"/>
  <c r="A437" i="26"/>
  <c r="S132" i="26"/>
  <c r="C445" i="26"/>
  <c r="U129" i="26"/>
  <c r="E446" i="26"/>
  <c r="W48" i="26"/>
  <c r="M18" i="26"/>
  <c r="AE123" i="26"/>
  <c r="AC138" i="26"/>
  <c r="K443" i="26"/>
  <c r="A436" i="26"/>
  <c r="S133" i="26"/>
  <c r="W130" i="26"/>
  <c r="E439" i="26"/>
  <c r="E145" i="27"/>
  <c r="K431" i="26"/>
  <c r="AC108" i="26"/>
  <c r="AC430" i="26"/>
  <c r="K112" i="26"/>
  <c r="W18" i="26"/>
  <c r="E118" i="26"/>
  <c r="U127" i="26"/>
  <c r="C7" i="26"/>
  <c r="U20" i="26"/>
  <c r="C127" i="26"/>
  <c r="W442" i="26"/>
  <c r="E130" i="26"/>
  <c r="K266" i="27"/>
  <c r="W17" i="26"/>
  <c r="E119" i="26"/>
  <c r="AC128" i="26"/>
  <c r="K19" i="26"/>
  <c r="K428" i="26"/>
  <c r="AC109" i="26"/>
  <c r="AA122" i="26"/>
  <c r="I4" i="26"/>
  <c r="AA438" i="26"/>
  <c r="I140" i="26"/>
  <c r="U153" i="27"/>
  <c r="C154" i="27"/>
  <c r="A52" i="26"/>
  <c r="S447" i="26"/>
  <c r="K143" i="27"/>
  <c r="G131" i="26"/>
  <c r="Y436" i="26"/>
  <c r="S427" i="26"/>
  <c r="A117" i="26"/>
  <c r="K438" i="26"/>
  <c r="AC136" i="26"/>
  <c r="K440" i="26"/>
  <c r="AC134" i="26"/>
  <c r="U439" i="26"/>
  <c r="C139" i="26"/>
  <c r="AC445" i="26"/>
  <c r="K138" i="26"/>
  <c r="K108" i="26"/>
  <c r="AC432" i="26"/>
  <c r="A144" i="27"/>
  <c r="M120" i="26"/>
  <c r="AE6" i="26"/>
  <c r="S120" i="26"/>
  <c r="A20" i="26"/>
  <c r="S433" i="26"/>
  <c r="A111" i="26"/>
  <c r="I125" i="26"/>
  <c r="AA19" i="26"/>
  <c r="U443" i="26"/>
  <c r="C136" i="26"/>
  <c r="AA137" i="26"/>
  <c r="I435" i="26"/>
  <c r="U52" i="26"/>
  <c r="C414" i="26"/>
  <c r="A121" i="26"/>
  <c r="S7" i="26"/>
  <c r="M429" i="26"/>
  <c r="AE117" i="26"/>
  <c r="K129" i="26"/>
  <c r="AC441" i="26"/>
  <c r="I432" i="26"/>
  <c r="AA112" i="26"/>
  <c r="AE119" i="26"/>
  <c r="M21" i="26"/>
  <c r="W4" i="26"/>
  <c r="E128" i="26"/>
  <c r="M442" i="26"/>
  <c r="AE140" i="26"/>
  <c r="K426" i="26"/>
  <c r="AC114" i="26"/>
  <c r="S440" i="26"/>
  <c r="A137" i="26"/>
  <c r="M43" i="26"/>
  <c r="AE414" i="26"/>
  <c r="K51" i="26"/>
  <c r="AC446" i="26"/>
  <c r="AE434" i="26"/>
  <c r="M132" i="26"/>
  <c r="K433" i="26"/>
  <c r="AC113" i="26"/>
  <c r="K437" i="26"/>
  <c r="AC132" i="26"/>
  <c r="C446" i="26"/>
  <c r="U48" i="26"/>
  <c r="E18" i="26"/>
  <c r="W123" i="26"/>
  <c r="AE138" i="26"/>
  <c r="M443" i="26"/>
  <c r="E436" i="26"/>
  <c r="W133" i="26"/>
  <c r="A439" i="26"/>
  <c r="S130" i="26"/>
  <c r="K145" i="27"/>
  <c r="C431" i="26"/>
  <c r="U108" i="26"/>
  <c r="AE18" i="26"/>
  <c r="M118" i="26"/>
  <c r="AC127" i="26"/>
  <c r="K7" i="26"/>
  <c r="C133" i="26"/>
  <c r="U437" i="26"/>
  <c r="AA442" i="26"/>
  <c r="I130" i="26"/>
  <c r="A266" i="27"/>
  <c r="A119" i="26"/>
  <c r="S17" i="26"/>
  <c r="U128" i="26"/>
  <c r="C19" i="26"/>
  <c r="I428" i="26"/>
  <c r="AA109" i="26"/>
  <c r="AC122" i="26"/>
  <c r="K4" i="26"/>
  <c r="S438" i="26"/>
  <c r="A140" i="26"/>
  <c r="Q153" i="27"/>
  <c r="M126" i="26"/>
  <c r="AE3" i="26"/>
  <c r="S270" i="27"/>
  <c r="I131" i="26"/>
  <c r="AA436" i="26"/>
  <c r="AA427" i="26"/>
  <c r="I117" i="26"/>
  <c r="AE136" i="26"/>
  <c r="M438" i="26"/>
  <c r="C440" i="26"/>
  <c r="U134" i="26"/>
  <c r="AC439" i="26"/>
  <c r="K139" i="26"/>
  <c r="M138" i="26"/>
  <c r="AE445" i="26"/>
  <c r="I108" i="26"/>
  <c r="AA432" i="26"/>
  <c r="W426" i="26"/>
  <c r="E374" i="26"/>
  <c r="E120" i="26"/>
  <c r="W6" i="26"/>
  <c r="U120" i="26"/>
  <c r="C20" i="26"/>
  <c r="K124" i="26"/>
  <c r="AC5" i="26"/>
  <c r="E125" i="26"/>
  <c r="W19" i="26"/>
  <c r="AE443" i="26"/>
  <c r="M136" i="26"/>
  <c r="A435" i="26"/>
  <c r="S137" i="26"/>
  <c r="AA429" i="26"/>
  <c r="I113" i="26"/>
  <c r="U7" i="26"/>
  <c r="C121" i="26"/>
  <c r="W441" i="26"/>
  <c r="E129" i="26"/>
  <c r="W112" i="26"/>
  <c r="E432" i="26"/>
  <c r="AC119" i="26"/>
  <c r="K21" i="26"/>
  <c r="I128" i="26"/>
  <c r="AA4" i="26"/>
  <c r="U140" i="26"/>
  <c r="C442" i="26"/>
  <c r="I426" i="26"/>
  <c r="AA114" i="26"/>
  <c r="K137" i="26"/>
  <c r="AC440" i="26"/>
  <c r="I43" i="26"/>
  <c r="AA414" i="26"/>
  <c r="M51" i="26"/>
  <c r="AE446" i="26"/>
  <c r="W434" i="26"/>
  <c r="E132" i="26"/>
  <c r="W113" i="26"/>
  <c r="E433" i="26"/>
  <c r="C437" i="26"/>
  <c r="U132" i="26"/>
  <c r="M446" i="26"/>
  <c r="AE48" i="26"/>
  <c r="U123" i="26"/>
  <c r="C18" i="26"/>
  <c r="AC125" i="26"/>
  <c r="K2" i="26"/>
  <c r="AA133" i="26"/>
  <c r="I436" i="26"/>
  <c r="AA130" i="26"/>
  <c r="I439" i="26"/>
  <c r="S108" i="26"/>
  <c r="A431" i="26"/>
  <c r="I118" i="26"/>
  <c r="AA18" i="26"/>
  <c r="M7" i="26"/>
  <c r="AE127" i="26"/>
  <c r="I133" i="26"/>
  <c r="AA437" i="26"/>
  <c r="U442" i="26"/>
  <c r="C130" i="26"/>
  <c r="W286" i="27"/>
  <c r="G266" i="27"/>
  <c r="AE17" i="26"/>
  <c r="M119" i="26"/>
  <c r="AE128" i="26"/>
  <c r="M19" i="26"/>
  <c r="E5" i="26"/>
  <c r="W39" i="26"/>
  <c r="C4" i="26"/>
  <c r="U122" i="26"/>
  <c r="W153" i="27"/>
  <c r="S3" i="26"/>
  <c r="A126" i="26"/>
  <c r="E143" i="27"/>
  <c r="G434" i="26"/>
  <c r="Y135" i="26"/>
  <c r="Y126" i="26"/>
  <c r="G8" i="26"/>
  <c r="G444" i="26"/>
  <c r="Y131" i="26"/>
  <c r="AC118" i="26"/>
  <c r="K6" i="26"/>
  <c r="S136" i="26"/>
  <c r="A438" i="26"/>
  <c r="AE134" i="26"/>
  <c r="M440" i="26"/>
  <c r="C138" i="26"/>
  <c r="U445" i="26"/>
  <c r="E108" i="26"/>
  <c r="W432" i="26"/>
  <c r="G144" i="27"/>
  <c r="I374" i="26"/>
  <c r="AA426" i="26"/>
  <c r="K120" i="26"/>
  <c r="AC6" i="26"/>
  <c r="AC120" i="26"/>
  <c r="K20" i="26"/>
  <c r="S5" i="26"/>
  <c r="A124" i="26"/>
  <c r="A125" i="26"/>
  <c r="S19" i="26"/>
  <c r="W443" i="26"/>
  <c r="E136" i="26"/>
  <c r="K435" i="26"/>
  <c r="AC137" i="26"/>
  <c r="S429" i="26"/>
  <c r="A113" i="26"/>
  <c r="E121" i="26"/>
  <c r="W7" i="26"/>
  <c r="AE441" i="26"/>
  <c r="M129" i="26"/>
  <c r="A432" i="26"/>
  <c r="S112" i="26"/>
  <c r="AE428" i="26"/>
  <c r="M110" i="26"/>
  <c r="A128" i="26"/>
  <c r="S4" i="26"/>
  <c r="E442" i="26"/>
  <c r="W140" i="26"/>
  <c r="AA444" i="26"/>
  <c r="I134" i="26"/>
  <c r="K43" i="26"/>
  <c r="AC414" i="26"/>
  <c r="AA424" i="26"/>
  <c r="I115" i="26"/>
  <c r="U434" i="26"/>
  <c r="C132" i="26"/>
  <c r="AC124" i="26"/>
  <c r="K17" i="26"/>
  <c r="K445" i="26"/>
  <c r="AC129" i="26"/>
  <c r="I446" i="26"/>
  <c r="AA48" i="26"/>
  <c r="AC123" i="26"/>
  <c r="K18" i="26"/>
  <c r="K436" i="26"/>
  <c r="AC133" i="26"/>
  <c r="M439" i="26"/>
  <c r="AE130" i="26"/>
  <c r="I431" i="26"/>
  <c r="AA108" i="26"/>
  <c r="W430" i="26"/>
  <c r="E112" i="26"/>
  <c r="A118" i="26"/>
  <c r="S18" i="26"/>
  <c r="W20" i="26"/>
  <c r="E127" i="26"/>
  <c r="S437" i="26"/>
  <c r="A133" i="26"/>
  <c r="AC442" i="26"/>
  <c r="K130" i="26"/>
  <c r="Y286" i="27"/>
  <c r="C266" i="27"/>
  <c r="I119" i="26"/>
  <c r="AA17" i="26"/>
  <c r="A19" i="26"/>
  <c r="S128" i="26"/>
  <c r="AA39" i="26"/>
  <c r="I5" i="26"/>
  <c r="S122" i="26"/>
  <c r="A4" i="26"/>
  <c r="AA153" i="27"/>
  <c r="C126" i="26"/>
  <c r="U3" i="26"/>
  <c r="A165" i="27"/>
  <c r="I143" i="27"/>
  <c r="AA135" i="26"/>
  <c r="I434" i="26"/>
  <c r="AC126" i="26"/>
  <c r="K8" i="26"/>
  <c r="AA131" i="26"/>
  <c r="I444" i="26"/>
  <c r="S118" i="26"/>
  <c r="A6" i="26"/>
  <c r="C438" i="26"/>
  <c r="U136" i="26"/>
  <c r="E440" i="26"/>
  <c r="W134" i="26"/>
  <c r="W445" i="26"/>
  <c r="E138" i="26"/>
  <c r="M108" i="26"/>
  <c r="AE432" i="26"/>
  <c r="A374" i="26"/>
  <c r="S426" i="26"/>
  <c r="A120" i="26"/>
  <c r="S6" i="26"/>
  <c r="AA433" i="26"/>
  <c r="I111" i="26"/>
  <c r="C124" i="26"/>
  <c r="U5" i="26"/>
  <c r="AC19" i="26"/>
  <c r="K125" i="26"/>
  <c r="M123" i="26"/>
  <c r="AE2" i="26"/>
  <c r="C435" i="26"/>
  <c r="U137" i="26"/>
  <c r="M414" i="26"/>
  <c r="AE52" i="26"/>
  <c r="W429" i="26"/>
  <c r="E113" i="26"/>
  <c r="I121" i="26"/>
  <c r="AA7" i="26"/>
  <c r="C429" i="26"/>
  <c r="U117" i="26"/>
  <c r="A129" i="26"/>
  <c r="S441" i="26"/>
  <c r="K432" i="26"/>
  <c r="AC112" i="26"/>
  <c r="W428" i="26"/>
  <c r="E110" i="26"/>
  <c r="AC4" i="26"/>
  <c r="K128" i="26"/>
  <c r="I442" i="26"/>
  <c r="AA140" i="26"/>
  <c r="S444" i="26"/>
  <c r="A134" i="26"/>
  <c r="C43" i="26"/>
  <c r="U414" i="26"/>
  <c r="S424" i="26"/>
  <c r="A115" i="26"/>
  <c r="AC434" i="26"/>
  <c r="K132" i="26"/>
  <c r="S124" i="26"/>
  <c r="A17" i="26"/>
  <c r="E445" i="26"/>
  <c r="W129" i="26"/>
  <c r="A446" i="26"/>
  <c r="S48" i="26"/>
  <c r="W138" i="26"/>
  <c r="E443" i="26"/>
  <c r="C436" i="26"/>
  <c r="U133" i="26"/>
  <c r="E431" i="26"/>
  <c r="W108" i="26"/>
  <c r="U430" i="26"/>
  <c r="C112" i="26"/>
  <c r="AC18" i="26"/>
  <c r="K118" i="26"/>
  <c r="I127" i="26"/>
  <c r="AA20" i="26"/>
  <c r="W437" i="26"/>
  <c r="E133" i="26"/>
  <c r="S442" i="26"/>
  <c r="A130" i="26"/>
  <c r="I266" i="27"/>
  <c r="AC17" i="26"/>
  <c r="K119" i="26"/>
  <c r="M428" i="26"/>
  <c r="AE109" i="26"/>
  <c r="AC39" i="26"/>
  <c r="K5" i="26"/>
  <c r="AC438" i="26"/>
  <c r="K140" i="26"/>
  <c r="E126" i="26"/>
  <c r="W3" i="26"/>
  <c r="AA121" i="26"/>
  <c r="I3" i="26"/>
  <c r="W274" i="27"/>
  <c r="AE427" i="26"/>
  <c r="M117" i="26"/>
  <c r="M6" i="26"/>
  <c r="AE118" i="26"/>
  <c r="E438" i="26"/>
  <c r="W136" i="26"/>
  <c r="W439" i="26"/>
  <c r="E139" i="26"/>
  <c r="I138" i="26"/>
  <c r="AA445" i="26"/>
  <c r="K374" i="26"/>
  <c r="AC426" i="26"/>
  <c r="I120" i="26"/>
  <c r="AA6" i="26"/>
  <c r="AC433" i="26"/>
  <c r="K111" i="26"/>
  <c r="AE5" i="26"/>
  <c r="M124" i="26"/>
  <c r="AE19" i="26"/>
  <c r="M125" i="26"/>
  <c r="I123" i="26"/>
  <c r="AA2" i="26"/>
  <c r="M435" i="26"/>
  <c r="AE137" i="26"/>
  <c r="E414" i="26"/>
  <c r="W52" i="26"/>
  <c r="C113" i="26"/>
  <c r="U429" i="26"/>
  <c r="AE7" i="26"/>
  <c r="M121" i="26"/>
  <c r="E429" i="26"/>
  <c r="W117" i="26"/>
  <c r="I129" i="26"/>
  <c r="AA441" i="26"/>
  <c r="U161" i="27"/>
  <c r="M432" i="26"/>
  <c r="AE112" i="26"/>
  <c r="E21" i="26"/>
  <c r="W119" i="26"/>
  <c r="K110" i="26"/>
  <c r="AC428" i="26"/>
  <c r="U4" i="26"/>
  <c r="C128" i="26"/>
  <c r="AE114" i="26"/>
  <c r="M426" i="26"/>
  <c r="AC444" i="26"/>
  <c r="K134" i="26"/>
  <c r="AE440" i="26"/>
  <c r="M137" i="26"/>
  <c r="E43" i="26"/>
  <c r="W414" i="26"/>
  <c r="I51" i="26"/>
  <c r="AA446" i="26"/>
  <c r="K115" i="26"/>
  <c r="AC424" i="26"/>
  <c r="AE113" i="26"/>
  <c r="M433" i="26"/>
  <c r="U124" i="26"/>
  <c r="C17" i="26"/>
  <c r="AE132" i="26"/>
  <c r="M437" i="26"/>
  <c r="M445" i="26"/>
  <c r="AE129" i="26"/>
  <c r="A443" i="26"/>
  <c r="S138" i="26"/>
  <c r="AA125" i="26"/>
  <c r="I2" i="26"/>
  <c r="M436" i="26"/>
  <c r="AE133" i="26"/>
  <c r="AE430" i="26"/>
  <c r="M112" i="26"/>
  <c r="E7" i="26"/>
  <c r="W127" i="26"/>
  <c r="A127" i="26"/>
  <c r="S20" i="26"/>
  <c r="AE437" i="26"/>
  <c r="M133" i="26"/>
  <c r="S286" i="27"/>
  <c r="U17" i="26"/>
  <c r="C119" i="26"/>
  <c r="A428" i="26"/>
  <c r="S109" i="26"/>
  <c r="AE39" i="26"/>
  <c r="M5" i="26"/>
  <c r="U438" i="26"/>
  <c r="C140" i="26"/>
  <c r="E165" i="27"/>
  <c r="S121" i="26"/>
  <c r="AA274" i="27"/>
  <c r="G143" i="27"/>
  <c r="I165" i="27"/>
  <c r="G447" i="26"/>
  <c r="Y51" i="26"/>
  <c r="Y270" i="27"/>
  <c r="G427" i="26"/>
  <c r="Y111" i="26"/>
  <c r="G39" i="26"/>
  <c r="Y8" i="26"/>
  <c r="G441" i="26"/>
  <c r="Y139" i="26"/>
  <c r="W427" i="26"/>
  <c r="E117" i="26"/>
  <c r="U118" i="26"/>
  <c r="C6" i="26"/>
  <c r="AA136" i="26"/>
  <c r="I438" i="26"/>
  <c r="I139" i="26"/>
  <c r="AA439" i="26"/>
  <c r="A138" i="26"/>
  <c r="S445" i="26"/>
  <c r="C374" i="26"/>
  <c r="U426" i="26"/>
  <c r="AA120" i="26"/>
  <c r="I20" i="26"/>
  <c r="C111" i="26"/>
  <c r="U433" i="26"/>
  <c r="W5" i="26"/>
  <c r="E124" i="26"/>
  <c r="I136" i="26"/>
  <c r="AA443" i="26"/>
  <c r="AA52" i="26"/>
  <c r="I414" i="26"/>
  <c r="K113" i="26"/>
  <c r="AC429" i="26"/>
  <c r="I429" i="26"/>
  <c r="AA117" i="26"/>
  <c r="C432" i="26"/>
  <c r="U112" i="26"/>
  <c r="I21" i="26"/>
  <c r="AA119" i="26"/>
  <c r="S428" i="26"/>
  <c r="A110" i="26"/>
  <c r="AE4" i="26"/>
  <c r="M128" i="26"/>
  <c r="C426" i="26"/>
  <c r="U114" i="26"/>
  <c r="AE444" i="26"/>
  <c r="M134" i="26"/>
  <c r="U440" i="26"/>
  <c r="C137" i="26"/>
  <c r="A43" i="26"/>
  <c r="S414" i="26"/>
  <c r="A51" i="26"/>
  <c r="S446" i="26"/>
  <c r="U424" i="26"/>
  <c r="C115" i="26"/>
  <c r="C433" i="26"/>
  <c r="U113" i="26"/>
  <c r="W124" i="26"/>
  <c r="E17" i="26"/>
  <c r="W132" i="26"/>
  <c r="E437" i="26"/>
  <c r="A445" i="26"/>
  <c r="S129" i="26"/>
  <c r="I18" i="26"/>
  <c r="AA123" i="26"/>
  <c r="I443" i="26"/>
  <c r="AA138" i="26"/>
  <c r="K439" i="26"/>
  <c r="AC130" i="26"/>
  <c r="C145" i="27"/>
  <c r="S430" i="26"/>
  <c r="A112" i="26"/>
  <c r="I7" i="26"/>
  <c r="AA127" i="26"/>
  <c r="AC20" i="26"/>
  <c r="K127" i="26"/>
  <c r="K133" i="26"/>
  <c r="AC437" i="26"/>
  <c r="E19" i="26"/>
  <c r="W128" i="26"/>
  <c r="E428" i="26"/>
  <c r="W109" i="26"/>
  <c r="S39" i="26"/>
  <c r="A5" i="26"/>
  <c r="M4" i="26"/>
  <c r="AE122" i="26"/>
  <c r="AE438" i="26"/>
  <c r="M140" i="26"/>
  <c r="Y153" i="27"/>
  <c r="C52" i="26"/>
  <c r="U447" i="26"/>
  <c r="A143" i="27"/>
  <c r="AA51" i="26"/>
  <c r="I447" i="26"/>
  <c r="C427" i="26"/>
  <c r="U111" i="26"/>
  <c r="W270" i="27"/>
  <c r="I39" i="26"/>
  <c r="AA8" i="26"/>
  <c r="G424" i="26"/>
  <c r="Y374" i="26"/>
  <c r="I441" i="26"/>
  <c r="AA139" i="26"/>
  <c r="Q274" i="27"/>
  <c r="AC427" i="26"/>
  <c r="K117" i="26"/>
  <c r="AA118" i="26"/>
  <c r="I6" i="26"/>
  <c r="I440" i="26"/>
  <c r="AA134" i="26"/>
  <c r="A139" i="26"/>
  <c r="S439" i="26"/>
  <c r="U432" i="26"/>
  <c r="C108" i="26"/>
  <c r="AE426" i="26"/>
  <c r="M374" i="26"/>
  <c r="AE120" i="26"/>
  <c r="M20" i="26"/>
  <c r="W433" i="26"/>
  <c r="E111" i="26"/>
  <c r="AA5" i="26"/>
  <c r="I124" i="26"/>
  <c r="A136" i="26"/>
  <c r="S443" i="26"/>
  <c r="K123" i="26"/>
  <c r="AC2" i="26"/>
  <c r="S52" i="26"/>
  <c r="A414" i="26"/>
  <c r="AE429" i="26"/>
  <c r="M113" i="26"/>
  <c r="A429" i="26"/>
  <c r="S117" i="26"/>
  <c r="S161" i="27"/>
  <c r="S119" i="26"/>
  <c r="A21" i="26"/>
  <c r="AA428" i="26"/>
  <c r="I110" i="26"/>
  <c r="AC140" i="26"/>
  <c r="K442" i="26"/>
  <c r="W114" i="26"/>
  <c r="E426" i="26"/>
  <c r="U444" i="26"/>
  <c r="C134" i="26"/>
  <c r="W440" i="26"/>
  <c r="E137" i="26"/>
  <c r="C51" i="26"/>
  <c r="U446" i="26"/>
  <c r="W424" i="26"/>
  <c r="E115" i="26"/>
  <c r="I132" i="26"/>
  <c r="AA434" i="26"/>
  <c r="AA113" i="26"/>
  <c r="I433" i="26"/>
  <c r="M17" i="26"/>
  <c r="AE124" i="26"/>
  <c r="I437" i="26"/>
  <c r="AA132" i="26"/>
  <c r="I445" i="26"/>
  <c r="AA129" i="26"/>
  <c r="K446" i="26"/>
  <c r="AC48" i="26"/>
  <c r="S123" i="26"/>
  <c r="A18" i="26"/>
  <c r="U138" i="26"/>
  <c r="C443" i="26"/>
  <c r="AE125" i="26"/>
  <c r="M2" i="26"/>
  <c r="C439" i="26"/>
  <c r="U130" i="26"/>
  <c r="I145" i="27"/>
  <c r="AE108" i="26"/>
  <c r="M431" i="26"/>
  <c r="AA430" i="26"/>
  <c r="I112" i="26"/>
  <c r="U18" i="26"/>
  <c r="C118" i="26"/>
  <c r="S127" i="26"/>
  <c r="A7" i="26"/>
  <c r="AE20" i="26"/>
  <c r="M127" i="26"/>
  <c r="AE442" i="26"/>
  <c r="M130" i="26"/>
  <c r="E266" i="27"/>
  <c r="AA128" i="26"/>
  <c r="I19" i="26"/>
  <c r="C428" i="26"/>
  <c r="U109" i="26"/>
  <c r="U39" i="26"/>
  <c r="C5" i="26"/>
  <c r="E4" i="26"/>
  <c r="W122" i="26"/>
  <c r="E140" i="26"/>
  <c r="W438" i="26"/>
  <c r="S153" i="27"/>
  <c r="I52" i="26"/>
  <c r="AA447" i="26"/>
  <c r="C143" i="27"/>
  <c r="C424" i="26"/>
  <c r="U374" i="26"/>
  <c r="Y147" i="27"/>
  <c r="AA147" i="27"/>
  <c r="Q147" i="27"/>
  <c r="Y230" i="27"/>
  <c r="I400" i="27"/>
  <c r="W147" i="27"/>
  <c r="AA316" i="27"/>
  <c r="K53" i="27"/>
  <c r="G492" i="27"/>
  <c r="K185" i="27"/>
  <c r="AA144" i="27"/>
  <c r="AA230" i="27"/>
  <c r="K400" i="27"/>
  <c r="C233" i="27"/>
  <c r="C404" i="27"/>
  <c r="E398" i="27"/>
  <c r="U363" i="27"/>
  <c r="I492" i="27"/>
  <c r="G185" i="27"/>
  <c r="W144" i="27"/>
  <c r="S230" i="27"/>
  <c r="C400" i="27"/>
  <c r="Y189" i="27"/>
  <c r="I144" i="27"/>
  <c r="Q133" i="27"/>
  <c r="S229" i="27"/>
  <c r="S433" i="27"/>
  <c r="C398" i="27"/>
  <c r="S363" i="27"/>
  <c r="E492" i="27"/>
  <c r="G218" i="27"/>
  <c r="G393" i="27"/>
  <c r="A185" i="27"/>
  <c r="Q144" i="27"/>
  <c r="U230" i="27"/>
  <c r="E400" i="27"/>
  <c r="AA133" i="27"/>
  <c r="U229" i="27"/>
  <c r="U433" i="27"/>
  <c r="I398" i="27"/>
  <c r="Y363" i="27"/>
  <c r="Q264" i="27"/>
  <c r="Q402" i="27"/>
  <c r="K492" i="27"/>
  <c r="K218" i="27"/>
  <c r="K393" i="27"/>
  <c r="C304" i="27"/>
  <c r="S145" i="27"/>
  <c r="W230" i="27"/>
  <c r="G400" i="27"/>
  <c r="S189" i="27"/>
  <c r="C144" i="27"/>
  <c r="Q316" i="27"/>
  <c r="A53" i="27"/>
  <c r="S133" i="27"/>
  <c r="W264" i="27"/>
  <c r="W402" i="27"/>
  <c r="A492" i="27"/>
  <c r="A218" i="27"/>
  <c r="A393" i="27"/>
  <c r="I304" i="27"/>
  <c r="Y145" i="27"/>
  <c r="Q230" i="27"/>
  <c r="A400" i="27"/>
  <c r="W133" i="27"/>
  <c r="Y229" i="27"/>
  <c r="Y433" i="27"/>
  <c r="I117" i="27"/>
  <c r="Y372" i="27"/>
  <c r="G118" i="27"/>
  <c r="G372" i="27"/>
  <c r="C218" i="27"/>
  <c r="C393" i="27"/>
  <c r="Q478" i="27"/>
  <c r="Q145" i="27"/>
  <c r="C185" i="27"/>
  <c r="S144" i="27"/>
  <c r="S147" i="27"/>
  <c r="U189" i="27"/>
  <c r="E144" i="27"/>
  <c r="U133" i="27"/>
  <c r="K398" i="27"/>
  <c r="AA363" i="27"/>
  <c r="C117" i="27"/>
  <c r="S372" i="27"/>
  <c r="C118" i="27"/>
  <c r="C372" i="27"/>
  <c r="I218" i="27"/>
  <c r="I393" i="27"/>
  <c r="I185" i="27"/>
  <c r="Y144" i="27"/>
  <c r="U316" i="27"/>
  <c r="E53" i="27"/>
  <c r="Y133" i="27"/>
  <c r="C492" i="27"/>
  <c r="E218" i="27"/>
  <c r="E393" i="27"/>
  <c r="E185" i="27"/>
  <c r="U144" i="27"/>
  <c r="Q308" i="27"/>
  <c r="A147" i="27"/>
  <c r="E21" i="27"/>
  <c r="U62" i="27"/>
  <c r="W59" i="27"/>
  <c r="A54" i="27"/>
  <c r="U400" i="27"/>
  <c r="K406" i="27"/>
  <c r="Y265" i="27"/>
  <c r="Y404" i="27"/>
  <c r="S422" i="27"/>
  <c r="S496" i="27"/>
  <c r="Y46" i="27"/>
  <c r="Q132" i="27"/>
  <c r="Q495" i="27"/>
  <c r="K433" i="27"/>
  <c r="C365" i="27"/>
  <c r="I21" i="27"/>
  <c r="Y62" i="27"/>
  <c r="Y59" i="27"/>
  <c r="G54" i="27"/>
  <c r="Q234" i="27"/>
  <c r="Q405" i="27"/>
  <c r="AA154" i="27"/>
  <c r="K269" i="27"/>
  <c r="AA400" i="27"/>
  <c r="C406" i="27"/>
  <c r="AA265" i="27"/>
  <c r="AA404" i="27"/>
  <c r="I154" i="27"/>
  <c r="I365" i="27"/>
  <c r="G213" i="27"/>
  <c r="W496" i="27"/>
  <c r="I375" i="27"/>
  <c r="Y495" i="27"/>
  <c r="S148" i="27"/>
  <c r="S401" i="27"/>
  <c r="C312" i="27"/>
  <c r="S266" i="27"/>
  <c r="W300" i="27"/>
  <c r="W403" i="27"/>
  <c r="G21" i="27"/>
  <c r="W62" i="27"/>
  <c r="I54" i="27"/>
  <c r="I490" i="27"/>
  <c r="W234" i="27"/>
  <c r="W405" i="27"/>
  <c r="E406" i="27"/>
  <c r="C375" i="27"/>
  <c r="S495" i="27"/>
  <c r="K491" i="27"/>
  <c r="K464" i="27"/>
  <c r="C52" i="27"/>
  <c r="Y148" i="27"/>
  <c r="Y401" i="27"/>
  <c r="C21" i="27"/>
  <c r="S62" i="27"/>
  <c r="C255" i="27"/>
  <c r="W154" i="27"/>
  <c r="G406" i="27"/>
  <c r="E464" i="27"/>
  <c r="A464" i="27"/>
  <c r="I491" i="27"/>
  <c r="S308" i="27"/>
  <c r="C147" i="27"/>
  <c r="Q148" i="27"/>
  <c r="Q401" i="27"/>
  <c r="AA59" i="27"/>
  <c r="I255" i="27"/>
  <c r="W400" i="27"/>
  <c r="I406" i="27"/>
  <c r="Q265" i="27"/>
  <c r="Q404" i="27"/>
  <c r="A154" i="27"/>
  <c r="A365" i="27"/>
  <c r="G119" i="27"/>
  <c r="W66" i="27"/>
  <c r="G52" i="27"/>
  <c r="U308" i="27"/>
  <c r="E147" i="27"/>
  <c r="W148" i="27"/>
  <c r="W401" i="27"/>
  <c r="S59" i="27"/>
  <c r="C54" i="27"/>
  <c r="C490" i="27"/>
  <c r="C388" i="27"/>
  <c r="Q400" i="27"/>
  <c r="A406" i="27"/>
  <c r="W265" i="27"/>
  <c r="W404" i="27"/>
  <c r="G154" i="27"/>
  <c r="G365" i="27"/>
  <c r="E433" i="27"/>
  <c r="Q62" i="27"/>
  <c r="K147" i="27"/>
  <c r="I52" i="27"/>
  <c r="W308" i="27"/>
  <c r="G147" i="27"/>
  <c r="U148" i="27"/>
  <c r="U401" i="27"/>
  <c r="U59" i="27"/>
  <c r="K54" i="27"/>
  <c r="K490" i="27"/>
  <c r="E388" i="27"/>
  <c r="S115" i="27"/>
  <c r="C269" i="27"/>
  <c r="Y400" i="27"/>
  <c r="U265" i="27"/>
  <c r="U404" i="27"/>
  <c r="E154" i="27"/>
  <c r="E365" i="27"/>
  <c r="Q363" i="27"/>
  <c r="C464" i="27"/>
  <c r="S134" i="27"/>
  <c r="C491" i="27"/>
  <c r="Y308" i="27"/>
  <c r="I147" i="27"/>
  <c r="AA148" i="27"/>
  <c r="AA401" i="27"/>
  <c r="AA300" i="27"/>
  <c r="AA403" i="27"/>
  <c r="K21" i="27"/>
  <c r="AA62" i="27"/>
  <c r="Q59" i="27"/>
  <c r="E54" i="27"/>
  <c r="AA234" i="27"/>
  <c r="AA405" i="27"/>
  <c r="U115" i="27"/>
  <c r="E269" i="27"/>
  <c r="S400" i="27"/>
  <c r="S265" i="27"/>
  <c r="S404" i="27"/>
  <c r="K154" i="27"/>
  <c r="K365" i="27"/>
  <c r="W363" i="27"/>
  <c r="G464" i="27"/>
  <c r="I464" i="27"/>
  <c r="U477" i="27"/>
  <c r="AA451" i="27"/>
  <c r="AA215" i="27"/>
  <c r="C453" i="27"/>
  <c r="S53" i="27"/>
  <c r="AA298" i="27"/>
  <c r="AA229" i="27"/>
  <c r="U106" i="27"/>
  <c r="E319" i="27"/>
  <c r="I483" i="27"/>
  <c r="I389" i="27"/>
  <c r="S201" i="27"/>
  <c r="S118" i="27"/>
  <c r="C392" i="27"/>
  <c r="K118" i="27"/>
  <c r="AA493" i="27"/>
  <c r="AA232" i="27"/>
  <c r="K467" i="27"/>
  <c r="G297" i="27"/>
  <c r="G228" i="27"/>
  <c r="K161" i="27"/>
  <c r="AA492" i="27"/>
  <c r="S315" i="27"/>
  <c r="AA202" i="27"/>
  <c r="AA119" i="27"/>
  <c r="AA289" i="27"/>
  <c r="AA427" i="27"/>
  <c r="E453" i="27"/>
  <c r="U53" i="27"/>
  <c r="Q480" i="27"/>
  <c r="A57" i="27"/>
  <c r="I453" i="27"/>
  <c r="Y53" i="27"/>
  <c r="U361" i="27"/>
  <c r="U109" i="27"/>
  <c r="C480" i="27"/>
  <c r="S316" i="27"/>
  <c r="Q477" i="27"/>
  <c r="K483" i="27"/>
  <c r="K389" i="27"/>
  <c r="AA201" i="27"/>
  <c r="AA118" i="27"/>
  <c r="K392" i="27"/>
  <c r="E476" i="27"/>
  <c r="E116" i="27"/>
  <c r="S232" i="27"/>
  <c r="C467" i="27"/>
  <c r="U315" i="27"/>
  <c r="Q202" i="27"/>
  <c r="Q119" i="27"/>
  <c r="S106" i="27"/>
  <c r="C319" i="27"/>
  <c r="G483" i="27"/>
  <c r="G389" i="27"/>
  <c r="U201" i="27"/>
  <c r="U118" i="27"/>
  <c r="E392" i="27"/>
  <c r="K476" i="27"/>
  <c r="K116" i="27"/>
  <c r="U232" i="27"/>
  <c r="E467" i="27"/>
  <c r="AA315" i="27"/>
  <c r="W202" i="27"/>
  <c r="W119" i="27"/>
  <c r="S480" i="27"/>
  <c r="C57" i="27"/>
  <c r="Y361" i="27"/>
  <c r="Y109" i="27"/>
  <c r="Q152" i="27"/>
  <c r="A316" i="27"/>
  <c r="E302" i="27"/>
  <c r="E233" i="27"/>
  <c r="W449" i="27"/>
  <c r="G117" i="27"/>
  <c r="A483" i="27"/>
  <c r="A389" i="27"/>
  <c r="Q201" i="27"/>
  <c r="Q118" i="27"/>
  <c r="A392" i="27"/>
  <c r="C476" i="27"/>
  <c r="C116" i="27"/>
  <c r="W232" i="27"/>
  <c r="G467" i="27"/>
  <c r="K297" i="27"/>
  <c r="K228" i="27"/>
  <c r="I161" i="27"/>
  <c r="Y492" i="27"/>
  <c r="U289" i="27"/>
  <c r="U427" i="27"/>
  <c r="S361" i="27"/>
  <c r="S109" i="27"/>
  <c r="U152" i="27"/>
  <c r="E316" i="27"/>
  <c r="W480" i="27"/>
  <c r="G57" i="27"/>
  <c r="A453" i="27"/>
  <c r="Q53" i="27"/>
  <c r="Y480" i="27"/>
  <c r="I57" i="27"/>
  <c r="Q298" i="27"/>
  <c r="Q229" i="27"/>
  <c r="K302" i="27"/>
  <c r="K233" i="27"/>
  <c r="U449" i="27"/>
  <c r="E117" i="27"/>
  <c r="C483" i="27"/>
  <c r="C389" i="27"/>
  <c r="W201" i="27"/>
  <c r="W118" i="27"/>
  <c r="G392" i="27"/>
  <c r="K304" i="27"/>
  <c r="AA478" i="27"/>
  <c r="I476" i="27"/>
  <c r="I116" i="27"/>
  <c r="Y232" i="27"/>
  <c r="I467" i="27"/>
  <c r="S283" i="27"/>
  <c r="S213" i="27"/>
  <c r="A297" i="27"/>
  <c r="A228" i="27"/>
  <c r="C161" i="27"/>
  <c r="S492" i="27"/>
  <c r="G480" i="27"/>
  <c r="W316" i="27"/>
  <c r="G453" i="27"/>
  <c r="W53" i="27"/>
  <c r="AA480" i="27"/>
  <c r="K57" i="27"/>
  <c r="S152" i="27"/>
  <c r="C316" i="27"/>
  <c r="I480" i="27"/>
  <c r="Y316" i="27"/>
  <c r="W298" i="27"/>
  <c r="W229" i="27"/>
  <c r="AA449" i="27"/>
  <c r="K117" i="27"/>
  <c r="E118" i="27"/>
  <c r="U493" i="27"/>
  <c r="E304" i="27"/>
  <c r="U478" i="27"/>
  <c r="A476" i="27"/>
  <c r="A116" i="27"/>
  <c r="Y283" i="27"/>
  <c r="Y213" i="27"/>
  <c r="C297" i="27"/>
  <c r="C228" i="27"/>
  <c r="E161" i="27"/>
  <c r="U492" i="27"/>
  <c r="Y315" i="27"/>
  <c r="U202" i="27"/>
  <c r="U119" i="27"/>
  <c r="W289" i="27"/>
  <c r="W427" i="27"/>
  <c r="Q128" i="27"/>
  <c r="A419" i="27"/>
  <c r="K453" i="27"/>
  <c r="AA53" i="27"/>
  <c r="U480" i="27"/>
  <c r="E57" i="27"/>
  <c r="I302" i="27"/>
  <c r="I233" i="27"/>
  <c r="Y106" i="27"/>
  <c r="I319" i="27"/>
  <c r="Q449" i="27"/>
  <c r="A117" i="27"/>
  <c r="A118" i="27"/>
  <c r="Q493" i="27"/>
  <c r="G304" i="27"/>
  <c r="W478" i="27"/>
  <c r="G476" i="27"/>
  <c r="G116" i="27"/>
  <c r="W283" i="27"/>
  <c r="W213" i="27"/>
  <c r="E297" i="27"/>
  <c r="E228" i="27"/>
  <c r="W485" i="27"/>
  <c r="A161" i="27"/>
  <c r="Q492" i="27"/>
  <c r="W315" i="27"/>
  <c r="S202" i="27"/>
  <c r="S119" i="27"/>
  <c r="Q289" i="27"/>
  <c r="Q427" i="27"/>
  <c r="U451" i="27"/>
  <c r="U215" i="27"/>
  <c r="E483" i="27"/>
  <c r="E389" i="27"/>
  <c r="Y201" i="27"/>
  <c r="Y118" i="27"/>
  <c r="I392" i="27"/>
  <c r="I118" i="27"/>
  <c r="Y493" i="27"/>
  <c r="Q232" i="27"/>
  <c r="A467" i="27"/>
  <c r="I297" i="27"/>
  <c r="I228" i="27"/>
  <c r="Q485" i="27"/>
  <c r="G161" i="27"/>
  <c r="W492" i="27"/>
  <c r="Q315" i="27"/>
  <c r="Y202" i="27"/>
  <c r="Y119" i="27"/>
  <c r="Y233" i="27"/>
  <c r="E237" i="27"/>
  <c r="Y482" i="27"/>
  <c r="I318" i="27"/>
  <c r="A485" i="27"/>
  <c r="W200" i="27"/>
  <c r="W117" i="27"/>
  <c r="W314" i="27"/>
  <c r="G490" i="27"/>
  <c r="E419" i="27"/>
  <c r="S217" i="27"/>
  <c r="Q233" i="27"/>
  <c r="K237" i="27"/>
  <c r="U297" i="27"/>
  <c r="U228" i="27"/>
  <c r="AA163" i="27"/>
  <c r="K495" i="27"/>
  <c r="Q314" i="27"/>
  <c r="A490" i="27"/>
  <c r="AA467" i="27"/>
  <c r="W233" i="27"/>
  <c r="A237" i="27"/>
  <c r="U163" i="27"/>
  <c r="E495" i="27"/>
  <c r="U314" i="27"/>
  <c r="E490" i="27"/>
  <c r="AA233" i="27"/>
  <c r="G237" i="27"/>
  <c r="S482" i="27"/>
  <c r="C318" i="27"/>
  <c r="I485" i="27"/>
  <c r="S200" i="27"/>
  <c r="S117" i="27"/>
  <c r="W163" i="27"/>
  <c r="G495" i="27"/>
  <c r="S475" i="27"/>
  <c r="C213" i="27"/>
  <c r="A233" i="27"/>
  <c r="Q46" i="27"/>
  <c r="U467" i="27"/>
  <c r="I391" i="27"/>
  <c r="A391" i="27"/>
  <c r="G315" i="27"/>
  <c r="U233" i="27"/>
  <c r="I237" i="27"/>
  <c r="AA482" i="27"/>
  <c r="K318" i="27"/>
  <c r="C485" i="27"/>
  <c r="U200" i="27"/>
  <c r="U117" i="27"/>
  <c r="Q163" i="27"/>
  <c r="A495" i="27"/>
  <c r="Y115" i="27"/>
  <c r="G233" i="27"/>
  <c r="S233" i="27"/>
  <c r="U482" i="27"/>
  <c r="E318" i="27"/>
  <c r="K314" i="27"/>
  <c r="K485" i="27"/>
  <c r="Y200" i="27"/>
  <c r="Y117" i="27"/>
  <c r="S163" i="27"/>
  <c r="C495" i="27"/>
  <c r="Q115" i="27"/>
  <c r="AA475" i="27"/>
  <c r="AA116" i="27"/>
  <c r="W217" i="27"/>
  <c r="A315" i="27"/>
  <c r="W482" i="27"/>
  <c r="G318" i="27"/>
  <c r="E314" i="27"/>
  <c r="E485" i="27"/>
  <c r="AA200" i="27"/>
  <c r="AA117" i="27"/>
  <c r="Y163" i="27"/>
  <c r="I495" i="27"/>
  <c r="AA115" i="27"/>
  <c r="U475" i="27"/>
  <c r="U116" i="27"/>
  <c r="W422" i="27"/>
  <c r="G419" i="27"/>
  <c r="K391" i="27"/>
  <c r="C237" i="27"/>
  <c r="Q482" i="27"/>
  <c r="A318" i="27"/>
  <c r="A314" i="27"/>
  <c r="G485" i="27"/>
  <c r="Q200" i="27"/>
  <c r="Q117" i="27"/>
  <c r="W115" i="27"/>
  <c r="S467" i="27"/>
  <c r="Y467" i="27"/>
  <c r="A491" i="27"/>
  <c r="A375" i="27"/>
  <c r="Y217" i="27"/>
  <c r="S398" i="27"/>
  <c r="S301" i="27"/>
  <c r="A307" i="27"/>
  <c r="A67" i="27"/>
  <c r="S381" i="27"/>
  <c r="S302" i="27"/>
  <c r="K282" i="27"/>
  <c r="K286" i="27"/>
  <c r="I368" i="27"/>
  <c r="I289" i="27"/>
  <c r="Y395" i="27"/>
  <c r="Y312" i="27"/>
  <c r="G362" i="27"/>
  <c r="G308" i="27"/>
  <c r="Q445" i="27"/>
  <c r="A313" i="27"/>
  <c r="A291" i="27"/>
  <c r="Q435" i="27"/>
  <c r="U374" i="27"/>
  <c r="U295" i="27"/>
  <c r="I380" i="27"/>
  <c r="I301" i="27"/>
  <c r="AA375" i="27"/>
  <c r="AA296" i="27"/>
  <c r="AA479" i="27"/>
  <c r="AA24" i="27"/>
  <c r="I133" i="27"/>
  <c r="Y474" i="27"/>
  <c r="Q197" i="27"/>
  <c r="S359" i="27"/>
  <c r="S307" i="27"/>
  <c r="Y365" i="27"/>
  <c r="Y310" i="27"/>
  <c r="C374" i="27"/>
  <c r="C295" i="27"/>
  <c r="G55" i="27"/>
  <c r="W297" i="27"/>
  <c r="W304" i="27"/>
  <c r="G438" i="27"/>
  <c r="C397" i="27"/>
  <c r="C314" i="27"/>
  <c r="W398" i="27"/>
  <c r="W301" i="27"/>
  <c r="C307" i="27"/>
  <c r="C67" i="27"/>
  <c r="AA381" i="27"/>
  <c r="AA302" i="27"/>
  <c r="C282" i="27"/>
  <c r="C286" i="27"/>
  <c r="G368" i="27"/>
  <c r="G289" i="27"/>
  <c r="Y263" i="27"/>
  <c r="Y298" i="27"/>
  <c r="Y486" i="27"/>
  <c r="Y449" i="27"/>
  <c r="U222" i="27"/>
  <c r="U139" i="27"/>
  <c r="E482" i="27"/>
  <c r="A148" i="27"/>
  <c r="A304" i="27"/>
  <c r="S445" i="27"/>
  <c r="C313" i="27"/>
  <c r="K291" i="27"/>
  <c r="AA435" i="27"/>
  <c r="Q374" i="27"/>
  <c r="Q295" i="27"/>
  <c r="E367" i="27"/>
  <c r="E312" i="27"/>
  <c r="Y375" i="27"/>
  <c r="Y296" i="27"/>
  <c r="A358" i="27"/>
  <c r="A306" i="27"/>
  <c r="C133" i="27"/>
  <c r="S474" i="27"/>
  <c r="W197" i="27"/>
  <c r="Y359" i="27"/>
  <c r="Y307" i="27"/>
  <c r="I374" i="27"/>
  <c r="I295" i="27"/>
  <c r="U137" i="27"/>
  <c r="E298" i="27"/>
  <c r="Q355" i="27"/>
  <c r="Q304" i="27"/>
  <c r="A438" i="27"/>
  <c r="Y215" i="27"/>
  <c r="Y129" i="27"/>
  <c r="Q398" i="27"/>
  <c r="Q301" i="27"/>
  <c r="E368" i="27"/>
  <c r="E289" i="27"/>
  <c r="G353" i="27"/>
  <c r="G302" i="27"/>
  <c r="S486" i="27"/>
  <c r="S449" i="27"/>
  <c r="K220" i="27"/>
  <c r="K134" i="27"/>
  <c r="Y445" i="27"/>
  <c r="I313" i="27"/>
  <c r="I291" i="27"/>
  <c r="Y435" i="27"/>
  <c r="Y374" i="27"/>
  <c r="Y295" i="27"/>
  <c r="U350" i="27"/>
  <c r="U299" i="27"/>
  <c r="K367" i="27"/>
  <c r="K312" i="27"/>
  <c r="U375" i="27"/>
  <c r="U296" i="27"/>
  <c r="K113" i="27"/>
  <c r="K24" i="27"/>
  <c r="K133" i="27"/>
  <c r="AA474" i="27"/>
  <c r="Y197" i="27"/>
  <c r="U359" i="27"/>
  <c r="U307" i="27"/>
  <c r="U444" i="27"/>
  <c r="E379" i="27"/>
  <c r="K374" i="27"/>
  <c r="K295" i="27"/>
  <c r="Y137" i="27"/>
  <c r="I298" i="27"/>
  <c r="S304" i="27"/>
  <c r="C438" i="27"/>
  <c r="S215" i="27"/>
  <c r="S129" i="27"/>
  <c r="I351" i="27"/>
  <c r="I300" i="27"/>
  <c r="W475" i="27"/>
  <c r="W438" i="27"/>
  <c r="Y218" i="27"/>
  <c r="Y132" i="27"/>
  <c r="I433" i="27"/>
  <c r="U398" i="27"/>
  <c r="U301" i="27"/>
  <c r="K368" i="27"/>
  <c r="K289" i="27"/>
  <c r="W395" i="27"/>
  <c r="W312" i="27"/>
  <c r="A220" i="27"/>
  <c r="A134" i="27"/>
  <c r="K362" i="27"/>
  <c r="K308" i="27"/>
  <c r="G291" i="27"/>
  <c r="W435" i="27"/>
  <c r="C380" i="27"/>
  <c r="C301" i="27"/>
  <c r="U479" i="27"/>
  <c r="U24" i="27"/>
  <c r="W385" i="27"/>
  <c r="W305" i="27"/>
  <c r="G113" i="27"/>
  <c r="G24" i="27"/>
  <c r="W366" i="27"/>
  <c r="W311" i="27"/>
  <c r="A133" i="27"/>
  <c r="Q474" i="27"/>
  <c r="S365" i="27"/>
  <c r="S310" i="27"/>
  <c r="A55" i="27"/>
  <c r="Q297" i="27"/>
  <c r="S137" i="27"/>
  <c r="C298" i="27"/>
  <c r="Y304" i="27"/>
  <c r="I438" i="27"/>
  <c r="C351" i="27"/>
  <c r="C300" i="27"/>
  <c r="AA69" i="27"/>
  <c r="S218" i="27"/>
  <c r="S132" i="27"/>
  <c r="C433" i="27"/>
  <c r="AA398" i="27"/>
  <c r="AA301" i="27"/>
  <c r="E307" i="27"/>
  <c r="E67" i="27"/>
  <c r="Q381" i="27"/>
  <c r="Q302" i="27"/>
  <c r="E282" i="27"/>
  <c r="E286" i="27"/>
  <c r="Q395" i="27"/>
  <c r="Q312" i="27"/>
  <c r="G220" i="27"/>
  <c r="G134" i="27"/>
  <c r="E362" i="27"/>
  <c r="E308" i="27"/>
  <c r="E291" i="27"/>
  <c r="U435" i="27"/>
  <c r="Q350" i="27"/>
  <c r="Q299" i="27"/>
  <c r="A380" i="27"/>
  <c r="A301" i="27"/>
  <c r="I367" i="27"/>
  <c r="I312" i="27"/>
  <c r="Q142" i="27"/>
  <c r="Q300" i="27"/>
  <c r="A113" i="27"/>
  <c r="A24" i="27"/>
  <c r="Q366" i="27"/>
  <c r="Q311" i="27"/>
  <c r="I358" i="27"/>
  <c r="I306" i="27"/>
  <c r="G133" i="27"/>
  <c r="W474" i="27"/>
  <c r="AA214" i="27"/>
  <c r="AA128" i="27"/>
  <c r="AA365" i="27"/>
  <c r="AA310" i="27"/>
  <c r="I55" i="27"/>
  <c r="Y297" i="27"/>
  <c r="AA137" i="27"/>
  <c r="K298" i="27"/>
  <c r="AA304" i="27"/>
  <c r="K438" i="27"/>
  <c r="AA369" i="27"/>
  <c r="AA290" i="27"/>
  <c r="S493" i="27"/>
  <c r="C202" i="27"/>
  <c r="Y398" i="27"/>
  <c r="Y301" i="27"/>
  <c r="G307" i="27"/>
  <c r="G67" i="27"/>
  <c r="W381" i="27"/>
  <c r="W302" i="27"/>
  <c r="G282" i="27"/>
  <c r="G286" i="27"/>
  <c r="C353" i="27"/>
  <c r="C302" i="27"/>
  <c r="AA395" i="27"/>
  <c r="AA312" i="27"/>
  <c r="E220" i="27"/>
  <c r="E134" i="27"/>
  <c r="W139" i="27"/>
  <c r="G482" i="27"/>
  <c r="A362" i="27"/>
  <c r="A308" i="27"/>
  <c r="W445" i="27"/>
  <c r="G313" i="27"/>
  <c r="W374" i="27"/>
  <c r="W295" i="27"/>
  <c r="W350" i="27"/>
  <c r="W299" i="27"/>
  <c r="G380" i="27"/>
  <c r="G301" i="27"/>
  <c r="C13" i="27"/>
  <c r="S300" i="27"/>
  <c r="W375" i="27"/>
  <c r="W296" i="27"/>
  <c r="Q479" i="27"/>
  <c r="Q24" i="27"/>
  <c r="Y385" i="27"/>
  <c r="Y305" i="27"/>
  <c r="E358" i="27"/>
  <c r="E306" i="27"/>
  <c r="Q359" i="27"/>
  <c r="Q307" i="27"/>
  <c r="K431" i="27"/>
  <c r="K379" i="27"/>
  <c r="U365" i="27"/>
  <c r="U310" i="27"/>
  <c r="E374" i="27"/>
  <c r="E295" i="27"/>
  <c r="C55" i="27"/>
  <c r="S297" i="27"/>
  <c r="W137" i="27"/>
  <c r="G298" i="27"/>
  <c r="S369" i="27"/>
  <c r="S290" i="27"/>
  <c r="W493" i="27"/>
  <c r="G202" i="27"/>
  <c r="S444" i="27"/>
  <c r="S478" i="27"/>
  <c r="I307" i="27"/>
  <c r="I67" i="27"/>
  <c r="I282" i="27"/>
  <c r="I286" i="27"/>
  <c r="A368" i="27"/>
  <c r="A289" i="27"/>
  <c r="S263" i="27"/>
  <c r="S298" i="27"/>
  <c r="S395" i="27"/>
  <c r="S312" i="27"/>
  <c r="C220" i="27"/>
  <c r="C134" i="27"/>
  <c r="C362" i="27"/>
  <c r="C308" i="27"/>
  <c r="U445" i="27"/>
  <c r="E313" i="27"/>
  <c r="AA374" i="27"/>
  <c r="AA295" i="27"/>
  <c r="E380" i="27"/>
  <c r="E301" i="27"/>
  <c r="I13" i="27"/>
  <c r="Y300" i="27"/>
  <c r="S375" i="27"/>
  <c r="S296" i="27"/>
  <c r="Y479" i="27"/>
  <c r="Y24" i="27"/>
  <c r="S385" i="27"/>
  <c r="S305" i="27"/>
  <c r="K358" i="27"/>
  <c r="K306" i="27"/>
  <c r="S197" i="27"/>
  <c r="W359" i="27"/>
  <c r="W307" i="27"/>
  <c r="Y214" i="27"/>
  <c r="Y128" i="27"/>
  <c r="W365" i="27"/>
  <c r="W310" i="27"/>
  <c r="G374" i="27"/>
  <c r="G295" i="27"/>
  <c r="K55" i="27"/>
  <c r="AA297" i="27"/>
  <c r="Q137" i="27"/>
  <c r="A298" i="27"/>
  <c r="G397" i="27"/>
  <c r="G314" i="27"/>
  <c r="Y444" i="27"/>
  <c r="Y478" i="27"/>
  <c r="K307" i="27"/>
  <c r="K67" i="27"/>
  <c r="A282" i="27"/>
  <c r="A286" i="27"/>
  <c r="C368" i="27"/>
  <c r="C289" i="27"/>
  <c r="U263" i="27"/>
  <c r="U298" i="27"/>
  <c r="A353" i="27"/>
  <c r="A302" i="27"/>
  <c r="U395" i="27"/>
  <c r="U312" i="27"/>
  <c r="I220" i="27"/>
  <c r="I134" i="27"/>
  <c r="A482" i="27"/>
  <c r="Q139" i="27"/>
  <c r="I362" i="27"/>
  <c r="I308" i="27"/>
  <c r="AA445" i="27"/>
  <c r="K313" i="27"/>
  <c r="C291" i="27"/>
  <c r="S435" i="27"/>
  <c r="S374" i="27"/>
  <c r="S295" i="27"/>
  <c r="K380" i="27"/>
  <c r="K301" i="27"/>
  <c r="A367" i="27"/>
  <c r="A312" i="27"/>
  <c r="U142" i="27"/>
  <c r="U300" i="27"/>
  <c r="Q375" i="27"/>
  <c r="Q296" i="27"/>
  <c r="AA366" i="27"/>
  <c r="AA311" i="27"/>
  <c r="E133" i="27"/>
  <c r="U474" i="27"/>
  <c r="AA359" i="27"/>
  <c r="AA307" i="27"/>
  <c r="S214" i="27"/>
  <c r="S128" i="27"/>
  <c r="Q365" i="27"/>
  <c r="Q310" i="27"/>
  <c r="A374" i="27"/>
  <c r="A295" i="27"/>
  <c r="U355" i="27"/>
  <c r="U304" i="27"/>
  <c r="E438" i="27"/>
  <c r="I397" i="27"/>
  <c r="I314" i="27"/>
  <c r="W215" i="27"/>
  <c r="W129" i="27"/>
  <c r="W389" i="27"/>
  <c r="W361" i="27"/>
  <c r="I359" i="27"/>
  <c r="I128" i="27"/>
  <c r="I432" i="27"/>
  <c r="Y152" i="27"/>
  <c r="G273" i="27"/>
  <c r="W130" i="27"/>
  <c r="U470" i="27"/>
  <c r="U160" i="27"/>
  <c r="K470" i="27"/>
  <c r="K484" i="27"/>
  <c r="I381" i="27"/>
  <c r="I353" i="27"/>
  <c r="A157" i="27"/>
  <c r="Q486" i="27"/>
  <c r="E394" i="27"/>
  <c r="E366" i="27"/>
  <c r="G164" i="27"/>
  <c r="W491" i="27"/>
  <c r="A158" i="27"/>
  <c r="K71" i="27"/>
  <c r="K488" i="27"/>
  <c r="AA165" i="27"/>
  <c r="Y222" i="27"/>
  <c r="Y194" i="27"/>
  <c r="G148" i="27"/>
  <c r="I180" i="27"/>
  <c r="I479" i="27"/>
  <c r="U390" i="27"/>
  <c r="U362" i="27"/>
  <c r="E188" i="27"/>
  <c r="E160" i="27"/>
  <c r="W367" i="27"/>
  <c r="Q164" i="27"/>
  <c r="A489" i="27"/>
  <c r="W157" i="27"/>
  <c r="W370" i="27"/>
  <c r="I138" i="27"/>
  <c r="I232" i="27"/>
  <c r="Q159" i="27"/>
  <c r="Q131" i="27"/>
  <c r="Q483" i="27"/>
  <c r="S178" i="27"/>
  <c r="S481" i="27"/>
  <c r="S150" i="27"/>
  <c r="C431" i="27"/>
  <c r="A166" i="27"/>
  <c r="Q487" i="27"/>
  <c r="A75" i="27"/>
  <c r="A162" i="27"/>
  <c r="Q494" i="27"/>
  <c r="S174" i="27"/>
  <c r="S146" i="27"/>
  <c r="U168" i="27"/>
  <c r="E493" i="27"/>
  <c r="W476" i="27"/>
  <c r="U369" i="27"/>
  <c r="U194" i="27"/>
  <c r="U166" i="27"/>
  <c r="E491" i="27"/>
  <c r="E435" i="27"/>
  <c r="S353" i="27"/>
  <c r="AA389" i="27"/>
  <c r="AA361" i="27"/>
  <c r="K359" i="27"/>
  <c r="K128" i="27"/>
  <c r="AA152" i="27"/>
  <c r="K432" i="27"/>
  <c r="A273" i="27"/>
  <c r="Q130" i="27"/>
  <c r="W470" i="27"/>
  <c r="W160" i="27"/>
  <c r="A470" i="27"/>
  <c r="A484" i="27"/>
  <c r="E477" i="27"/>
  <c r="E150" i="27"/>
  <c r="U434" i="27"/>
  <c r="W106" i="27"/>
  <c r="G435" i="27"/>
  <c r="K394" i="27"/>
  <c r="K366" i="27"/>
  <c r="I16" i="27"/>
  <c r="I486" i="27"/>
  <c r="I158" i="27"/>
  <c r="Q222" i="27"/>
  <c r="Q194" i="27"/>
  <c r="AA392" i="27"/>
  <c r="AA364" i="27"/>
  <c r="C180" i="27"/>
  <c r="C479" i="27"/>
  <c r="U185" i="27"/>
  <c r="E130" i="27"/>
  <c r="E481" i="27"/>
  <c r="W390" i="27"/>
  <c r="W362" i="27"/>
  <c r="A188" i="27"/>
  <c r="A160" i="27"/>
  <c r="C114" i="27"/>
  <c r="C478" i="27"/>
  <c r="E113" i="27"/>
  <c r="U155" i="27"/>
  <c r="Q489" i="27"/>
  <c r="A163" i="27"/>
  <c r="Q157" i="27"/>
  <c r="Q370" i="27"/>
  <c r="U159" i="27"/>
  <c r="U131" i="27"/>
  <c r="U483" i="27"/>
  <c r="S182" i="27"/>
  <c r="C129" i="27"/>
  <c r="Y178" i="27"/>
  <c r="Y481" i="27"/>
  <c r="Y150" i="27"/>
  <c r="S154" i="27"/>
  <c r="I75" i="27"/>
  <c r="Y494" i="27"/>
  <c r="I162" i="27"/>
  <c r="AA174" i="27"/>
  <c r="AA146" i="27"/>
  <c r="Q168" i="27"/>
  <c r="A493" i="27"/>
  <c r="A20" i="27"/>
  <c r="W369" i="27"/>
  <c r="G73" i="27"/>
  <c r="G165" i="27"/>
  <c r="W194" i="27"/>
  <c r="W166" i="27"/>
  <c r="G491" i="27"/>
  <c r="W189" i="27"/>
  <c r="W161" i="27"/>
  <c r="A432" i="27"/>
  <c r="S190" i="27"/>
  <c r="AA436" i="27"/>
  <c r="C432" i="27"/>
  <c r="Q389" i="27"/>
  <c r="Q361" i="27"/>
  <c r="A128" i="27"/>
  <c r="A359" i="27"/>
  <c r="C273" i="27"/>
  <c r="S130" i="27"/>
  <c r="A480" i="27"/>
  <c r="Q432" i="27"/>
  <c r="Q470" i="27"/>
  <c r="Q160" i="27"/>
  <c r="AA56" i="27"/>
  <c r="AA231" i="27"/>
  <c r="G477" i="27"/>
  <c r="G150" i="27"/>
  <c r="W434" i="27"/>
  <c r="G394" i="27"/>
  <c r="G366" i="27"/>
  <c r="C16" i="27"/>
  <c r="C486" i="27"/>
  <c r="K158" i="27"/>
  <c r="AA222" i="27"/>
  <c r="AA194" i="27"/>
  <c r="Q392" i="27"/>
  <c r="Q364" i="27"/>
  <c r="A180" i="27"/>
  <c r="A479" i="27"/>
  <c r="A130" i="27"/>
  <c r="A481" i="27"/>
  <c r="Y390" i="27"/>
  <c r="Y362" i="27"/>
  <c r="G188" i="27"/>
  <c r="G160" i="27"/>
  <c r="E114" i="27"/>
  <c r="E478" i="27"/>
  <c r="I113" i="27"/>
  <c r="Y155" i="27"/>
  <c r="I274" i="27"/>
  <c r="Y485" i="27"/>
  <c r="AA489" i="27"/>
  <c r="K163" i="27"/>
  <c r="S157" i="27"/>
  <c r="S370" i="27"/>
  <c r="U214" i="27"/>
  <c r="U186" i="27"/>
  <c r="Y159" i="27"/>
  <c r="Y131" i="27"/>
  <c r="Y483" i="27"/>
  <c r="W182" i="27"/>
  <c r="G129" i="27"/>
  <c r="W178" i="27"/>
  <c r="W481" i="27"/>
  <c r="W150" i="27"/>
  <c r="G431" i="27"/>
  <c r="U154" i="27"/>
  <c r="C162" i="27"/>
  <c r="S494" i="27"/>
  <c r="Q174" i="27"/>
  <c r="Q146" i="27"/>
  <c r="G146" i="27"/>
  <c r="W355" i="27"/>
  <c r="W168" i="27"/>
  <c r="G493" i="27"/>
  <c r="G20" i="27"/>
  <c r="Q189" i="27"/>
  <c r="Q161" i="27"/>
  <c r="AA186" i="27"/>
  <c r="K131" i="27"/>
  <c r="K482" i="27"/>
  <c r="E432" i="27"/>
  <c r="C128" i="27"/>
  <c r="C359" i="27"/>
  <c r="K273" i="27"/>
  <c r="AA130" i="27"/>
  <c r="S470" i="27"/>
  <c r="S160" i="27"/>
  <c r="S56" i="27"/>
  <c r="S231" i="27"/>
  <c r="A477" i="27"/>
  <c r="A150" i="27"/>
  <c r="AA106" i="27"/>
  <c r="K435" i="27"/>
  <c r="K164" i="27"/>
  <c r="AA491" i="27"/>
  <c r="K16" i="27"/>
  <c r="K486" i="27"/>
  <c r="G158" i="27"/>
  <c r="G71" i="27"/>
  <c r="W165" i="27"/>
  <c r="G488" i="27"/>
  <c r="U392" i="27"/>
  <c r="U364" i="27"/>
  <c r="W185" i="27"/>
  <c r="G130" i="27"/>
  <c r="G481" i="27"/>
  <c r="Q390" i="27"/>
  <c r="Q362" i="27"/>
  <c r="C188" i="27"/>
  <c r="C160" i="27"/>
  <c r="U367" i="27"/>
  <c r="I114" i="27"/>
  <c r="I478" i="27"/>
  <c r="C113" i="27"/>
  <c r="S155" i="27"/>
  <c r="E274" i="27"/>
  <c r="U485" i="27"/>
  <c r="W164" i="27"/>
  <c r="G489" i="27"/>
  <c r="U489" i="27"/>
  <c r="E163" i="27"/>
  <c r="U157" i="27"/>
  <c r="U370" i="27"/>
  <c r="A138" i="27"/>
  <c r="A232" i="27"/>
  <c r="W214" i="27"/>
  <c r="W186" i="27"/>
  <c r="Y182" i="27"/>
  <c r="I129" i="27"/>
  <c r="Q178" i="27"/>
  <c r="Q481" i="27"/>
  <c r="Q150" i="27"/>
  <c r="S487" i="27"/>
  <c r="C166" i="27"/>
  <c r="Y154" i="27"/>
  <c r="U494" i="27"/>
  <c r="E162" i="27"/>
  <c r="S476" i="27"/>
  <c r="W69" i="27"/>
  <c r="W436" i="27"/>
  <c r="Q218" i="27"/>
  <c r="Q190" i="27"/>
  <c r="AA189" i="27"/>
  <c r="AA161" i="27"/>
  <c r="Y186" i="27"/>
  <c r="I131" i="27"/>
  <c r="I482" i="27"/>
  <c r="Y432" i="27"/>
  <c r="Y190" i="27"/>
  <c r="U381" i="27"/>
  <c r="U353" i="27"/>
  <c r="Y470" i="27"/>
  <c r="Y160" i="27"/>
  <c r="I470" i="27"/>
  <c r="I484" i="27"/>
  <c r="U56" i="27"/>
  <c r="U231" i="27"/>
  <c r="I477" i="27"/>
  <c r="I150" i="27"/>
  <c r="Y434" i="27"/>
  <c r="C164" i="27"/>
  <c r="S491" i="27"/>
  <c r="E16" i="27"/>
  <c r="E486" i="27"/>
  <c r="A71" i="27"/>
  <c r="Q165" i="27"/>
  <c r="A488" i="27"/>
  <c r="W392" i="27"/>
  <c r="W364" i="27"/>
  <c r="S185" i="27"/>
  <c r="C130" i="27"/>
  <c r="C481" i="27"/>
  <c r="AA390" i="27"/>
  <c r="AA362" i="27"/>
  <c r="I188" i="27"/>
  <c r="I160" i="27"/>
  <c r="Q367" i="27"/>
  <c r="K114" i="27"/>
  <c r="K478" i="27"/>
  <c r="K274" i="27"/>
  <c r="AA485" i="27"/>
  <c r="Y164" i="27"/>
  <c r="I489" i="27"/>
  <c r="I159" i="27"/>
  <c r="Y489" i="27"/>
  <c r="I163" i="27"/>
  <c r="AA157" i="27"/>
  <c r="AA370" i="27"/>
  <c r="G138" i="27"/>
  <c r="G232" i="27"/>
  <c r="Q182" i="27"/>
  <c r="A129" i="27"/>
  <c r="U178" i="27"/>
  <c r="U481" i="27"/>
  <c r="U150" i="27"/>
  <c r="G166" i="27"/>
  <c r="W487" i="27"/>
  <c r="K162" i="27"/>
  <c r="AA494" i="27"/>
  <c r="C146" i="27"/>
  <c r="S355" i="27"/>
  <c r="C475" i="27"/>
  <c r="U476" i="27"/>
  <c r="Q69" i="27"/>
  <c r="Q436" i="27"/>
  <c r="Q475" i="27"/>
  <c r="S186" i="27"/>
  <c r="C131" i="27"/>
  <c r="C482" i="27"/>
  <c r="C435" i="27"/>
  <c r="Y381" i="27"/>
  <c r="Y353" i="27"/>
  <c r="E480" i="27"/>
  <c r="U432" i="27"/>
  <c r="AA470" i="27"/>
  <c r="AA160" i="27"/>
  <c r="C470" i="27"/>
  <c r="C484" i="27"/>
  <c r="E381" i="27"/>
  <c r="E353" i="27"/>
  <c r="W56" i="27"/>
  <c r="W231" i="27"/>
  <c r="C477" i="27"/>
  <c r="S434" i="27"/>
  <c r="C150" i="27"/>
  <c r="G157" i="27"/>
  <c r="W486" i="27"/>
  <c r="I394" i="27"/>
  <c r="I366" i="27"/>
  <c r="I164" i="27"/>
  <c r="Y491" i="27"/>
  <c r="A16" i="27"/>
  <c r="A486" i="27"/>
  <c r="I71" i="27"/>
  <c r="Y165" i="27"/>
  <c r="I488" i="27"/>
  <c r="S392" i="27"/>
  <c r="S364" i="27"/>
  <c r="K180" i="27"/>
  <c r="K479" i="27"/>
  <c r="K130" i="27"/>
  <c r="K481" i="27"/>
  <c r="AA367" i="27"/>
  <c r="A114" i="27"/>
  <c r="A478" i="27"/>
  <c r="S164" i="27"/>
  <c r="C489" i="27"/>
  <c r="G159" i="27"/>
  <c r="W489" i="27"/>
  <c r="G163" i="27"/>
  <c r="E138" i="27"/>
  <c r="E232" i="27"/>
  <c r="S159" i="27"/>
  <c r="S131" i="27"/>
  <c r="S483" i="27"/>
  <c r="U182" i="27"/>
  <c r="E129" i="27"/>
  <c r="Y487" i="27"/>
  <c r="I166" i="27"/>
  <c r="Q154" i="27"/>
  <c r="W174" i="27"/>
  <c r="W146" i="27"/>
  <c r="Y355" i="27"/>
  <c r="I475" i="27"/>
  <c r="K397" i="27"/>
  <c r="K369" i="27"/>
  <c r="Y168" i="27"/>
  <c r="I493" i="27"/>
  <c r="Y476" i="27"/>
  <c r="Q369" i="27"/>
  <c r="I431" i="27"/>
  <c r="E359" i="27"/>
  <c r="E128" i="27"/>
  <c r="W152" i="27"/>
  <c r="G432" i="27"/>
  <c r="I273" i="27"/>
  <c r="Y130" i="27"/>
  <c r="K480" i="27"/>
  <c r="AA432" i="27"/>
  <c r="G470" i="27"/>
  <c r="G484" i="27"/>
  <c r="K381" i="27"/>
  <c r="K353" i="27"/>
  <c r="Y56" i="27"/>
  <c r="Y231" i="27"/>
  <c r="K477" i="27"/>
  <c r="K150" i="27"/>
  <c r="AA434" i="27"/>
  <c r="E157" i="27"/>
  <c r="U486" i="27"/>
  <c r="A394" i="27"/>
  <c r="A366" i="27"/>
  <c r="E164" i="27"/>
  <c r="U491" i="27"/>
  <c r="G16" i="27"/>
  <c r="G486" i="27"/>
  <c r="C71" i="27"/>
  <c r="S165" i="27"/>
  <c r="C488" i="27"/>
  <c r="Y392" i="27"/>
  <c r="Y364" i="27"/>
  <c r="E180" i="27"/>
  <c r="E479" i="27"/>
  <c r="Y185" i="27"/>
  <c r="I130" i="27"/>
  <c r="I481" i="27"/>
  <c r="S367" i="27"/>
  <c r="G114" i="27"/>
  <c r="G478" i="27"/>
  <c r="U164" i="27"/>
  <c r="E489" i="27"/>
  <c r="C159" i="27"/>
  <c r="S489" i="27"/>
  <c r="C163" i="27"/>
  <c r="S368" i="27"/>
  <c r="K138" i="27"/>
  <c r="K232" i="27"/>
  <c r="AA159" i="27"/>
  <c r="AA131" i="27"/>
  <c r="AA483" i="27"/>
  <c r="AA182" i="27"/>
  <c r="K129" i="27"/>
  <c r="U487" i="27"/>
  <c r="E166" i="27"/>
  <c r="U174" i="27"/>
  <c r="U146" i="27"/>
  <c r="AA355" i="27"/>
  <c r="K475" i="27"/>
  <c r="E397" i="27"/>
  <c r="E369" i="27"/>
  <c r="AA168" i="27"/>
  <c r="K493" i="27"/>
  <c r="K20" i="27"/>
  <c r="AA476" i="27"/>
  <c r="A431" i="27"/>
  <c r="G359" i="27"/>
  <c r="G128" i="27"/>
  <c r="E273" i="27"/>
  <c r="U130" i="27"/>
  <c r="E470" i="27"/>
  <c r="E484" i="27"/>
  <c r="Q56" i="27"/>
  <c r="Q231" i="27"/>
  <c r="Q106" i="27"/>
  <c r="A435" i="27"/>
  <c r="K157" i="27"/>
  <c r="AA486" i="27"/>
  <c r="C394" i="27"/>
  <c r="C366" i="27"/>
  <c r="A164" i="27"/>
  <c r="Q491" i="27"/>
  <c r="E158" i="27"/>
  <c r="E71" i="27"/>
  <c r="U165" i="27"/>
  <c r="E488" i="27"/>
  <c r="G180" i="27"/>
  <c r="G479" i="27"/>
  <c r="S390" i="27"/>
  <c r="S362" i="27"/>
  <c r="K188" i="27"/>
  <c r="K160" i="27"/>
  <c r="Y367" i="27"/>
  <c r="C274" i="27"/>
  <c r="S485" i="27"/>
  <c r="K489" i="27"/>
  <c r="AA164" i="27"/>
  <c r="Y157" i="27"/>
  <c r="Y370" i="27"/>
  <c r="W368" i="27"/>
  <c r="C138" i="27"/>
  <c r="C232" i="27"/>
  <c r="Q214" i="27"/>
  <c r="Q186" i="27"/>
  <c r="W159" i="27"/>
  <c r="W131" i="27"/>
  <c r="W483" i="27"/>
  <c r="AA178" i="27"/>
  <c r="AA481" i="27"/>
  <c r="AA150" i="27"/>
  <c r="K166" i="27"/>
  <c r="AA487" i="27"/>
  <c r="G162" i="27"/>
  <c r="W494" i="27"/>
  <c r="Y174" i="27"/>
  <c r="Y146" i="27"/>
  <c r="A397" i="27"/>
  <c r="A369" i="27"/>
  <c r="S168" i="27"/>
  <c r="C493" i="27"/>
  <c r="Q476" i="27"/>
  <c r="K73" i="27"/>
  <c r="K165" i="27"/>
  <c r="Q434" i="27"/>
  <c r="E431" i="27"/>
  <c r="I435" i="27"/>
  <c r="S452" i="27"/>
  <c r="S221" i="27"/>
  <c r="S261" i="27"/>
  <c r="C223" i="27"/>
  <c r="S242" i="27"/>
  <c r="S389" i="27"/>
  <c r="U280" i="27"/>
  <c r="U219" i="27"/>
  <c r="G186" i="27"/>
  <c r="W114" i="27"/>
  <c r="G115" i="27"/>
  <c r="W184" i="27"/>
  <c r="AA95" i="27"/>
  <c r="AA223" i="27"/>
  <c r="I139" i="27"/>
  <c r="I176" i="27"/>
  <c r="E85" i="27"/>
  <c r="U220" i="27"/>
  <c r="G261" i="27"/>
  <c r="G224" i="27"/>
  <c r="I287" i="27"/>
  <c r="I370" i="27"/>
  <c r="I193" i="27"/>
  <c r="I221" i="27"/>
  <c r="K68" i="27"/>
  <c r="K395" i="27"/>
  <c r="W22" i="27"/>
  <c r="G225" i="27"/>
  <c r="C396" i="27"/>
  <c r="Q57" i="27"/>
  <c r="A267" i="27"/>
  <c r="AA21" i="27"/>
  <c r="K219" i="27"/>
  <c r="I288" i="27"/>
  <c r="Y225" i="27"/>
  <c r="Y140" i="27"/>
  <c r="I265" i="27"/>
  <c r="W33" i="27"/>
  <c r="G194" i="27"/>
  <c r="K75" i="27"/>
  <c r="K190" i="27"/>
  <c r="G283" i="27"/>
  <c r="G367" i="27"/>
  <c r="Y139" i="27"/>
  <c r="I379" i="27"/>
  <c r="G145" i="27"/>
  <c r="G269" i="27"/>
  <c r="E9" i="27"/>
  <c r="U452" i="27"/>
  <c r="U221" i="27"/>
  <c r="W261" i="27"/>
  <c r="G223" i="27"/>
  <c r="Y242" i="27"/>
  <c r="Y389" i="27"/>
  <c r="Y280" i="27"/>
  <c r="Y219" i="27"/>
  <c r="AA269" i="27"/>
  <c r="AA264" i="27"/>
  <c r="I186" i="27"/>
  <c r="Y114" i="27"/>
  <c r="A115" i="27"/>
  <c r="Q184" i="27"/>
  <c r="S158" i="27"/>
  <c r="W95" i="27"/>
  <c r="W223" i="27"/>
  <c r="G139" i="27"/>
  <c r="G176" i="27"/>
  <c r="K272" i="27"/>
  <c r="K390" i="27"/>
  <c r="A261" i="27"/>
  <c r="A224" i="27"/>
  <c r="G287" i="27"/>
  <c r="G370" i="27"/>
  <c r="AA288" i="27"/>
  <c r="AA371" i="27"/>
  <c r="C193" i="27"/>
  <c r="C221" i="27"/>
  <c r="K64" i="27"/>
  <c r="AA185" i="27"/>
  <c r="S396" i="27"/>
  <c r="C68" i="27"/>
  <c r="C395" i="27"/>
  <c r="W142" i="27"/>
  <c r="G13" i="27"/>
  <c r="Y22" i="27"/>
  <c r="I225" i="27"/>
  <c r="A396" i="27"/>
  <c r="E12" i="27"/>
  <c r="E184" i="27"/>
  <c r="U113" i="27"/>
  <c r="W67" i="27"/>
  <c r="W394" i="27"/>
  <c r="Q21" i="27"/>
  <c r="A219" i="27"/>
  <c r="E260" i="27"/>
  <c r="U368" i="27"/>
  <c r="C469" i="27"/>
  <c r="S393" i="27"/>
  <c r="Y33" i="27"/>
  <c r="I194" i="27"/>
  <c r="I146" i="27"/>
  <c r="Y383" i="27"/>
  <c r="Y54" i="27"/>
  <c r="Y366" i="27"/>
  <c r="S139" i="27"/>
  <c r="C379" i="27"/>
  <c r="A145" i="27"/>
  <c r="A269" i="27"/>
  <c r="I190" i="27"/>
  <c r="I371" i="27"/>
  <c r="Y261" i="27"/>
  <c r="I223" i="27"/>
  <c r="Y135" i="27"/>
  <c r="Y258" i="27"/>
  <c r="E242" i="27"/>
  <c r="E156" i="27"/>
  <c r="S269" i="27"/>
  <c r="S264" i="27"/>
  <c r="K186" i="27"/>
  <c r="AA114" i="27"/>
  <c r="S184" i="27"/>
  <c r="C115" i="27"/>
  <c r="W158" i="27"/>
  <c r="S287" i="27"/>
  <c r="S222" i="27"/>
  <c r="Q95" i="27"/>
  <c r="Q223" i="27"/>
  <c r="E272" i="27"/>
  <c r="E390" i="27"/>
  <c r="I261" i="27"/>
  <c r="I224" i="27"/>
  <c r="E287" i="27"/>
  <c r="E370" i="27"/>
  <c r="U288" i="27"/>
  <c r="U371" i="27"/>
  <c r="G193" i="27"/>
  <c r="G221" i="27"/>
  <c r="Y396" i="27"/>
  <c r="I68" i="27"/>
  <c r="I395" i="27"/>
  <c r="Q22" i="27"/>
  <c r="A225" i="27"/>
  <c r="I396" i="27"/>
  <c r="G12" i="27"/>
  <c r="G184" i="27"/>
  <c r="W113" i="27"/>
  <c r="Q67" i="27"/>
  <c r="Q394" i="27"/>
  <c r="W21" i="27"/>
  <c r="G219" i="27"/>
  <c r="K149" i="27"/>
  <c r="K388" i="27"/>
  <c r="AA15" i="27"/>
  <c r="A23" i="27"/>
  <c r="A214" i="27"/>
  <c r="K469" i="27"/>
  <c r="AA393" i="27"/>
  <c r="U33" i="27"/>
  <c r="E194" i="27"/>
  <c r="K146" i="27"/>
  <c r="AA383" i="27"/>
  <c r="S54" i="27"/>
  <c r="S366" i="27"/>
  <c r="C191" i="27"/>
  <c r="C369" i="27"/>
  <c r="A190" i="27"/>
  <c r="A371" i="27"/>
  <c r="E13" i="27"/>
  <c r="AA261" i="27"/>
  <c r="K223" i="27"/>
  <c r="AA135" i="27"/>
  <c r="AA258" i="27"/>
  <c r="G242" i="27"/>
  <c r="G156" i="27"/>
  <c r="W263" i="27"/>
  <c r="U269" i="27"/>
  <c r="U264" i="27"/>
  <c r="E186" i="27"/>
  <c r="U114" i="27"/>
  <c r="Y158" i="27"/>
  <c r="W287" i="27"/>
  <c r="W222" i="27"/>
  <c r="U95" i="27"/>
  <c r="U223" i="27"/>
  <c r="A272" i="27"/>
  <c r="A390" i="27"/>
  <c r="A85" i="27"/>
  <c r="Q220" i="27"/>
  <c r="C261" i="27"/>
  <c r="C224" i="27"/>
  <c r="W288" i="27"/>
  <c r="W371" i="27"/>
  <c r="E193" i="27"/>
  <c r="E221" i="27"/>
  <c r="Q396" i="27"/>
  <c r="E396" i="27"/>
  <c r="W57" i="27"/>
  <c r="G267" i="27"/>
  <c r="A12" i="27"/>
  <c r="A184" i="27"/>
  <c r="Q113" i="27"/>
  <c r="Y67" i="27"/>
  <c r="Y394" i="27"/>
  <c r="K288" i="27"/>
  <c r="AA225" i="27"/>
  <c r="A149" i="27"/>
  <c r="A388" i="27"/>
  <c r="Q15" i="27"/>
  <c r="I23" i="27"/>
  <c r="I214" i="27"/>
  <c r="S140" i="27"/>
  <c r="C265" i="27"/>
  <c r="E469" i="27"/>
  <c r="U393" i="27"/>
  <c r="AA33" i="27"/>
  <c r="K194" i="27"/>
  <c r="G75" i="27"/>
  <c r="G190" i="27"/>
  <c r="U54" i="27"/>
  <c r="U366" i="27"/>
  <c r="G191" i="27"/>
  <c r="G369" i="27"/>
  <c r="Y452" i="27"/>
  <c r="Y221" i="27"/>
  <c r="U261" i="27"/>
  <c r="E223" i="27"/>
  <c r="S135" i="27"/>
  <c r="S258" i="27"/>
  <c r="I242" i="27"/>
  <c r="I156" i="27"/>
  <c r="Q280" i="27"/>
  <c r="Q219" i="27"/>
  <c r="Y269" i="27"/>
  <c r="Y264" i="27"/>
  <c r="C186" i="27"/>
  <c r="S114" i="27"/>
  <c r="U158" i="27"/>
  <c r="S95" i="27"/>
  <c r="S223" i="27"/>
  <c r="A139" i="27"/>
  <c r="A176" i="27"/>
  <c r="C272" i="27"/>
  <c r="C390" i="27"/>
  <c r="I85" i="27"/>
  <c r="Y220" i="27"/>
  <c r="K261" i="27"/>
  <c r="K224" i="27"/>
  <c r="Q288" i="27"/>
  <c r="Q371" i="27"/>
  <c r="K193" i="27"/>
  <c r="K221" i="27"/>
  <c r="W396" i="27"/>
  <c r="K396" i="27"/>
  <c r="S57" i="27"/>
  <c r="C267" i="27"/>
  <c r="I12" i="27"/>
  <c r="I184" i="27"/>
  <c r="Y113" i="27"/>
  <c r="G151" i="27"/>
  <c r="G274" i="27"/>
  <c r="S67" i="27"/>
  <c r="S394" i="27"/>
  <c r="C288" i="27"/>
  <c r="S225" i="27"/>
  <c r="A260" i="27"/>
  <c r="Q368" i="27"/>
  <c r="C149" i="27"/>
  <c r="S15" i="27"/>
  <c r="U140" i="27"/>
  <c r="E265" i="27"/>
  <c r="G469" i="27"/>
  <c r="W393" i="27"/>
  <c r="Q33" i="27"/>
  <c r="A194" i="27"/>
  <c r="G475" i="27"/>
  <c r="W397" i="27"/>
  <c r="I191" i="27"/>
  <c r="I369" i="27"/>
  <c r="W452" i="27"/>
  <c r="W221" i="27"/>
  <c r="Q261" i="27"/>
  <c r="A223" i="27"/>
  <c r="U135" i="27"/>
  <c r="U258" i="27"/>
  <c r="K242" i="27"/>
  <c r="K156" i="27"/>
  <c r="AA280" i="27"/>
  <c r="AA219" i="27"/>
  <c r="E115" i="27"/>
  <c r="U184" i="27"/>
  <c r="AA158" i="27"/>
  <c r="Y95" i="27"/>
  <c r="Y223" i="27"/>
  <c r="E139" i="27"/>
  <c r="E176" i="27"/>
  <c r="I272" i="27"/>
  <c r="I390" i="27"/>
  <c r="G85" i="27"/>
  <c r="W220" i="27"/>
  <c r="C287" i="27"/>
  <c r="C370" i="27"/>
  <c r="Y288" i="27"/>
  <c r="Y371" i="27"/>
  <c r="U396" i="27"/>
  <c r="A68" i="27"/>
  <c r="A395" i="27"/>
  <c r="AA22" i="27"/>
  <c r="K225" i="27"/>
  <c r="Y57" i="27"/>
  <c r="I267" i="27"/>
  <c r="C12" i="27"/>
  <c r="C184" i="27"/>
  <c r="S113" i="27"/>
  <c r="A151" i="27"/>
  <c r="A274" i="27"/>
  <c r="A159" i="27"/>
  <c r="A191" i="27"/>
  <c r="AA67" i="27"/>
  <c r="AA394" i="27"/>
  <c r="U21" i="27"/>
  <c r="E219" i="27"/>
  <c r="E288" i="27"/>
  <c r="U225" i="27"/>
  <c r="I260" i="27"/>
  <c r="Y368" i="27"/>
  <c r="E149" i="27"/>
  <c r="U15" i="27"/>
  <c r="K23" i="27"/>
  <c r="K214" i="27"/>
  <c r="AA140" i="27"/>
  <c r="K265" i="27"/>
  <c r="A469" i="27"/>
  <c r="Q393" i="27"/>
  <c r="E55" i="27"/>
  <c r="U376" i="27"/>
  <c r="E146" i="27"/>
  <c r="U383" i="27"/>
  <c r="A475" i="27"/>
  <c r="Q397" i="27"/>
  <c r="Q271" i="27"/>
  <c r="Q391" i="27"/>
  <c r="A15" i="27"/>
  <c r="AA286" i="27"/>
  <c r="AA224" i="27"/>
  <c r="A13" i="27"/>
  <c r="Q452" i="27"/>
  <c r="Q221" i="27"/>
  <c r="W135" i="27"/>
  <c r="W258" i="27"/>
  <c r="A242" i="27"/>
  <c r="A156" i="27"/>
  <c r="S280" i="27"/>
  <c r="S219" i="27"/>
  <c r="I115" i="27"/>
  <c r="Y184" i="27"/>
  <c r="Q158" i="27"/>
  <c r="K139" i="27"/>
  <c r="K176" i="27"/>
  <c r="G272" i="27"/>
  <c r="G390" i="27"/>
  <c r="C85" i="27"/>
  <c r="S220" i="27"/>
  <c r="A287" i="27"/>
  <c r="A370" i="27"/>
  <c r="S288" i="27"/>
  <c r="S371" i="27"/>
  <c r="A64" i="27"/>
  <c r="Q185" i="27"/>
  <c r="AA396" i="27"/>
  <c r="G68" i="27"/>
  <c r="G395" i="27"/>
  <c r="AA142" i="27"/>
  <c r="K13" i="27"/>
  <c r="S22" i="27"/>
  <c r="C225" i="27"/>
  <c r="U57" i="27"/>
  <c r="E267" i="27"/>
  <c r="K12" i="27"/>
  <c r="K184" i="27"/>
  <c r="AA113" i="27"/>
  <c r="K159" i="27"/>
  <c r="K191" i="27"/>
  <c r="U67" i="27"/>
  <c r="U394" i="27"/>
  <c r="Y21" i="27"/>
  <c r="I219" i="27"/>
  <c r="A288" i="27"/>
  <c r="Q225" i="27"/>
  <c r="K260" i="27"/>
  <c r="AA368" i="27"/>
  <c r="G149" i="27"/>
  <c r="G388" i="27"/>
  <c r="W15" i="27"/>
  <c r="Q140" i="27"/>
  <c r="A265" i="27"/>
  <c r="I469" i="27"/>
  <c r="Y393" i="27"/>
  <c r="C75" i="27"/>
  <c r="C190" i="27"/>
  <c r="E475" i="27"/>
  <c r="U397" i="27"/>
  <c r="Q252" i="27"/>
  <c r="Q215" i="27"/>
  <c r="W271" i="27"/>
  <c r="W391" i="27"/>
  <c r="U286" i="27"/>
  <c r="U224" i="27"/>
  <c r="C9" i="27"/>
  <c r="W376" i="27"/>
  <c r="AA376" i="27"/>
  <c r="G15" i="27"/>
  <c r="AA452" i="27"/>
  <c r="AA221" i="27"/>
  <c r="Q135" i="27"/>
  <c r="Q258" i="27"/>
  <c r="U242" i="27"/>
  <c r="U389" i="27"/>
  <c r="C242" i="27"/>
  <c r="C156" i="27"/>
  <c r="W280" i="27"/>
  <c r="W219" i="27"/>
  <c r="A186" i="27"/>
  <c r="Q114" i="27"/>
  <c r="K115" i="27"/>
  <c r="AA184" i="27"/>
  <c r="C139" i="27"/>
  <c r="C176" i="27"/>
  <c r="K85" i="27"/>
  <c r="AA220" i="27"/>
  <c r="E261" i="27"/>
  <c r="E224" i="27"/>
  <c r="K287" i="27"/>
  <c r="K370" i="27"/>
  <c r="A193" i="27"/>
  <c r="A221" i="27"/>
  <c r="E68" i="27"/>
  <c r="E395" i="27"/>
  <c r="U22" i="27"/>
  <c r="E225" i="27"/>
  <c r="G396" i="27"/>
  <c r="AA57" i="27"/>
  <c r="K267" i="27"/>
  <c r="E159" i="27"/>
  <c r="E191" i="27"/>
  <c r="S21" i="27"/>
  <c r="C219" i="27"/>
  <c r="G288" i="27"/>
  <c r="W225" i="27"/>
  <c r="I149" i="27"/>
  <c r="I388" i="27"/>
  <c r="Y15" i="27"/>
  <c r="W140" i="27"/>
  <c r="G265" i="27"/>
  <c r="S33" i="27"/>
  <c r="C194" i="27"/>
  <c r="E75" i="27"/>
  <c r="E190" i="27"/>
  <c r="A146" i="27"/>
  <c r="Q383" i="27"/>
  <c r="C283" i="27"/>
  <c r="C367" i="27"/>
  <c r="K500" i="27"/>
  <c r="K141" i="27"/>
  <c r="AA459" i="27"/>
  <c r="AA267" i="27"/>
  <c r="W331" i="27"/>
  <c r="W143" i="27"/>
  <c r="AA175" i="27"/>
  <c r="K420" i="27"/>
  <c r="C249" i="27"/>
  <c r="S420" i="27"/>
  <c r="C63" i="27"/>
  <c r="S446" i="27"/>
  <c r="S156" i="27"/>
  <c r="K451" i="27"/>
  <c r="AA406" i="27"/>
  <c r="C330" i="27"/>
  <c r="C142" i="27"/>
  <c r="Q247" i="27"/>
  <c r="A417" i="27"/>
  <c r="Q65" i="27"/>
  <c r="Q415" i="27"/>
  <c r="A60" i="27"/>
  <c r="I447" i="27"/>
  <c r="I157" i="27"/>
  <c r="K251" i="27"/>
  <c r="AA418" i="27"/>
  <c r="K65" i="27"/>
  <c r="K257" i="27"/>
  <c r="K72" i="27"/>
  <c r="C462" i="27"/>
  <c r="S411" i="27"/>
  <c r="C270" i="27"/>
  <c r="U334" i="27"/>
  <c r="U149" i="27"/>
  <c r="A409" i="27"/>
  <c r="Q55" i="27"/>
  <c r="C499" i="27"/>
  <c r="C137" i="27"/>
  <c r="C498" i="27"/>
  <c r="C56" i="27"/>
  <c r="K328" i="27"/>
  <c r="AA500" i="27"/>
  <c r="K140" i="27"/>
  <c r="G250" i="27"/>
  <c r="G64" i="27"/>
  <c r="Q471" i="27"/>
  <c r="A412" i="27"/>
  <c r="W243" i="27"/>
  <c r="G413" i="27"/>
  <c r="W58" i="27"/>
  <c r="U112" i="27"/>
  <c r="E152" i="27"/>
  <c r="U276" i="27"/>
  <c r="I136" i="27"/>
  <c r="I497" i="27"/>
  <c r="Y416" i="27"/>
  <c r="I61" i="27"/>
  <c r="Q466" i="27"/>
  <c r="Q273" i="27"/>
  <c r="A18" i="27"/>
  <c r="S421" i="27"/>
  <c r="C59" i="27"/>
  <c r="E339" i="27"/>
  <c r="E151" i="27"/>
  <c r="W257" i="27"/>
  <c r="G33" i="27"/>
  <c r="E444" i="27"/>
  <c r="E155" i="27"/>
  <c r="Q256" i="27"/>
  <c r="Q71" i="27"/>
  <c r="I31" i="27"/>
  <c r="Y272" i="27"/>
  <c r="AA457" i="27"/>
  <c r="E39" i="27"/>
  <c r="U268" i="27"/>
  <c r="S244" i="27"/>
  <c r="C421" i="27"/>
  <c r="I252" i="27"/>
  <c r="Y417" i="27"/>
  <c r="I66" i="27"/>
  <c r="A175" i="27"/>
  <c r="A422" i="27"/>
  <c r="Q61" i="27"/>
  <c r="Y497" i="27"/>
  <c r="I263" i="27"/>
  <c r="I38" i="27"/>
  <c r="I410" i="27"/>
  <c r="Y141" i="27"/>
  <c r="W262" i="27"/>
  <c r="W75" i="27"/>
  <c r="Q408" i="27"/>
  <c r="Q266" i="27"/>
  <c r="AA444" i="27"/>
  <c r="AA155" i="27"/>
  <c r="Y252" i="27"/>
  <c r="Y419" i="27"/>
  <c r="Y66" i="27"/>
  <c r="I258" i="27"/>
  <c r="G264" i="27"/>
  <c r="W499" i="27"/>
  <c r="C500" i="27"/>
  <c r="C141" i="27"/>
  <c r="U176" i="27"/>
  <c r="U32" i="27"/>
  <c r="E418" i="27"/>
  <c r="U64" i="27"/>
  <c r="U459" i="27"/>
  <c r="U267" i="27"/>
  <c r="U331" i="27"/>
  <c r="U143" i="27"/>
  <c r="E112" i="27"/>
  <c r="U151" i="27"/>
  <c r="G249" i="27"/>
  <c r="W420" i="27"/>
  <c r="G63" i="27"/>
  <c r="E451" i="27"/>
  <c r="U406" i="27"/>
  <c r="G199" i="27"/>
  <c r="W399" i="27"/>
  <c r="I330" i="27"/>
  <c r="I142" i="27"/>
  <c r="W247" i="27"/>
  <c r="G417" i="27"/>
  <c r="W65" i="27"/>
  <c r="Y415" i="27"/>
  <c r="I60" i="27"/>
  <c r="C447" i="27"/>
  <c r="C157" i="27"/>
  <c r="G251" i="27"/>
  <c r="W418" i="27"/>
  <c r="G65" i="27"/>
  <c r="C257" i="27"/>
  <c r="C72" i="27"/>
  <c r="C448" i="27"/>
  <c r="C158" i="27"/>
  <c r="I462" i="27"/>
  <c r="Y411" i="27"/>
  <c r="I270" i="27"/>
  <c r="W334" i="27"/>
  <c r="W149" i="27"/>
  <c r="I409" i="27"/>
  <c r="Y55" i="27"/>
  <c r="E137" i="27"/>
  <c r="E499" i="27"/>
  <c r="E498" i="27"/>
  <c r="E56" i="27"/>
  <c r="G328" i="27"/>
  <c r="W500" i="27"/>
  <c r="G140" i="27"/>
  <c r="C250" i="27"/>
  <c r="C64" i="27"/>
  <c r="AA471" i="27"/>
  <c r="K412" i="27"/>
  <c r="Q243" i="27"/>
  <c r="A413" i="27"/>
  <c r="Q58" i="27"/>
  <c r="W112" i="27"/>
  <c r="G152" i="27"/>
  <c r="Q276" i="27"/>
  <c r="E136" i="27"/>
  <c r="E497" i="27"/>
  <c r="AA416" i="27"/>
  <c r="K61" i="27"/>
  <c r="U466" i="27"/>
  <c r="U273" i="27"/>
  <c r="E18" i="27"/>
  <c r="AA421" i="27"/>
  <c r="K59" i="27"/>
  <c r="K339" i="27"/>
  <c r="K151" i="27"/>
  <c r="Y257" i="27"/>
  <c r="I33" i="27"/>
  <c r="C444" i="27"/>
  <c r="C155" i="27"/>
  <c r="W256" i="27"/>
  <c r="W71" i="27"/>
  <c r="E31" i="27"/>
  <c r="U272" i="27"/>
  <c r="U457" i="27"/>
  <c r="C278" i="27"/>
  <c r="A39" i="27"/>
  <c r="Q268" i="27"/>
  <c r="AA244" i="27"/>
  <c r="K421" i="27"/>
  <c r="A252" i="27"/>
  <c r="Q417" i="27"/>
  <c r="A66" i="27"/>
  <c r="E175" i="27"/>
  <c r="E422" i="27"/>
  <c r="U61" i="27"/>
  <c r="K263" i="27"/>
  <c r="AA497" i="27"/>
  <c r="K38" i="27"/>
  <c r="K410" i="27"/>
  <c r="AA141" i="27"/>
  <c r="Q262" i="27"/>
  <c r="Q75" i="27"/>
  <c r="I414" i="27"/>
  <c r="Y60" i="27"/>
  <c r="W408" i="27"/>
  <c r="W266" i="27"/>
  <c r="S252" i="27"/>
  <c r="S419" i="27"/>
  <c r="S66" i="27"/>
  <c r="E264" i="27"/>
  <c r="U499" i="27"/>
  <c r="I500" i="27"/>
  <c r="I141" i="27"/>
  <c r="Q176" i="27"/>
  <c r="Q32" i="27"/>
  <c r="A418" i="27"/>
  <c r="Q64" i="27"/>
  <c r="Y459" i="27"/>
  <c r="Y267" i="27"/>
  <c r="AA331" i="27"/>
  <c r="AA143" i="27"/>
  <c r="E249" i="27"/>
  <c r="U420" i="27"/>
  <c r="E63" i="27"/>
  <c r="G451" i="27"/>
  <c r="W406" i="27"/>
  <c r="E199" i="27"/>
  <c r="U399" i="27"/>
  <c r="G330" i="27"/>
  <c r="G142" i="27"/>
  <c r="Y247" i="27"/>
  <c r="I417" i="27"/>
  <c r="Y65" i="27"/>
  <c r="S415" i="27"/>
  <c r="C60" i="27"/>
  <c r="A251" i="27"/>
  <c r="Q418" i="27"/>
  <c r="A65" i="27"/>
  <c r="I341" i="27"/>
  <c r="I153" i="27"/>
  <c r="I257" i="27"/>
  <c r="I72" i="27"/>
  <c r="U411" i="27"/>
  <c r="E270" i="27"/>
  <c r="S334" i="27"/>
  <c r="S149" i="27"/>
  <c r="AA414" i="27"/>
  <c r="K62" i="27"/>
  <c r="I499" i="27"/>
  <c r="I137" i="27"/>
  <c r="G56" i="27"/>
  <c r="G498" i="27"/>
  <c r="S38" i="27"/>
  <c r="C268" i="27"/>
  <c r="AA243" i="27"/>
  <c r="K413" i="27"/>
  <c r="AA58" i="27"/>
  <c r="Q112" i="27"/>
  <c r="A152" i="27"/>
  <c r="AA276" i="27"/>
  <c r="AA409" i="27"/>
  <c r="K135" i="27"/>
  <c r="Q416" i="27"/>
  <c r="A61" i="27"/>
  <c r="W466" i="27"/>
  <c r="W273" i="27"/>
  <c r="G18" i="27"/>
  <c r="W421" i="27"/>
  <c r="G59" i="27"/>
  <c r="S257" i="27"/>
  <c r="C33" i="27"/>
  <c r="I444" i="27"/>
  <c r="I155" i="27"/>
  <c r="G278" i="27"/>
  <c r="G39" i="27"/>
  <c r="W268" i="27"/>
  <c r="C415" i="27"/>
  <c r="S63" i="27"/>
  <c r="U244" i="27"/>
  <c r="E421" i="27"/>
  <c r="E252" i="27"/>
  <c r="U417" i="27"/>
  <c r="E66" i="27"/>
  <c r="G408" i="27"/>
  <c r="W136" i="27"/>
  <c r="Y259" i="27"/>
  <c r="S262" i="27"/>
  <c r="S75" i="27"/>
  <c r="A414" i="27"/>
  <c r="Q60" i="27"/>
  <c r="A264" i="27"/>
  <c r="Q499" i="27"/>
  <c r="G141" i="27"/>
  <c r="G500" i="27"/>
  <c r="W176" i="27"/>
  <c r="G418" i="27"/>
  <c r="W32" i="27"/>
  <c r="W64" i="27"/>
  <c r="Q459" i="27"/>
  <c r="Q267" i="27"/>
  <c r="Y175" i="27"/>
  <c r="I420" i="27"/>
  <c r="I112" i="27"/>
  <c r="Y151" i="27"/>
  <c r="K249" i="27"/>
  <c r="AA420" i="27"/>
  <c r="K63" i="27"/>
  <c r="Q446" i="27"/>
  <c r="Q156" i="27"/>
  <c r="A451" i="27"/>
  <c r="Q406" i="27"/>
  <c r="A100" i="27"/>
  <c r="Q263" i="27"/>
  <c r="K199" i="27"/>
  <c r="AA399" i="27"/>
  <c r="AA247" i="27"/>
  <c r="K417" i="27"/>
  <c r="AA65" i="27"/>
  <c r="AA415" i="27"/>
  <c r="K60" i="27"/>
  <c r="C251" i="27"/>
  <c r="S418" i="27"/>
  <c r="C65" i="27"/>
  <c r="A341" i="27"/>
  <c r="A153" i="27"/>
  <c r="E257" i="27"/>
  <c r="E72" i="27"/>
  <c r="K333" i="27"/>
  <c r="K148" i="27"/>
  <c r="AA411" i="27"/>
  <c r="K270" i="27"/>
  <c r="Y334" i="27"/>
  <c r="Y149" i="27"/>
  <c r="U414" i="27"/>
  <c r="E62" i="27"/>
  <c r="A499" i="27"/>
  <c r="A137" i="27"/>
  <c r="I498" i="27"/>
  <c r="I56" i="27"/>
  <c r="Q38" i="27"/>
  <c r="A268" i="27"/>
  <c r="I250" i="27"/>
  <c r="I64" i="27"/>
  <c r="U243" i="27"/>
  <c r="E413" i="27"/>
  <c r="U58" i="27"/>
  <c r="AA112" i="27"/>
  <c r="K152" i="27"/>
  <c r="S276" i="27"/>
  <c r="Q409" i="27"/>
  <c r="A135" i="27"/>
  <c r="W416" i="27"/>
  <c r="G61" i="27"/>
  <c r="AA466" i="27"/>
  <c r="AA273" i="27"/>
  <c r="K18" i="27"/>
  <c r="Q421" i="27"/>
  <c r="A59" i="27"/>
  <c r="U257" i="27"/>
  <c r="E33" i="27"/>
  <c r="A444" i="27"/>
  <c r="A155" i="27"/>
  <c r="C39" i="27"/>
  <c r="S268" i="27"/>
  <c r="K415" i="27"/>
  <c r="AA63" i="27"/>
  <c r="W244" i="27"/>
  <c r="G421" i="27"/>
  <c r="K252" i="27"/>
  <c r="AA417" i="27"/>
  <c r="K66" i="27"/>
  <c r="E408" i="27"/>
  <c r="U136" i="27"/>
  <c r="Y262" i="27"/>
  <c r="Y75" i="27"/>
  <c r="A258" i="27"/>
  <c r="A73" i="27"/>
  <c r="C260" i="27"/>
  <c r="K414" i="27"/>
  <c r="AA60" i="27"/>
  <c r="Y255" i="27"/>
  <c r="Y454" i="27"/>
  <c r="AA499" i="27"/>
  <c r="K264" i="27"/>
  <c r="A141" i="27"/>
  <c r="A500" i="27"/>
  <c r="S176" i="27"/>
  <c r="S32" i="27"/>
  <c r="C418" i="27"/>
  <c r="S64" i="27"/>
  <c r="W459" i="27"/>
  <c r="W267" i="27"/>
  <c r="U175" i="27"/>
  <c r="E420" i="27"/>
  <c r="C112" i="27"/>
  <c r="S151" i="27"/>
  <c r="I249" i="27"/>
  <c r="Y420" i="27"/>
  <c r="I63" i="27"/>
  <c r="U446" i="27"/>
  <c r="U156" i="27"/>
  <c r="I451" i="27"/>
  <c r="Y406" i="27"/>
  <c r="C199" i="27"/>
  <c r="S399" i="27"/>
  <c r="U247" i="27"/>
  <c r="E417" i="27"/>
  <c r="U65" i="27"/>
  <c r="C341" i="27"/>
  <c r="C153" i="27"/>
  <c r="A257" i="27"/>
  <c r="A72" i="27"/>
  <c r="E333" i="27"/>
  <c r="E148" i="27"/>
  <c r="G462" i="27"/>
  <c r="W411" i="27"/>
  <c r="G270" i="27"/>
  <c r="W414" i="27"/>
  <c r="G62" i="27"/>
  <c r="G409" i="27"/>
  <c r="W55" i="27"/>
  <c r="G137" i="27"/>
  <c r="G499" i="27"/>
  <c r="A328" i="27"/>
  <c r="A140" i="27"/>
  <c r="Q500" i="27"/>
  <c r="W38" i="27"/>
  <c r="G268" i="27"/>
  <c r="S471" i="27"/>
  <c r="C412" i="27"/>
  <c r="S243" i="27"/>
  <c r="C413" i="27"/>
  <c r="S58" i="27"/>
  <c r="S330" i="27"/>
  <c r="S142" i="27"/>
  <c r="Y112" i="27"/>
  <c r="I152" i="27"/>
  <c r="Y276" i="27"/>
  <c r="G497" i="27"/>
  <c r="G136" i="27"/>
  <c r="S409" i="27"/>
  <c r="C135" i="27"/>
  <c r="Y466" i="27"/>
  <c r="Y273" i="27"/>
  <c r="I18" i="27"/>
  <c r="C339" i="27"/>
  <c r="C151" i="27"/>
  <c r="AA257" i="27"/>
  <c r="K33" i="27"/>
  <c r="U256" i="27"/>
  <c r="U71" i="27"/>
  <c r="A31" i="27"/>
  <c r="Q272" i="27"/>
  <c r="G415" i="27"/>
  <c r="W63" i="27"/>
  <c r="Q244" i="27"/>
  <c r="A421" i="27"/>
  <c r="K175" i="27"/>
  <c r="K422" i="27"/>
  <c r="AA61" i="27"/>
  <c r="I408" i="27"/>
  <c r="Y136" i="27"/>
  <c r="E263" i="27"/>
  <c r="U497" i="27"/>
  <c r="A410" i="27"/>
  <c r="Q141" i="27"/>
  <c r="S259" i="27"/>
  <c r="G260" i="27"/>
  <c r="G414" i="27"/>
  <c r="W60" i="27"/>
  <c r="U255" i="27"/>
  <c r="Y499" i="27"/>
  <c r="I264" i="27"/>
  <c r="Y176" i="27"/>
  <c r="Y32" i="27"/>
  <c r="I418" i="27"/>
  <c r="Y64" i="27"/>
  <c r="Y331" i="27"/>
  <c r="Y143" i="27"/>
  <c r="W175" i="27"/>
  <c r="G420" i="27"/>
  <c r="Y446" i="27"/>
  <c r="Y156" i="27"/>
  <c r="I199" i="27"/>
  <c r="Y399" i="27"/>
  <c r="A330" i="27"/>
  <c r="A142" i="27"/>
  <c r="S247" i="27"/>
  <c r="C417" i="27"/>
  <c r="S65" i="27"/>
  <c r="E341" i="27"/>
  <c r="E153" i="27"/>
  <c r="G257" i="27"/>
  <c r="G72" i="27"/>
  <c r="A462" i="27"/>
  <c r="Q411" i="27"/>
  <c r="A270" i="27"/>
  <c r="Y414" i="27"/>
  <c r="I62" i="27"/>
  <c r="K409" i="27"/>
  <c r="AA55" i="27"/>
  <c r="K499" i="27"/>
  <c r="K137" i="27"/>
  <c r="I328" i="27"/>
  <c r="I140" i="27"/>
  <c r="Y500" i="27"/>
  <c r="U38" i="27"/>
  <c r="E268" i="27"/>
  <c r="U471" i="27"/>
  <c r="E412" i="27"/>
  <c r="Y243" i="27"/>
  <c r="I413" i="27"/>
  <c r="Y58" i="27"/>
  <c r="Y330" i="27"/>
  <c r="Y142" i="27"/>
  <c r="S112" i="27"/>
  <c r="C152" i="27"/>
  <c r="W276" i="27"/>
  <c r="C497" i="27"/>
  <c r="C136" i="27"/>
  <c r="U409" i="27"/>
  <c r="E135" i="27"/>
  <c r="S466" i="27"/>
  <c r="S273" i="27"/>
  <c r="C18" i="27"/>
  <c r="Q257" i="27"/>
  <c r="A33" i="27"/>
  <c r="S256" i="27"/>
  <c r="S71" i="27"/>
  <c r="G31" i="27"/>
  <c r="W272" i="27"/>
  <c r="Y457" i="27"/>
  <c r="E278" i="27"/>
  <c r="A415" i="27"/>
  <c r="Q63" i="27"/>
  <c r="Y244" i="27"/>
  <c r="I421" i="27"/>
  <c r="C175" i="27"/>
  <c r="C422" i="27"/>
  <c r="S61" i="27"/>
  <c r="C408" i="27"/>
  <c r="S136" i="27"/>
  <c r="W497" i="27"/>
  <c r="G263" i="27"/>
  <c r="G410" i="27"/>
  <c r="W141" i="27"/>
  <c r="U259" i="27"/>
  <c r="E258" i="27"/>
  <c r="E73" i="27"/>
  <c r="U252" i="27"/>
  <c r="U70" i="27"/>
  <c r="S432" i="27"/>
  <c r="S499" i="27"/>
  <c r="C264" i="27"/>
  <c r="AA176" i="27"/>
  <c r="AA32" i="27"/>
  <c r="K418" i="27"/>
  <c r="AA64" i="27"/>
  <c r="Q331" i="27"/>
  <c r="Q143" i="27"/>
  <c r="Q175" i="27"/>
  <c r="A420" i="27"/>
  <c r="AA446" i="27"/>
  <c r="AA156" i="27"/>
  <c r="A199" i="27"/>
  <c r="Q399" i="27"/>
  <c r="E330" i="27"/>
  <c r="E142" i="27"/>
  <c r="A99" i="27"/>
  <c r="Q269" i="27"/>
  <c r="U415" i="27"/>
  <c r="E60" i="27"/>
  <c r="E251" i="27"/>
  <c r="U418" i="27"/>
  <c r="E65" i="27"/>
  <c r="K341" i="27"/>
  <c r="K153" i="27"/>
  <c r="C333" i="27"/>
  <c r="C148" i="27"/>
  <c r="AA334" i="27"/>
  <c r="AA149" i="27"/>
  <c r="S414" i="27"/>
  <c r="C62" i="27"/>
  <c r="C409" i="27"/>
  <c r="S55" i="27"/>
  <c r="A56" i="27"/>
  <c r="A498" i="27"/>
  <c r="E328" i="27"/>
  <c r="E140" i="27"/>
  <c r="U500" i="27"/>
  <c r="AA38" i="27"/>
  <c r="K268" i="27"/>
  <c r="E250" i="27"/>
  <c r="E64" i="27"/>
  <c r="W471" i="27"/>
  <c r="G412" i="27"/>
  <c r="A497" i="27"/>
  <c r="A136" i="27"/>
  <c r="Y409" i="27"/>
  <c r="I135" i="27"/>
  <c r="S416" i="27"/>
  <c r="C61" i="27"/>
  <c r="U421" i="27"/>
  <c r="E59" i="27"/>
  <c r="G444" i="27"/>
  <c r="G155" i="27"/>
  <c r="Y256" i="27"/>
  <c r="Y71" i="27"/>
  <c r="K31" i="27"/>
  <c r="AA272" i="27"/>
  <c r="Q457" i="27"/>
  <c r="I39" i="27"/>
  <c r="Y268" i="27"/>
  <c r="E415" i="27"/>
  <c r="U63" i="27"/>
  <c r="C252" i="27"/>
  <c r="S417" i="27"/>
  <c r="C66" i="27"/>
  <c r="I175" i="27"/>
  <c r="I422" i="27"/>
  <c r="Y61" i="27"/>
  <c r="K408" i="27"/>
  <c r="AA136" i="27"/>
  <c r="Q497" i="27"/>
  <c r="A263" i="27"/>
  <c r="E38" i="27"/>
  <c r="E410" i="27"/>
  <c r="U141" i="27"/>
  <c r="Q259" i="27"/>
  <c r="AA262" i="27"/>
  <c r="AA75" i="27"/>
  <c r="W252" i="27"/>
  <c r="W70" i="27"/>
  <c r="W444" i="27"/>
  <c r="W155" i="27"/>
  <c r="AA498" i="27"/>
  <c r="AA138" i="27"/>
  <c r="E500" i="27"/>
  <c r="E141" i="27"/>
  <c r="S459" i="27"/>
  <c r="S267" i="27"/>
  <c r="S331" i="27"/>
  <c r="S143" i="27"/>
  <c r="S175" i="27"/>
  <c r="C420" i="27"/>
  <c r="A249" i="27"/>
  <c r="Q420" i="27"/>
  <c r="A63" i="27"/>
  <c r="W446" i="27"/>
  <c r="W156" i="27"/>
  <c r="C451" i="27"/>
  <c r="S406" i="27"/>
  <c r="K100" i="27"/>
  <c r="AA263" i="27"/>
  <c r="K330" i="27"/>
  <c r="K142" i="27"/>
  <c r="G99" i="27"/>
  <c r="W269" i="27"/>
  <c r="W415" i="27"/>
  <c r="G60" i="27"/>
  <c r="I251" i="27"/>
  <c r="Y418" i="27"/>
  <c r="I65" i="27"/>
  <c r="G341" i="27"/>
  <c r="G153" i="27"/>
  <c r="I333" i="27"/>
  <c r="I148" i="27"/>
  <c r="Q334" i="27"/>
  <c r="Q149" i="27"/>
  <c r="Q414" i="27"/>
  <c r="A62" i="27"/>
  <c r="E409" i="27"/>
  <c r="U55" i="27"/>
  <c r="K56" i="27"/>
  <c r="K498" i="27"/>
  <c r="C328" i="27"/>
  <c r="C140" i="27"/>
  <c r="S500" i="27"/>
  <c r="Y38" i="27"/>
  <c r="I268" i="27"/>
  <c r="Y471" i="27"/>
  <c r="I412" i="27"/>
  <c r="K136" i="27"/>
  <c r="K497" i="27"/>
  <c r="W409" i="27"/>
  <c r="G135" i="27"/>
  <c r="U416" i="27"/>
  <c r="E61" i="27"/>
  <c r="Y421" i="27"/>
  <c r="I59" i="27"/>
  <c r="I339" i="27"/>
  <c r="I151" i="27"/>
  <c r="K444" i="27"/>
  <c r="K155" i="27"/>
  <c r="AA256" i="27"/>
  <c r="AA71" i="27"/>
  <c r="C31" i="27"/>
  <c r="S272" i="27"/>
  <c r="W457" i="27"/>
  <c r="K39" i="27"/>
  <c r="AA268" i="27"/>
  <c r="I415" i="27"/>
  <c r="Y63" i="27"/>
  <c r="G252" i="27"/>
  <c r="W417" i="27"/>
  <c r="G66" i="27"/>
  <c r="G175" i="27"/>
  <c r="G422" i="27"/>
  <c r="W61" i="27"/>
  <c r="A408" i="27"/>
  <c r="Q136" i="27"/>
  <c r="C263" i="27"/>
  <c r="S497" i="27"/>
  <c r="C410" i="27"/>
  <c r="S141" i="27"/>
  <c r="U262" i="27"/>
  <c r="U75" i="27"/>
  <c r="Q444" i="27"/>
  <c r="Q155" i="27"/>
  <c r="U138" i="27"/>
  <c r="U498" i="27"/>
  <c r="AA252" i="27"/>
  <c r="AA419" i="27"/>
  <c r="AA66" i="27"/>
  <c r="W432" i="27"/>
  <c r="S255" i="27"/>
  <c r="C258" i="27"/>
  <c r="Q94" i="27"/>
  <c r="Q40" i="27"/>
  <c r="E450" i="27"/>
  <c r="U240" i="27"/>
  <c r="U236" i="27"/>
  <c r="AA93" i="27"/>
  <c r="AA39" i="27"/>
  <c r="I245" i="27"/>
  <c r="I241" i="27"/>
  <c r="AA254" i="27"/>
  <c r="K47" i="27"/>
  <c r="A256" i="27"/>
  <c r="A253" i="27"/>
  <c r="K177" i="27"/>
  <c r="K173" i="27"/>
  <c r="A37" i="27"/>
  <c r="A457" i="27"/>
  <c r="I327" i="27"/>
  <c r="Q177" i="27"/>
  <c r="Q173" i="27"/>
  <c r="Y239" i="27"/>
  <c r="Y235" i="27"/>
  <c r="E322" i="27"/>
  <c r="U37" i="27"/>
  <c r="E240" i="27"/>
  <c r="E236" i="27"/>
  <c r="K254" i="27"/>
  <c r="AA48" i="27"/>
  <c r="E324" i="27"/>
  <c r="E321" i="27"/>
  <c r="S96" i="27"/>
  <c r="K246" i="27"/>
  <c r="Q241" i="27"/>
  <c r="Q237" i="27"/>
  <c r="K244" i="27"/>
  <c r="AA447" i="27"/>
  <c r="C471" i="27"/>
  <c r="S102" i="27"/>
  <c r="G326" i="27"/>
  <c r="E174" i="27"/>
  <c r="U465" i="27"/>
  <c r="G238" i="27"/>
  <c r="G234" i="27"/>
  <c r="Y328" i="27"/>
  <c r="AA443" i="27"/>
  <c r="K262" i="27"/>
  <c r="K259" i="27"/>
  <c r="U94" i="27"/>
  <c r="U40" i="27"/>
  <c r="A112" i="27"/>
  <c r="Q336" i="27"/>
  <c r="I450" i="27"/>
  <c r="W240" i="27"/>
  <c r="W236" i="27"/>
  <c r="AA461" i="27"/>
  <c r="K99" i="27"/>
  <c r="C245" i="27"/>
  <c r="C241" i="27"/>
  <c r="G447" i="27"/>
  <c r="S448" i="27"/>
  <c r="I256" i="27"/>
  <c r="I253" i="27"/>
  <c r="A177" i="27"/>
  <c r="A173" i="27"/>
  <c r="C37" i="27"/>
  <c r="C457" i="27"/>
  <c r="G327" i="27"/>
  <c r="U105" i="27"/>
  <c r="E462" i="27"/>
  <c r="K247" i="27"/>
  <c r="K243" i="27"/>
  <c r="W177" i="27"/>
  <c r="W173" i="27"/>
  <c r="I322" i="27"/>
  <c r="Y37" i="27"/>
  <c r="G240" i="27"/>
  <c r="G236" i="27"/>
  <c r="K250" i="27"/>
  <c r="C254" i="27"/>
  <c r="W330" i="27"/>
  <c r="W327" i="27"/>
  <c r="S282" i="27"/>
  <c r="S85" i="27"/>
  <c r="K323" i="27"/>
  <c r="K320" i="27"/>
  <c r="Q96" i="27"/>
  <c r="A246" i="27"/>
  <c r="G244" i="27"/>
  <c r="G471" i="27"/>
  <c r="E326" i="27"/>
  <c r="I238" i="27"/>
  <c r="I234" i="27"/>
  <c r="C98" i="27"/>
  <c r="S457" i="27"/>
  <c r="S249" i="27"/>
  <c r="S245" i="27"/>
  <c r="Q443" i="27"/>
  <c r="AA94" i="27"/>
  <c r="AA40" i="27"/>
  <c r="Y323" i="27"/>
  <c r="Y320" i="27"/>
  <c r="C450" i="27"/>
  <c r="Y240" i="27"/>
  <c r="Y236" i="27"/>
  <c r="S461" i="27"/>
  <c r="C99" i="27"/>
  <c r="K245" i="27"/>
  <c r="K241" i="27"/>
  <c r="E447" i="27"/>
  <c r="W448" i="27"/>
  <c r="C256" i="27"/>
  <c r="C253" i="27"/>
  <c r="G177" i="27"/>
  <c r="G173" i="27"/>
  <c r="E37" i="27"/>
  <c r="E457" i="27"/>
  <c r="AA105" i="27"/>
  <c r="K462" i="27"/>
  <c r="E247" i="27"/>
  <c r="E243" i="27"/>
  <c r="S177" i="27"/>
  <c r="S173" i="27"/>
  <c r="A322" i="27"/>
  <c r="Q37" i="27"/>
  <c r="I240" i="27"/>
  <c r="I236" i="27"/>
  <c r="I254" i="27"/>
  <c r="Q330" i="27"/>
  <c r="Q327" i="27"/>
  <c r="W282" i="27"/>
  <c r="W85" i="27"/>
  <c r="A323" i="27"/>
  <c r="A320" i="27"/>
  <c r="Y96" i="27"/>
  <c r="G246" i="27"/>
  <c r="A244" i="27"/>
  <c r="I471" i="27"/>
  <c r="Y102" i="27"/>
  <c r="K326" i="27"/>
  <c r="AA249" i="27"/>
  <c r="W443" i="27"/>
  <c r="Y94" i="27"/>
  <c r="Y40" i="27"/>
  <c r="AA323" i="27"/>
  <c r="AA320" i="27"/>
  <c r="K450" i="27"/>
  <c r="Q240" i="27"/>
  <c r="Q236" i="27"/>
  <c r="U93" i="27"/>
  <c r="U39" i="27"/>
  <c r="U461" i="27"/>
  <c r="E99" i="27"/>
  <c r="K447" i="27"/>
  <c r="S254" i="27"/>
  <c r="C47" i="27"/>
  <c r="E448" i="27"/>
  <c r="Y448" i="27"/>
  <c r="E256" i="27"/>
  <c r="E253" i="27"/>
  <c r="E177" i="27"/>
  <c r="E173" i="27"/>
  <c r="K37" i="27"/>
  <c r="K457" i="27"/>
  <c r="G247" i="27"/>
  <c r="G243" i="27"/>
  <c r="W239" i="27"/>
  <c r="W235" i="27"/>
  <c r="G322" i="27"/>
  <c r="W37" i="27"/>
  <c r="Q282" i="27"/>
  <c r="Q85" i="27"/>
  <c r="G324" i="27"/>
  <c r="G321" i="27"/>
  <c r="C323" i="27"/>
  <c r="C320" i="27"/>
  <c r="U96" i="27"/>
  <c r="W241" i="27"/>
  <c r="W237" i="27"/>
  <c r="Y447" i="27"/>
  <c r="E471" i="27"/>
  <c r="U102" i="27"/>
  <c r="C326" i="27"/>
  <c r="A174" i="27"/>
  <c r="Q465" i="27"/>
  <c r="S328" i="27"/>
  <c r="W249" i="27"/>
  <c r="G262" i="27"/>
  <c r="G259" i="27"/>
  <c r="S323" i="27"/>
  <c r="S320" i="27"/>
  <c r="W242" i="27"/>
  <c r="W238" i="27"/>
  <c r="K112" i="27"/>
  <c r="AA336" i="27"/>
  <c r="A450" i="27"/>
  <c r="S93" i="27"/>
  <c r="S39" i="27"/>
  <c r="Y461" i="27"/>
  <c r="I99" i="27"/>
  <c r="A447" i="27"/>
  <c r="Y254" i="27"/>
  <c r="I47" i="27"/>
  <c r="A448" i="27"/>
  <c r="U448" i="27"/>
  <c r="K256" i="27"/>
  <c r="K253" i="27"/>
  <c r="C177" i="27"/>
  <c r="C173" i="27"/>
  <c r="Y287" i="27"/>
  <c r="Y284" i="27"/>
  <c r="A327" i="27"/>
  <c r="I247" i="27"/>
  <c r="I243" i="27"/>
  <c r="AA239" i="27"/>
  <c r="AA235" i="27"/>
  <c r="K322" i="27"/>
  <c r="AA37" i="27"/>
  <c r="Y282" i="27"/>
  <c r="Y85" i="27"/>
  <c r="C324" i="27"/>
  <c r="C321" i="27"/>
  <c r="E323" i="27"/>
  <c r="E320" i="27"/>
  <c r="AA96" i="27"/>
  <c r="S241" i="27"/>
  <c r="S237" i="27"/>
  <c r="W447" i="27"/>
  <c r="K471" i="27"/>
  <c r="AA102" i="27"/>
  <c r="I326" i="27"/>
  <c r="G174" i="27"/>
  <c r="W465" i="27"/>
  <c r="C238" i="27"/>
  <c r="C234" i="27"/>
  <c r="U328" i="27"/>
  <c r="Q249" i="27"/>
  <c r="A262" i="27"/>
  <c r="A259" i="27"/>
  <c r="U323" i="27"/>
  <c r="U320" i="27"/>
  <c r="AA242" i="27"/>
  <c r="AA238" i="27"/>
  <c r="G112" i="27"/>
  <c r="W336" i="27"/>
  <c r="G450" i="27"/>
  <c r="Y93" i="27"/>
  <c r="Y39" i="27"/>
  <c r="E245" i="27"/>
  <c r="E241" i="27"/>
  <c r="U254" i="27"/>
  <c r="E47" i="27"/>
  <c r="I448" i="27"/>
  <c r="AA448" i="27"/>
  <c r="I177" i="27"/>
  <c r="I173" i="27"/>
  <c r="Q287" i="27"/>
  <c r="Q284" i="27"/>
  <c r="E327" i="27"/>
  <c r="C247" i="27"/>
  <c r="C243" i="27"/>
  <c r="AA177" i="27"/>
  <c r="AA173" i="27"/>
  <c r="S239" i="27"/>
  <c r="S235" i="27"/>
  <c r="A240" i="27"/>
  <c r="A236" i="27"/>
  <c r="A254" i="27"/>
  <c r="U330" i="27"/>
  <c r="U327" i="27"/>
  <c r="U282" i="27"/>
  <c r="U85" i="27"/>
  <c r="A324" i="27"/>
  <c r="A321" i="27"/>
  <c r="I323" i="27"/>
  <c r="I320" i="27"/>
  <c r="C246" i="27"/>
  <c r="Y241" i="27"/>
  <c r="Y237" i="27"/>
  <c r="E244" i="27"/>
  <c r="Q447" i="27"/>
  <c r="K174" i="27"/>
  <c r="AA465" i="27"/>
  <c r="K238" i="27"/>
  <c r="K234" i="27"/>
  <c r="AA328" i="27"/>
  <c r="U249" i="27"/>
  <c r="U245" i="27"/>
  <c r="S443" i="27"/>
  <c r="I262" i="27"/>
  <c r="I259" i="27"/>
  <c r="S94" i="27"/>
  <c r="S40" i="27"/>
  <c r="W323" i="27"/>
  <c r="W320" i="27"/>
  <c r="Q242" i="27"/>
  <c r="Q238" i="27"/>
  <c r="AA240" i="27"/>
  <c r="AA236" i="27"/>
  <c r="Q93" i="27"/>
  <c r="Q39" i="27"/>
  <c r="G245" i="27"/>
  <c r="G241" i="27"/>
  <c r="W254" i="27"/>
  <c r="G47" i="27"/>
  <c r="K448" i="27"/>
  <c r="Q448" i="27"/>
  <c r="AA287" i="27"/>
  <c r="AA284" i="27"/>
  <c r="G37" i="27"/>
  <c r="G457" i="27"/>
  <c r="K327" i="27"/>
  <c r="A247" i="27"/>
  <c r="A243" i="27"/>
  <c r="U177" i="27"/>
  <c r="U173" i="27"/>
  <c r="U239" i="27"/>
  <c r="U235" i="27"/>
  <c r="K240" i="27"/>
  <c r="K236" i="27"/>
  <c r="A250" i="27"/>
  <c r="G254" i="27"/>
  <c r="AA330" i="27"/>
  <c r="AA327" i="27"/>
  <c r="AA282" i="27"/>
  <c r="AA85" i="27"/>
  <c r="K324" i="27"/>
  <c r="K321" i="27"/>
  <c r="G323" i="27"/>
  <c r="G320" i="27"/>
  <c r="E246" i="27"/>
  <c r="U241" i="27"/>
  <c r="U237" i="27"/>
  <c r="I244" i="27"/>
  <c r="S447" i="27"/>
  <c r="S343" i="27"/>
  <c r="C174" i="27"/>
  <c r="S465" i="27"/>
  <c r="E238" i="27"/>
  <c r="E234" i="27"/>
  <c r="Q328" i="27"/>
  <c r="Y249" i="27"/>
  <c r="U443" i="27"/>
  <c r="C262" i="27"/>
  <c r="C259" i="27"/>
  <c r="W94" i="27"/>
  <c r="W40" i="27"/>
  <c r="Q323" i="27"/>
  <c r="Q320" i="27"/>
  <c r="S240" i="27"/>
  <c r="S236" i="27"/>
  <c r="W93" i="27"/>
  <c r="W39" i="27"/>
  <c r="A245" i="27"/>
  <c r="A241" i="27"/>
  <c r="Q254" i="27"/>
  <c r="A47" i="27"/>
  <c r="G448" i="27"/>
  <c r="G256" i="27"/>
  <c r="G253" i="27"/>
  <c r="U287" i="27"/>
  <c r="U284" i="27"/>
  <c r="I37" i="27"/>
  <c r="I457" i="27"/>
  <c r="C327" i="27"/>
  <c r="Y177" i="27"/>
  <c r="Y173" i="27"/>
  <c r="Q239" i="27"/>
  <c r="Q235" i="27"/>
  <c r="C322" i="27"/>
  <c r="S37" i="27"/>
  <c r="C240" i="27"/>
  <c r="C236" i="27"/>
  <c r="E254" i="27"/>
  <c r="U48" i="27"/>
  <c r="I324" i="27"/>
  <c r="I321" i="27"/>
  <c r="W96" i="27"/>
  <c r="I246" i="27"/>
  <c r="AA241" i="27"/>
  <c r="AA237" i="27"/>
  <c r="C244" i="27"/>
  <c r="U447" i="27"/>
  <c r="U343" i="27"/>
  <c r="A471" i="27"/>
  <c r="A326" i="27"/>
  <c r="I174" i="27"/>
  <c r="Y465" i="27"/>
  <c r="A238" i="27"/>
  <c r="A234" i="27"/>
  <c r="W328" i="27"/>
  <c r="Y443" i="27"/>
  <c r="E262" i="27"/>
  <c r="E259" i="27"/>
  <c r="AA324" i="27"/>
  <c r="AA321" i="27"/>
  <c r="U453" i="27"/>
  <c r="E239" i="27"/>
  <c r="E235" i="27"/>
  <c r="E334" i="27"/>
  <c r="E331" i="27"/>
  <c r="E443" i="27"/>
  <c r="W48" i="27"/>
  <c r="G258" i="27"/>
  <c r="G255" i="27"/>
  <c r="AA326" i="27"/>
  <c r="Q324" i="27"/>
  <c r="Q321" i="27"/>
  <c r="AA453" i="27"/>
  <c r="G239" i="27"/>
  <c r="G235" i="27"/>
  <c r="G334" i="27"/>
  <c r="G331" i="27"/>
  <c r="C38" i="27"/>
  <c r="S326" i="27"/>
  <c r="K443" i="27"/>
  <c r="W259" i="27"/>
  <c r="Q48" i="27"/>
  <c r="U326" i="27"/>
  <c r="A255" i="27"/>
  <c r="S453" i="27"/>
  <c r="U325" i="27"/>
  <c r="U322" i="27"/>
  <c r="A334" i="27"/>
  <c r="A331" i="27"/>
  <c r="C443" i="27"/>
  <c r="Y48" i="27"/>
  <c r="U283" i="27"/>
  <c r="Y453" i="27"/>
  <c r="Y325" i="27"/>
  <c r="Y322" i="27"/>
  <c r="C334" i="27"/>
  <c r="C331" i="27"/>
  <c r="I443" i="27"/>
  <c r="S48" i="27"/>
  <c r="Y327" i="27"/>
  <c r="I40" i="27"/>
  <c r="G333" i="27"/>
  <c r="Y245" i="27"/>
  <c r="E255" i="27"/>
  <c r="Y326" i="27"/>
  <c r="W324" i="27"/>
  <c r="W321" i="27"/>
  <c r="Q453" i="27"/>
  <c r="A239" i="27"/>
  <c r="A235" i="27"/>
  <c r="S325" i="27"/>
  <c r="S322" i="27"/>
  <c r="I334" i="27"/>
  <c r="I331" i="27"/>
  <c r="I20" i="27"/>
  <c r="Y234" i="27"/>
  <c r="S327" i="27"/>
  <c r="C40" i="27"/>
  <c r="A333" i="27"/>
  <c r="Q245" i="27"/>
  <c r="U324" i="27"/>
  <c r="U321" i="27"/>
  <c r="W453" i="27"/>
  <c r="I239" i="27"/>
  <c r="I235" i="27"/>
  <c r="AA325" i="27"/>
  <c r="AA322" i="27"/>
  <c r="K334" i="27"/>
  <c r="K331" i="27"/>
  <c r="AA259" i="27"/>
  <c r="C20" i="27"/>
  <c r="S234" i="27"/>
  <c r="AA245" i="27"/>
  <c r="Y324" i="27"/>
  <c r="Y321" i="27"/>
  <c r="C239" i="27"/>
  <c r="C235" i="27"/>
  <c r="W325" i="27"/>
  <c r="W322" i="27"/>
  <c r="A38" i="27"/>
  <c r="Q326" i="27"/>
  <c r="A443" i="27"/>
  <c r="E20" i="27"/>
  <c r="U234" i="27"/>
  <c r="K258" i="27"/>
  <c r="K255" i="27"/>
  <c r="W245" i="27"/>
  <c r="S324" i="27"/>
  <c r="S321" i="27"/>
  <c r="K239" i="27"/>
  <c r="K235" i="27"/>
  <c r="Q325" i="27"/>
  <c r="Q322" i="27"/>
  <c r="G38" i="27"/>
  <c r="W326" i="27"/>
  <c r="G443" i="27"/>
  <c r="Q286" i="27"/>
  <c r="Q283" i="27"/>
  <c r="AA283" i="27"/>
  <c r="AA5" i="27"/>
  <c r="K459" i="27"/>
  <c r="K50" i="27"/>
  <c r="AA456" i="27"/>
  <c r="K26" i="27"/>
  <c r="Q4" i="27"/>
  <c r="A329" i="27"/>
  <c r="S180" i="27"/>
  <c r="S250" i="27"/>
  <c r="G92" i="27"/>
  <c r="W462" i="27"/>
  <c r="U179" i="27"/>
  <c r="E248" i="27"/>
  <c r="U209" i="27"/>
  <c r="U111" i="27"/>
  <c r="E473" i="27"/>
  <c r="G384" i="27"/>
  <c r="G285" i="27"/>
  <c r="G198" i="27"/>
  <c r="W458" i="27"/>
  <c r="E201" i="27"/>
  <c r="U464" i="27"/>
  <c r="U181" i="27"/>
  <c r="U251" i="27"/>
  <c r="K280" i="27"/>
  <c r="K182" i="27"/>
  <c r="AA472" i="27"/>
  <c r="K87" i="27"/>
  <c r="K460" i="27"/>
  <c r="K41" i="27"/>
  <c r="Q205" i="27"/>
  <c r="A468" i="27"/>
  <c r="W203" i="27"/>
  <c r="G465" i="27"/>
  <c r="E383" i="27"/>
  <c r="E284" i="27"/>
  <c r="S191" i="27"/>
  <c r="C456" i="27"/>
  <c r="G325" i="27"/>
  <c r="W41" i="27"/>
  <c r="W91" i="27"/>
  <c r="G463" i="27"/>
  <c r="W42" i="27"/>
  <c r="A6" i="27"/>
  <c r="A4" i="27"/>
  <c r="AA208" i="27"/>
  <c r="AA110" i="27"/>
  <c r="K474" i="27"/>
  <c r="I207" i="27"/>
  <c r="I109" i="27"/>
  <c r="Y469" i="27"/>
  <c r="K183" i="27"/>
  <c r="AA260" i="27"/>
  <c r="Y253" i="27"/>
  <c r="I111" i="27"/>
  <c r="W192" i="27"/>
  <c r="G454" i="27"/>
  <c r="A276" i="27"/>
  <c r="A178" i="27"/>
  <c r="Q468" i="27"/>
  <c r="C88" i="27"/>
  <c r="C461" i="27"/>
  <c r="A181" i="27"/>
  <c r="Q248" i="27"/>
  <c r="K179" i="27"/>
  <c r="AA246" i="27"/>
  <c r="U17" i="27"/>
  <c r="E472" i="27"/>
  <c r="AA281" i="27"/>
  <c r="AA183" i="27"/>
  <c r="Y384" i="27"/>
  <c r="Y285" i="27"/>
  <c r="E195" i="27"/>
  <c r="E458" i="27"/>
  <c r="Q329" i="27"/>
  <c r="A42" i="27"/>
  <c r="A445" i="27"/>
  <c r="G208" i="27"/>
  <c r="G110" i="27"/>
  <c r="E24" i="27"/>
  <c r="U238" i="27"/>
  <c r="C51" i="27"/>
  <c r="C27" i="27"/>
  <c r="S454" i="27"/>
  <c r="A278" i="27"/>
  <c r="A48" i="27"/>
  <c r="G48" i="27"/>
  <c r="G7" i="27"/>
  <c r="Y342" i="27"/>
  <c r="K48" i="27"/>
  <c r="K278" i="27"/>
  <c r="S97" i="27"/>
  <c r="G8" i="27"/>
  <c r="C446" i="27"/>
  <c r="Y5" i="27"/>
  <c r="I459" i="27"/>
  <c r="Y51" i="27"/>
  <c r="Y27" i="27"/>
  <c r="Y455" i="27"/>
  <c r="E50" i="27"/>
  <c r="E26" i="27"/>
  <c r="U456" i="27"/>
  <c r="Y180" i="27"/>
  <c r="Y250" i="27"/>
  <c r="W179" i="27"/>
  <c r="G248" i="27"/>
  <c r="E17" i="27"/>
  <c r="U473" i="27"/>
  <c r="AA209" i="27"/>
  <c r="AA111" i="27"/>
  <c r="K473" i="27"/>
  <c r="I384" i="27"/>
  <c r="I285" i="27"/>
  <c r="Q3" i="27"/>
  <c r="A455" i="27"/>
  <c r="C198" i="27"/>
  <c r="S458" i="27"/>
  <c r="I201" i="27"/>
  <c r="Y464" i="27"/>
  <c r="S181" i="27"/>
  <c r="S251" i="27"/>
  <c r="C280" i="27"/>
  <c r="C182" i="27"/>
  <c r="S472" i="27"/>
  <c r="S205" i="27"/>
  <c r="C468" i="27"/>
  <c r="Q203" i="27"/>
  <c r="A465" i="27"/>
  <c r="G383" i="27"/>
  <c r="G284" i="27"/>
  <c r="AA191" i="27"/>
  <c r="K456" i="27"/>
  <c r="K325" i="27"/>
  <c r="AA41" i="27"/>
  <c r="U91" i="27"/>
  <c r="E463" i="27"/>
  <c r="U42" i="27"/>
  <c r="G6" i="27"/>
  <c r="G4" i="27"/>
  <c r="U208" i="27"/>
  <c r="U110" i="27"/>
  <c r="E474" i="27"/>
  <c r="C207" i="27"/>
  <c r="C109" i="27"/>
  <c r="S469" i="27"/>
  <c r="A183" i="27"/>
  <c r="Q260" i="27"/>
  <c r="S253" i="27"/>
  <c r="C111" i="27"/>
  <c r="Q192" i="27"/>
  <c r="A454" i="27"/>
  <c r="G276" i="27"/>
  <c r="G178" i="27"/>
  <c r="W468" i="27"/>
  <c r="I196" i="27"/>
  <c r="Y460" i="27"/>
  <c r="I88" i="27"/>
  <c r="I461" i="27"/>
  <c r="I181" i="27"/>
  <c r="Y248" i="27"/>
  <c r="C179" i="27"/>
  <c r="S246" i="27"/>
  <c r="W17" i="27"/>
  <c r="G472" i="27"/>
  <c r="Q281" i="27"/>
  <c r="Q183" i="27"/>
  <c r="S384" i="27"/>
  <c r="S285" i="27"/>
  <c r="G195" i="27"/>
  <c r="G458" i="27"/>
  <c r="W329" i="27"/>
  <c r="G42" i="27"/>
  <c r="G445" i="27"/>
  <c r="A208" i="27"/>
  <c r="A110" i="27"/>
  <c r="E51" i="27"/>
  <c r="U454" i="27"/>
  <c r="E27" i="27"/>
  <c r="E23" i="27"/>
  <c r="U100" i="27"/>
  <c r="K107" i="27"/>
  <c r="I278" i="27"/>
  <c r="Y45" i="27"/>
  <c r="E102" i="27"/>
  <c r="S45" i="27"/>
  <c r="K7" i="27"/>
  <c r="C102" i="27"/>
  <c r="AA342" i="27"/>
  <c r="S101" i="27"/>
  <c r="A46" i="27"/>
  <c r="W101" i="27"/>
  <c r="AA345" i="27"/>
  <c r="S44" i="27"/>
  <c r="E8" i="27"/>
  <c r="S5" i="27"/>
  <c r="C459" i="27"/>
  <c r="W51" i="27"/>
  <c r="W27" i="27"/>
  <c r="W455" i="27"/>
  <c r="A50" i="27"/>
  <c r="Q456" i="27"/>
  <c r="A26" i="27"/>
  <c r="AA180" i="27"/>
  <c r="AA250" i="27"/>
  <c r="Q179" i="27"/>
  <c r="A248" i="27"/>
  <c r="G17" i="27"/>
  <c r="W473" i="27"/>
  <c r="Q209" i="27"/>
  <c r="A473" i="27"/>
  <c r="Q111" i="27"/>
  <c r="A384" i="27"/>
  <c r="A285" i="27"/>
  <c r="S3" i="27"/>
  <c r="C455" i="27"/>
  <c r="E198" i="27"/>
  <c r="U458" i="27"/>
  <c r="A201" i="27"/>
  <c r="Q464" i="27"/>
  <c r="E280" i="27"/>
  <c r="E182" i="27"/>
  <c r="U472" i="27"/>
  <c r="Y205" i="27"/>
  <c r="I468" i="27"/>
  <c r="I383" i="27"/>
  <c r="I284" i="27"/>
  <c r="AA91" i="27"/>
  <c r="K463" i="27"/>
  <c r="AA42" i="27"/>
  <c r="E6" i="27"/>
  <c r="E4" i="27"/>
  <c r="Q208" i="27"/>
  <c r="A474" i="27"/>
  <c r="Q110" i="27"/>
  <c r="AA50" i="27"/>
  <c r="AA26" i="27"/>
  <c r="AA253" i="27"/>
  <c r="K111" i="27"/>
  <c r="U47" i="27"/>
  <c r="Y192" i="27"/>
  <c r="I454" i="27"/>
  <c r="S7" i="27"/>
  <c r="C466" i="27"/>
  <c r="K276" i="27"/>
  <c r="K178" i="27"/>
  <c r="AA468" i="27"/>
  <c r="A196" i="27"/>
  <c r="Q460" i="27"/>
  <c r="I93" i="27"/>
  <c r="Y463" i="27"/>
  <c r="I179" i="27"/>
  <c r="Y246" i="27"/>
  <c r="Q17" i="27"/>
  <c r="A472" i="27"/>
  <c r="W384" i="27"/>
  <c r="W285" i="27"/>
  <c r="A195" i="27"/>
  <c r="A458" i="27"/>
  <c r="U329" i="27"/>
  <c r="E42" i="27"/>
  <c r="I445" i="27"/>
  <c r="G51" i="27"/>
  <c r="W454" i="27"/>
  <c r="G27" i="27"/>
  <c r="Q207" i="27"/>
  <c r="Q467" i="27"/>
  <c r="Q109" i="27"/>
  <c r="G23" i="27"/>
  <c r="AA97" i="27"/>
  <c r="K94" i="27"/>
  <c r="U101" i="27"/>
  <c r="Q345" i="27"/>
  <c r="E7" i="27"/>
  <c r="U345" i="27"/>
  <c r="W97" i="27"/>
  <c r="I102" i="27"/>
  <c r="I8" i="27"/>
  <c r="I446" i="27"/>
  <c r="G100" i="27"/>
  <c r="K446" i="27"/>
  <c r="AA89" i="27"/>
  <c r="Y89" i="27"/>
  <c r="Q51" i="27"/>
  <c r="Q27" i="27"/>
  <c r="Q455" i="27"/>
  <c r="U4" i="27"/>
  <c r="E329" i="27"/>
  <c r="C92" i="27"/>
  <c r="S462" i="27"/>
  <c r="S179" i="27"/>
  <c r="C248" i="27"/>
  <c r="A17" i="27"/>
  <c r="Q473" i="27"/>
  <c r="K384" i="27"/>
  <c r="K285" i="27"/>
  <c r="Y3" i="27"/>
  <c r="I455" i="27"/>
  <c r="K198" i="27"/>
  <c r="AA458" i="27"/>
  <c r="G201" i="27"/>
  <c r="W464" i="27"/>
  <c r="I280" i="27"/>
  <c r="I182" i="27"/>
  <c r="Y472" i="27"/>
  <c r="G87" i="27"/>
  <c r="G460" i="27"/>
  <c r="G41" i="27"/>
  <c r="W205" i="27"/>
  <c r="G468" i="27"/>
  <c r="K383" i="27"/>
  <c r="K284" i="27"/>
  <c r="Y91" i="27"/>
  <c r="I463" i="27"/>
  <c r="Y42" i="27"/>
  <c r="K6" i="27"/>
  <c r="K4" i="27"/>
  <c r="W208" i="27"/>
  <c r="G474" i="27"/>
  <c r="W110" i="27"/>
  <c r="S50" i="27"/>
  <c r="S26" i="27"/>
  <c r="U253" i="27"/>
  <c r="E111" i="27"/>
  <c r="Y47" i="27"/>
  <c r="AA192" i="27"/>
  <c r="K454" i="27"/>
  <c r="Y7" i="27"/>
  <c r="I466" i="27"/>
  <c r="C276" i="27"/>
  <c r="C178" i="27"/>
  <c r="S468" i="27"/>
  <c r="G196" i="27"/>
  <c r="W460" i="27"/>
  <c r="K93" i="27"/>
  <c r="AA463" i="27"/>
  <c r="G179" i="27"/>
  <c r="W246" i="27"/>
  <c r="Y17" i="27"/>
  <c r="I472" i="27"/>
  <c r="Q384" i="27"/>
  <c r="Q285" i="27"/>
  <c r="C195" i="27"/>
  <c r="C458" i="27"/>
  <c r="S329" i="27"/>
  <c r="C42" i="27"/>
  <c r="C445" i="27"/>
  <c r="W207" i="27"/>
  <c r="W467" i="27"/>
  <c r="W109" i="27"/>
  <c r="Q101" i="27"/>
  <c r="G107" i="27"/>
  <c r="U45" i="27"/>
  <c r="U342" i="27"/>
  <c r="I98" i="27"/>
  <c r="G102" i="27"/>
  <c r="Y101" i="27"/>
  <c r="S345" i="27"/>
  <c r="G46" i="27"/>
  <c r="G98" i="27"/>
  <c r="Q44" i="27"/>
  <c r="C23" i="27"/>
  <c r="A446" i="27"/>
  <c r="AA51" i="27"/>
  <c r="AA27" i="27"/>
  <c r="AA455" i="27"/>
  <c r="AA4" i="27"/>
  <c r="K329" i="27"/>
  <c r="K92" i="27"/>
  <c r="AA462" i="27"/>
  <c r="AA179" i="27"/>
  <c r="K248" i="27"/>
  <c r="C17" i="27"/>
  <c r="S473" i="27"/>
  <c r="C384" i="27"/>
  <c r="C285" i="27"/>
  <c r="W3" i="27"/>
  <c r="G455" i="27"/>
  <c r="I198" i="27"/>
  <c r="Y458" i="27"/>
  <c r="Q181" i="27"/>
  <c r="Q251" i="27"/>
  <c r="I87" i="27"/>
  <c r="I460" i="27"/>
  <c r="I41" i="27"/>
  <c r="S203" i="27"/>
  <c r="C465" i="27"/>
  <c r="U191" i="27"/>
  <c r="E456" i="27"/>
  <c r="C325" i="27"/>
  <c r="S41" i="27"/>
  <c r="S208" i="27"/>
  <c r="S110" i="27"/>
  <c r="C474" i="27"/>
  <c r="U50" i="27"/>
  <c r="U26" i="27"/>
  <c r="A207" i="27"/>
  <c r="A109" i="27"/>
  <c r="Q469" i="27"/>
  <c r="G183" i="27"/>
  <c r="W260" i="27"/>
  <c r="S47" i="27"/>
  <c r="U7" i="27"/>
  <c r="E466" i="27"/>
  <c r="I276" i="27"/>
  <c r="I178" i="27"/>
  <c r="Y468" i="27"/>
  <c r="K196" i="27"/>
  <c r="AA460" i="27"/>
  <c r="E88" i="27"/>
  <c r="E461" i="27"/>
  <c r="E93" i="27"/>
  <c r="U463" i="27"/>
  <c r="C181" i="27"/>
  <c r="S248" i="27"/>
  <c r="A179" i="27"/>
  <c r="Q246" i="27"/>
  <c r="S281" i="27"/>
  <c r="S183" i="27"/>
  <c r="AA384" i="27"/>
  <c r="AA285" i="27"/>
  <c r="I195" i="27"/>
  <c r="I458" i="27"/>
  <c r="Y329" i="27"/>
  <c r="I42" i="27"/>
  <c r="I208" i="27"/>
  <c r="I110" i="27"/>
  <c r="W353" i="27"/>
  <c r="W255" i="27"/>
  <c r="Q89" i="27"/>
  <c r="Q461" i="27"/>
  <c r="Q45" i="27"/>
  <c r="W342" i="27"/>
  <c r="AA101" i="27"/>
  <c r="AA45" i="27"/>
  <c r="C107" i="27"/>
  <c r="E446" i="27"/>
  <c r="K8" i="27"/>
  <c r="W105" i="27"/>
  <c r="G446" i="27"/>
  <c r="W5" i="27"/>
  <c r="G459" i="27"/>
  <c r="S51" i="27"/>
  <c r="S27" i="27"/>
  <c r="S455" i="27"/>
  <c r="C50" i="27"/>
  <c r="C26" i="27"/>
  <c r="S456" i="27"/>
  <c r="S4" i="27"/>
  <c r="C329" i="27"/>
  <c r="U180" i="27"/>
  <c r="U250" i="27"/>
  <c r="E92" i="27"/>
  <c r="U462" i="27"/>
  <c r="I17" i="27"/>
  <c r="Y473" i="27"/>
  <c r="Y209" i="27"/>
  <c r="I473" i="27"/>
  <c r="Y111" i="27"/>
  <c r="U3" i="27"/>
  <c r="E455" i="27"/>
  <c r="W181" i="27"/>
  <c r="W251" i="27"/>
  <c r="A87" i="27"/>
  <c r="A460" i="27"/>
  <c r="A41" i="27"/>
  <c r="Y203" i="27"/>
  <c r="I465" i="27"/>
  <c r="W191" i="27"/>
  <c r="G456" i="27"/>
  <c r="E325" i="27"/>
  <c r="U41" i="27"/>
  <c r="Y208" i="27"/>
  <c r="I474" i="27"/>
  <c r="Y110" i="27"/>
  <c r="W50" i="27"/>
  <c r="W26" i="27"/>
  <c r="E207" i="27"/>
  <c r="E109" i="27"/>
  <c r="U469" i="27"/>
  <c r="I183" i="27"/>
  <c r="Y260" i="27"/>
  <c r="AA47" i="27"/>
  <c r="AA7" i="27"/>
  <c r="K466" i="27"/>
  <c r="E276" i="27"/>
  <c r="E178" i="27"/>
  <c r="U468" i="27"/>
  <c r="E196" i="27"/>
  <c r="U460" i="27"/>
  <c r="K88" i="27"/>
  <c r="K461" i="27"/>
  <c r="A93" i="27"/>
  <c r="Q463" i="27"/>
  <c r="K181" i="27"/>
  <c r="AA248" i="27"/>
  <c r="E179" i="27"/>
  <c r="U246" i="27"/>
  <c r="W281" i="27"/>
  <c r="W183" i="27"/>
  <c r="U384" i="27"/>
  <c r="U285" i="27"/>
  <c r="K195" i="27"/>
  <c r="K458" i="27"/>
  <c r="AA329" i="27"/>
  <c r="K42" i="27"/>
  <c r="C208" i="27"/>
  <c r="C110" i="27"/>
  <c r="Q353" i="27"/>
  <c r="Q255" i="27"/>
  <c r="W89" i="27"/>
  <c r="W461" i="27"/>
  <c r="K46" i="27"/>
  <c r="E94" i="27"/>
  <c r="A98" i="27"/>
  <c r="Y345" i="27"/>
  <c r="S100" i="27"/>
  <c r="K102" i="27"/>
  <c r="A107" i="27"/>
  <c r="A94" i="27"/>
  <c r="A7" i="27"/>
  <c r="S342" i="27"/>
  <c r="I48" i="27"/>
  <c r="W45" i="27"/>
  <c r="U97" i="27"/>
  <c r="AA100" i="27"/>
  <c r="W44" i="27"/>
  <c r="AA44" i="27"/>
  <c r="C100" i="27"/>
  <c r="U89" i="27"/>
  <c r="A8" i="27"/>
  <c r="S105" i="27"/>
  <c r="Y44" i="27"/>
  <c r="U5" i="27"/>
  <c r="E459" i="27"/>
  <c r="U51" i="27"/>
  <c r="U455" i="27"/>
  <c r="U27" i="27"/>
  <c r="G50" i="27"/>
  <c r="G26" i="27"/>
  <c r="W456" i="27"/>
  <c r="I329" i="27"/>
  <c r="Y4" i="27"/>
  <c r="Q180" i="27"/>
  <c r="Q250" i="27"/>
  <c r="I92" i="27"/>
  <c r="Y462" i="27"/>
  <c r="K17" i="27"/>
  <c r="AA473" i="27"/>
  <c r="S209" i="27"/>
  <c r="S111" i="27"/>
  <c r="C473" i="27"/>
  <c r="AA3" i="27"/>
  <c r="K455" i="27"/>
  <c r="K201" i="27"/>
  <c r="AA464" i="27"/>
  <c r="Y181" i="27"/>
  <c r="Y251" i="27"/>
  <c r="G280" i="27"/>
  <c r="G182" i="27"/>
  <c r="W472" i="27"/>
  <c r="C87" i="27"/>
  <c r="C460" i="27"/>
  <c r="C41" i="27"/>
  <c r="AA205" i="27"/>
  <c r="K468" i="27"/>
  <c r="U203" i="27"/>
  <c r="E465" i="27"/>
  <c r="A383" i="27"/>
  <c r="A284" i="27"/>
  <c r="Q191" i="27"/>
  <c r="A456" i="27"/>
  <c r="I325" i="27"/>
  <c r="Y41" i="27"/>
  <c r="S91" i="27"/>
  <c r="C463" i="27"/>
  <c r="S42" i="27"/>
  <c r="C6" i="27"/>
  <c r="C4" i="27"/>
  <c r="Y50" i="27"/>
  <c r="Y26" i="27"/>
  <c r="G207" i="27"/>
  <c r="G109" i="27"/>
  <c r="W469" i="27"/>
  <c r="C183" i="27"/>
  <c r="S260" i="27"/>
  <c r="W253" i="27"/>
  <c r="G111" i="27"/>
  <c r="Q47" i="27"/>
  <c r="U192" i="27"/>
  <c r="E454" i="27"/>
  <c r="Q7" i="27"/>
  <c r="A466" i="27"/>
  <c r="C196" i="27"/>
  <c r="S460" i="27"/>
  <c r="A88" i="27"/>
  <c r="A461" i="27"/>
  <c r="G93" i="27"/>
  <c r="W463" i="27"/>
  <c r="E181" i="27"/>
  <c r="U248" i="27"/>
  <c r="S17" i="27"/>
  <c r="C472" i="27"/>
  <c r="Y281" i="27"/>
  <c r="Y183" i="27"/>
  <c r="K445" i="27"/>
  <c r="K208" i="27"/>
  <c r="K110" i="27"/>
  <c r="I24" i="27"/>
  <c r="Y238" i="27"/>
  <c r="A51" i="27"/>
  <c r="Q454" i="27"/>
  <c r="A27" i="27"/>
  <c r="AA353" i="27"/>
  <c r="AA255" i="27"/>
  <c r="S383" i="27"/>
  <c r="S284" i="27"/>
  <c r="Y100" i="27"/>
  <c r="C48" i="27"/>
  <c r="K98" i="27"/>
  <c r="A102" i="27"/>
  <c r="Y97" i="27"/>
  <c r="Q97" i="27"/>
  <c r="I51" i="27"/>
  <c r="Q105" i="27"/>
  <c r="S89" i="27"/>
  <c r="U44" i="27"/>
  <c r="E100" i="27"/>
  <c r="I100" i="27"/>
  <c r="Q5" i="27"/>
  <c r="A459" i="27"/>
  <c r="I50" i="27"/>
  <c r="I26" i="27"/>
  <c r="Y456" i="27"/>
  <c r="W4" i="27"/>
  <c r="G329" i="27"/>
  <c r="W180" i="27"/>
  <c r="W250" i="27"/>
  <c r="A92" i="27"/>
  <c r="Q462" i="27"/>
  <c r="Y179" i="27"/>
  <c r="I248" i="27"/>
  <c r="W209" i="27"/>
  <c r="W111" i="27"/>
  <c r="G473" i="27"/>
  <c r="E384" i="27"/>
  <c r="E285" i="27"/>
  <c r="A198" i="27"/>
  <c r="Q458" i="27"/>
  <c r="C201" i="27"/>
  <c r="S464" i="27"/>
  <c r="AA181" i="27"/>
  <c r="AA251" i="27"/>
  <c r="A280" i="27"/>
  <c r="A182" i="27"/>
  <c r="Q472" i="27"/>
  <c r="E87" i="27"/>
  <c r="E460" i="27"/>
  <c r="E41" i="27"/>
  <c r="U205" i="27"/>
  <c r="E468" i="27"/>
  <c r="AA203" i="27"/>
  <c r="K465" i="27"/>
  <c r="C383" i="27"/>
  <c r="C284" i="27"/>
  <c r="Y191" i="27"/>
  <c r="I456" i="27"/>
  <c r="A325" i="27"/>
  <c r="Q41" i="27"/>
  <c r="Q91" i="27"/>
  <c r="A463" i="27"/>
  <c r="Q42" i="27"/>
  <c r="I6" i="27"/>
  <c r="I4" i="27"/>
  <c r="Q50" i="27"/>
  <c r="Q26" i="27"/>
  <c r="K207" i="27"/>
  <c r="K109" i="27"/>
  <c r="AA469" i="27"/>
  <c r="E183" i="27"/>
  <c r="U260" i="27"/>
  <c r="Q253" i="27"/>
  <c r="A111" i="27"/>
  <c r="W47" i="27"/>
  <c r="S192" i="27"/>
  <c r="C454" i="27"/>
  <c r="W7" i="27"/>
  <c r="G466" i="27"/>
  <c r="G88" i="27"/>
  <c r="G461" i="27"/>
  <c r="C93" i="27"/>
  <c r="S463" i="27"/>
  <c r="G181" i="27"/>
  <c r="W248" i="27"/>
  <c r="AA17" i="27"/>
  <c r="K472" i="27"/>
  <c r="U281" i="27"/>
  <c r="U183" i="27"/>
  <c r="E445" i="27"/>
  <c r="E208" i="27"/>
  <c r="E110" i="27"/>
  <c r="C24" i="27"/>
  <c r="S238" i="27"/>
  <c r="K51" i="27"/>
  <c r="AA454" i="27"/>
  <c r="K27" i="27"/>
  <c r="W383" i="27"/>
  <c r="W284" i="27"/>
  <c r="I107" i="27"/>
  <c r="Q342" i="27"/>
  <c r="G94" i="27"/>
  <c r="E48" i="27"/>
  <c r="E107" i="27"/>
  <c r="W345" i="27"/>
  <c r="I7" i="27"/>
  <c r="E98" i="27"/>
  <c r="C7" i="27"/>
  <c r="Y105" i="27"/>
  <c r="C8" i="27"/>
  <c r="C89" i="27"/>
  <c r="S423" i="27"/>
  <c r="W340" i="27"/>
  <c r="G205" i="27"/>
  <c r="Y8" i="27"/>
  <c r="I340" i="27"/>
  <c r="Y348" i="27"/>
  <c r="Y278" i="27"/>
  <c r="I101" i="27"/>
  <c r="Y431" i="27"/>
  <c r="G346" i="27"/>
  <c r="W277" i="27"/>
  <c r="AA440" i="27"/>
  <c r="K210" i="27"/>
  <c r="Q378" i="27"/>
  <c r="Q188" i="27"/>
  <c r="A430" i="27"/>
  <c r="Q199" i="27"/>
  <c r="S279" i="27"/>
  <c r="S349" i="27"/>
  <c r="Y352" i="27"/>
  <c r="I106" i="27"/>
  <c r="E442" i="27"/>
  <c r="U16" i="27"/>
  <c r="W19" i="27"/>
  <c r="G355" i="27"/>
  <c r="K354" i="27"/>
  <c r="AA23" i="27"/>
  <c r="C382" i="27"/>
  <c r="C275" i="27"/>
  <c r="I3" i="27"/>
  <c r="Y386" i="27"/>
  <c r="S388" i="27"/>
  <c r="S193" i="27"/>
  <c r="A427" i="27"/>
  <c r="A95" i="27"/>
  <c r="W98" i="27"/>
  <c r="G436" i="27"/>
  <c r="I14" i="27"/>
  <c r="I345" i="27"/>
  <c r="Y379" i="27"/>
  <c r="I187" i="27"/>
  <c r="AA337" i="27"/>
  <c r="AA198" i="27"/>
  <c r="Q387" i="27"/>
  <c r="A192" i="27"/>
  <c r="K425" i="27"/>
  <c r="AA87" i="27"/>
  <c r="Y92" i="27"/>
  <c r="I428" i="27"/>
  <c r="U439" i="27"/>
  <c r="E103" i="27"/>
  <c r="I105" i="27"/>
  <c r="Y341" i="27"/>
  <c r="Y430" i="27"/>
  <c r="I200" i="27"/>
  <c r="C441" i="27"/>
  <c r="S210" i="27"/>
  <c r="Y380" i="27"/>
  <c r="Y187" i="27"/>
  <c r="W377" i="27"/>
  <c r="G43" i="27"/>
  <c r="C424" i="27"/>
  <c r="S196" i="27"/>
  <c r="E423" i="27"/>
  <c r="E86" i="27"/>
  <c r="C97" i="27"/>
  <c r="S339" i="27"/>
  <c r="W108" i="27"/>
  <c r="G440" i="27"/>
  <c r="A281" i="27"/>
  <c r="Q358" i="27"/>
  <c r="C209" i="27"/>
  <c r="S351" i="27"/>
  <c r="AA204" i="27"/>
  <c r="K439" i="27"/>
  <c r="S354" i="27"/>
  <c r="C22" i="27"/>
  <c r="C377" i="27"/>
  <c r="S49" i="27"/>
  <c r="C387" i="27"/>
  <c r="S52" i="27"/>
  <c r="I426" i="27"/>
  <c r="Y86" i="27"/>
  <c r="C336" i="27"/>
  <c r="C44" i="27"/>
  <c r="Y382" i="27"/>
  <c r="Y43" i="27"/>
  <c r="C437" i="27"/>
  <c r="S103" i="27"/>
  <c r="E376" i="27"/>
  <c r="E45" i="27"/>
  <c r="E96" i="27"/>
  <c r="U428" i="27"/>
  <c r="Q347" i="27"/>
  <c r="A10" i="27"/>
  <c r="I279" i="27"/>
  <c r="Y346" i="27"/>
  <c r="S344" i="27"/>
  <c r="C277" i="27"/>
  <c r="Q25" i="27"/>
  <c r="A360" i="27"/>
  <c r="C5" i="27"/>
  <c r="S424" i="27"/>
  <c r="AA90" i="27"/>
  <c r="K337" i="27"/>
  <c r="Q88" i="27"/>
  <c r="Q425" i="27"/>
  <c r="W429" i="27"/>
  <c r="G91" i="27"/>
  <c r="E25" i="27"/>
  <c r="U357" i="27"/>
  <c r="U18" i="27"/>
  <c r="E356" i="27"/>
  <c r="Q385" i="27"/>
  <c r="A52" i="27"/>
  <c r="U423" i="27"/>
  <c r="E89" i="27"/>
  <c r="AA340" i="27"/>
  <c r="K205" i="27"/>
  <c r="AA8" i="27"/>
  <c r="K340" i="27"/>
  <c r="AA348" i="27"/>
  <c r="AA278" i="27"/>
  <c r="Q431" i="27"/>
  <c r="A101" i="27"/>
  <c r="A346" i="27"/>
  <c r="Q277" i="27"/>
  <c r="G210" i="27"/>
  <c r="W440" i="27"/>
  <c r="AA188" i="27"/>
  <c r="AA378" i="27"/>
  <c r="E430" i="27"/>
  <c r="U199" i="27"/>
  <c r="E343" i="27"/>
  <c r="E11" i="27"/>
  <c r="E349" i="27"/>
  <c r="U14" i="27"/>
  <c r="E106" i="27"/>
  <c r="U352" i="27"/>
  <c r="AA16" i="27"/>
  <c r="K442" i="27"/>
  <c r="I275" i="27"/>
  <c r="I382" i="27"/>
  <c r="A3" i="27"/>
  <c r="Q386" i="27"/>
  <c r="Y193" i="27"/>
  <c r="Y388" i="27"/>
  <c r="E427" i="27"/>
  <c r="E95" i="27"/>
  <c r="S98" i="27"/>
  <c r="C436" i="27"/>
  <c r="AA437" i="27"/>
  <c r="K104" i="27"/>
  <c r="C345" i="27"/>
  <c r="C14" i="27"/>
  <c r="K378" i="27"/>
  <c r="AA275" i="27"/>
  <c r="W379" i="27"/>
  <c r="G187" i="27"/>
  <c r="C386" i="27"/>
  <c r="C189" i="27"/>
  <c r="S337" i="27"/>
  <c r="S198" i="27"/>
  <c r="Y387" i="27"/>
  <c r="I192" i="27"/>
  <c r="A338" i="27"/>
  <c r="Q195" i="27"/>
  <c r="U92" i="27"/>
  <c r="E428" i="27"/>
  <c r="U10" i="27"/>
  <c r="E348" i="27"/>
  <c r="W439" i="27"/>
  <c r="G103" i="27"/>
  <c r="Q107" i="27"/>
  <c r="A352" i="27"/>
  <c r="U430" i="27"/>
  <c r="E200" i="27"/>
  <c r="U380" i="27"/>
  <c r="U187" i="27"/>
  <c r="Q196" i="27"/>
  <c r="A424" i="27"/>
  <c r="I86" i="27"/>
  <c r="I423" i="27"/>
  <c r="C344" i="27"/>
  <c r="S9" i="27"/>
  <c r="I97" i="27"/>
  <c r="Y339" i="27"/>
  <c r="E342" i="27"/>
  <c r="U13" i="27"/>
  <c r="Q108" i="27"/>
  <c r="A440" i="27"/>
  <c r="Q20" i="27"/>
  <c r="A449" i="27"/>
  <c r="AA351" i="27"/>
  <c r="K209" i="27"/>
  <c r="Y354" i="27"/>
  <c r="I22" i="27"/>
  <c r="E387" i="27"/>
  <c r="U52" i="27"/>
  <c r="K336" i="27"/>
  <c r="K44" i="27"/>
  <c r="S382" i="27"/>
  <c r="S43" i="27"/>
  <c r="E437" i="27"/>
  <c r="U103" i="27"/>
  <c r="K376" i="27"/>
  <c r="K45" i="27"/>
  <c r="AA428" i="27"/>
  <c r="K96" i="27"/>
  <c r="U347" i="27"/>
  <c r="E10" i="27"/>
  <c r="S11" i="27"/>
  <c r="C350" i="27"/>
  <c r="I277" i="27"/>
  <c r="Y344" i="27"/>
  <c r="I360" i="27"/>
  <c r="Y25" i="27"/>
  <c r="K5" i="27"/>
  <c r="AA424" i="27"/>
  <c r="U90" i="27"/>
  <c r="E337" i="27"/>
  <c r="E434" i="27"/>
  <c r="U99" i="27"/>
  <c r="E91" i="27"/>
  <c r="U429" i="27"/>
  <c r="Y442" i="27"/>
  <c r="I108" i="27"/>
  <c r="Q357" i="27"/>
  <c r="A25" i="27"/>
  <c r="AA360" i="27"/>
  <c r="K19" i="27"/>
  <c r="W18" i="27"/>
  <c r="G356" i="27"/>
  <c r="AA385" i="27"/>
  <c r="K52" i="27"/>
  <c r="AA426" i="27"/>
  <c r="AA197" i="27"/>
  <c r="W423" i="27"/>
  <c r="G89" i="27"/>
  <c r="E429" i="27"/>
  <c r="U6" i="27"/>
  <c r="A205" i="27"/>
  <c r="Q340" i="27"/>
  <c r="Q8" i="27"/>
  <c r="A340" i="27"/>
  <c r="S431" i="27"/>
  <c r="C101" i="27"/>
  <c r="S277" i="27"/>
  <c r="C346" i="27"/>
  <c r="A347" i="27"/>
  <c r="Q12" i="27"/>
  <c r="S378" i="27"/>
  <c r="S188" i="27"/>
  <c r="AA338" i="27"/>
  <c r="K90" i="27"/>
  <c r="AA199" i="27"/>
  <c r="K430" i="27"/>
  <c r="G343" i="27"/>
  <c r="G11" i="27"/>
  <c r="Y14" i="27"/>
  <c r="I349" i="27"/>
  <c r="G106" i="27"/>
  <c r="W352" i="27"/>
  <c r="G442" i="27"/>
  <c r="W16" i="27"/>
  <c r="AA386" i="27"/>
  <c r="K3" i="27"/>
  <c r="K427" i="27"/>
  <c r="K95" i="27"/>
  <c r="Y98" i="27"/>
  <c r="I436" i="27"/>
  <c r="A104" i="27"/>
  <c r="Q437" i="27"/>
  <c r="A345" i="27"/>
  <c r="A14" i="27"/>
  <c r="E378" i="27"/>
  <c r="U275" i="27"/>
  <c r="S379" i="27"/>
  <c r="C187" i="27"/>
  <c r="A386" i="27"/>
  <c r="A189" i="27"/>
  <c r="U337" i="27"/>
  <c r="U198" i="27"/>
  <c r="C192" i="27"/>
  <c r="S387" i="27"/>
  <c r="K338" i="27"/>
  <c r="AA195" i="27"/>
  <c r="C428" i="27"/>
  <c r="S92" i="27"/>
  <c r="Q10" i="27"/>
  <c r="A348" i="27"/>
  <c r="Y439" i="27"/>
  <c r="I103" i="27"/>
  <c r="G352" i="27"/>
  <c r="W107" i="27"/>
  <c r="K200" i="27"/>
  <c r="AA430" i="27"/>
  <c r="AA380" i="27"/>
  <c r="AA187" i="27"/>
  <c r="AA196" i="27"/>
  <c r="K424" i="27"/>
  <c r="G86" i="27"/>
  <c r="G423" i="27"/>
  <c r="U9" i="27"/>
  <c r="E344" i="27"/>
  <c r="E97" i="27"/>
  <c r="U339" i="27"/>
  <c r="I342" i="27"/>
  <c r="Y13" i="27"/>
  <c r="Y108" i="27"/>
  <c r="I440" i="27"/>
  <c r="AA20" i="27"/>
  <c r="K449" i="27"/>
  <c r="E209" i="27"/>
  <c r="U351" i="27"/>
  <c r="AA354" i="27"/>
  <c r="K22" i="27"/>
  <c r="Q52" i="27"/>
  <c r="A387" i="27"/>
  <c r="E336" i="27"/>
  <c r="E44" i="27"/>
  <c r="U382" i="27"/>
  <c r="U43" i="27"/>
  <c r="G437" i="27"/>
  <c r="W103" i="27"/>
  <c r="Q428" i="27"/>
  <c r="A96" i="27"/>
  <c r="I10" i="27"/>
  <c r="Y347" i="27"/>
  <c r="G350" i="27"/>
  <c r="W11" i="27"/>
  <c r="G277" i="27"/>
  <c r="W344" i="27"/>
  <c r="C360" i="27"/>
  <c r="S25" i="27"/>
  <c r="A5" i="27"/>
  <c r="Q424" i="27"/>
  <c r="W90" i="27"/>
  <c r="G337" i="27"/>
  <c r="G434" i="27"/>
  <c r="W99" i="27"/>
  <c r="S429" i="27"/>
  <c r="C91" i="27"/>
  <c r="S442" i="27"/>
  <c r="C108" i="27"/>
  <c r="W357" i="27"/>
  <c r="G25" i="27"/>
  <c r="E19" i="27"/>
  <c r="U360" i="27"/>
  <c r="A339" i="27"/>
  <c r="Q100" i="27"/>
  <c r="E52" i="27"/>
  <c r="U385" i="27"/>
  <c r="U426" i="27"/>
  <c r="U197" i="27"/>
  <c r="K15" i="27"/>
  <c r="AA350" i="27"/>
  <c r="Q423" i="27"/>
  <c r="A89" i="27"/>
  <c r="K429" i="27"/>
  <c r="AA6" i="27"/>
  <c r="U340" i="27"/>
  <c r="E205" i="27"/>
  <c r="S8" i="27"/>
  <c r="C340" i="27"/>
  <c r="W431" i="27"/>
  <c r="G101" i="27"/>
  <c r="AA277" i="27"/>
  <c r="K346" i="27"/>
  <c r="S12" i="27"/>
  <c r="C347" i="27"/>
  <c r="W188" i="27"/>
  <c r="W378" i="27"/>
  <c r="S338" i="27"/>
  <c r="C90" i="27"/>
  <c r="C430" i="27"/>
  <c r="S199" i="27"/>
  <c r="Q349" i="27"/>
  <c r="Q279" i="27"/>
  <c r="A343" i="27"/>
  <c r="A11" i="27"/>
  <c r="K349" i="27"/>
  <c r="AA14" i="27"/>
  <c r="Q352" i="27"/>
  <c r="A106" i="27"/>
  <c r="AA19" i="27"/>
  <c r="K355" i="27"/>
  <c r="W23" i="27"/>
  <c r="G354" i="27"/>
  <c r="U386" i="27"/>
  <c r="E3" i="27"/>
  <c r="C95" i="27"/>
  <c r="C427" i="27"/>
  <c r="A436" i="27"/>
  <c r="Q98" i="27"/>
  <c r="U437" i="27"/>
  <c r="E104" i="27"/>
  <c r="I378" i="27"/>
  <c r="Y275" i="27"/>
  <c r="K187" i="27"/>
  <c r="AA379" i="27"/>
  <c r="K386" i="27"/>
  <c r="K189" i="27"/>
  <c r="Q198" i="27"/>
  <c r="Q337" i="27"/>
  <c r="C425" i="27"/>
  <c r="S87" i="27"/>
  <c r="C338" i="27"/>
  <c r="S195" i="27"/>
  <c r="K428" i="27"/>
  <c r="AA92" i="27"/>
  <c r="W10" i="27"/>
  <c r="G348" i="27"/>
  <c r="Q439" i="27"/>
  <c r="A103" i="27"/>
  <c r="G105" i="27"/>
  <c r="W341" i="27"/>
  <c r="E352" i="27"/>
  <c r="U107" i="27"/>
  <c r="E441" i="27"/>
  <c r="U210" i="27"/>
  <c r="U377" i="27"/>
  <c r="E43" i="27"/>
  <c r="I424" i="27"/>
  <c r="Y196" i="27"/>
  <c r="Y9" i="27"/>
  <c r="I344" i="27"/>
  <c r="K97" i="27"/>
  <c r="AA339" i="27"/>
  <c r="C342" i="27"/>
  <c r="S13" i="27"/>
  <c r="U108" i="27"/>
  <c r="E440" i="27"/>
  <c r="W358" i="27"/>
  <c r="G281" i="27"/>
  <c r="E449" i="27"/>
  <c r="U20" i="27"/>
  <c r="Q204" i="27"/>
  <c r="A439" i="27"/>
  <c r="Q354" i="27"/>
  <c r="A22" i="27"/>
  <c r="Y49" i="27"/>
  <c r="I377" i="27"/>
  <c r="G387" i="27"/>
  <c r="W52" i="27"/>
  <c r="A426" i="27"/>
  <c r="Q86" i="27"/>
  <c r="A336" i="27"/>
  <c r="A44" i="27"/>
  <c r="W43" i="27"/>
  <c r="W382" i="27"/>
  <c r="I437" i="27"/>
  <c r="Y103" i="27"/>
  <c r="W428" i="27"/>
  <c r="G96" i="27"/>
  <c r="C279" i="27"/>
  <c r="S346" i="27"/>
  <c r="I350" i="27"/>
  <c r="Y11" i="27"/>
  <c r="Q344" i="27"/>
  <c r="A277" i="27"/>
  <c r="E360" i="27"/>
  <c r="U25" i="27"/>
  <c r="U88" i="27"/>
  <c r="U425" i="27"/>
  <c r="A434" i="27"/>
  <c r="Q99" i="27"/>
  <c r="Y429" i="27"/>
  <c r="I91" i="27"/>
  <c r="E108" i="27"/>
  <c r="U442" i="27"/>
  <c r="G19" i="27"/>
  <c r="W360" i="27"/>
  <c r="C381" i="27"/>
  <c r="S46" i="27"/>
  <c r="W100" i="27"/>
  <c r="G339" i="27"/>
  <c r="A49" i="27"/>
  <c r="Q376" i="27"/>
  <c r="I15" i="27"/>
  <c r="Y350" i="27"/>
  <c r="C429" i="27"/>
  <c r="S6" i="27"/>
  <c r="S340" i="27"/>
  <c r="C205" i="27"/>
  <c r="U278" i="27"/>
  <c r="U348" i="27"/>
  <c r="U431" i="27"/>
  <c r="E101" i="27"/>
  <c r="E210" i="27"/>
  <c r="U440" i="27"/>
  <c r="W12" i="27"/>
  <c r="G347" i="27"/>
  <c r="U378" i="27"/>
  <c r="U188" i="27"/>
  <c r="E90" i="27"/>
  <c r="U338" i="27"/>
  <c r="I430" i="27"/>
  <c r="Y199" i="27"/>
  <c r="W349" i="27"/>
  <c r="W279" i="27"/>
  <c r="I343" i="27"/>
  <c r="I11" i="27"/>
  <c r="W14" i="27"/>
  <c r="G349" i="27"/>
  <c r="AA352" i="27"/>
  <c r="K106" i="27"/>
  <c r="C355" i="27"/>
  <c r="S19" i="27"/>
  <c r="A354" i="27"/>
  <c r="Q23" i="27"/>
  <c r="K382" i="27"/>
  <c r="K275" i="27"/>
  <c r="AA388" i="27"/>
  <c r="AA193" i="27"/>
  <c r="I427" i="27"/>
  <c r="I95" i="27"/>
  <c r="W437" i="27"/>
  <c r="G104" i="27"/>
  <c r="Q275" i="27"/>
  <c r="A378" i="27"/>
  <c r="U379" i="27"/>
  <c r="E187" i="27"/>
  <c r="I189" i="27"/>
  <c r="I386" i="27"/>
  <c r="Y198" i="27"/>
  <c r="Y337" i="27"/>
  <c r="E425" i="27"/>
  <c r="U87" i="27"/>
  <c r="E338" i="27"/>
  <c r="U195" i="27"/>
  <c r="W92" i="27"/>
  <c r="G428" i="27"/>
  <c r="S10" i="27"/>
  <c r="C348" i="27"/>
  <c r="AA439" i="27"/>
  <c r="K103" i="27"/>
  <c r="Q341" i="27"/>
  <c r="A105" i="27"/>
  <c r="K352" i="27"/>
  <c r="AA107" i="27"/>
  <c r="G441" i="27"/>
  <c r="W210" i="27"/>
  <c r="Q377" i="27"/>
  <c r="A43" i="27"/>
  <c r="E424" i="27"/>
  <c r="U196" i="27"/>
  <c r="K344" i="27"/>
  <c r="AA9" i="27"/>
  <c r="A97" i="27"/>
  <c r="Q339" i="27"/>
  <c r="AA13" i="27"/>
  <c r="K342" i="27"/>
  <c r="AA108" i="27"/>
  <c r="K440" i="27"/>
  <c r="I281" i="27"/>
  <c r="Y358" i="27"/>
  <c r="Y20" i="27"/>
  <c r="I449" i="27"/>
  <c r="S204" i="27"/>
  <c r="C439" i="27"/>
  <c r="W354" i="27"/>
  <c r="G22" i="27"/>
  <c r="Q49" i="27"/>
  <c r="A377" i="27"/>
  <c r="I387" i="27"/>
  <c r="Y52" i="27"/>
  <c r="G426" i="27"/>
  <c r="W86" i="27"/>
  <c r="G336" i="27"/>
  <c r="G44" i="27"/>
  <c r="C376" i="27"/>
  <c r="C45" i="27"/>
  <c r="I96" i="27"/>
  <c r="Y428" i="27"/>
  <c r="K279" i="27"/>
  <c r="AA346" i="27"/>
  <c r="A350" i="27"/>
  <c r="Q11" i="27"/>
  <c r="U344" i="27"/>
  <c r="E277" i="27"/>
  <c r="K360" i="27"/>
  <c r="AA25" i="27"/>
  <c r="Y88" i="27"/>
  <c r="Y425" i="27"/>
  <c r="S99" i="27"/>
  <c r="C434" i="27"/>
  <c r="K91" i="27"/>
  <c r="AA429" i="27"/>
  <c r="Q442" i="27"/>
  <c r="A108" i="27"/>
  <c r="Q360" i="27"/>
  <c r="A19" i="27"/>
  <c r="G381" i="27"/>
  <c r="W46" i="27"/>
  <c r="I94" i="27"/>
  <c r="Y427" i="27"/>
  <c r="W102" i="27"/>
  <c r="G433" i="27"/>
  <c r="Y376" i="27"/>
  <c r="I49" i="27"/>
  <c r="Y343" i="27"/>
  <c r="I9" i="27"/>
  <c r="S350" i="27"/>
  <c r="C15" i="27"/>
  <c r="I429" i="27"/>
  <c r="Y6" i="27"/>
  <c r="Y340" i="27"/>
  <c r="I205" i="27"/>
  <c r="Q278" i="27"/>
  <c r="Q348" i="27"/>
  <c r="AA431" i="27"/>
  <c r="K101" i="27"/>
  <c r="Q440" i="27"/>
  <c r="A210" i="27"/>
  <c r="U12" i="27"/>
  <c r="E347" i="27"/>
  <c r="Y188" i="27"/>
  <c r="Y378" i="27"/>
  <c r="G90" i="27"/>
  <c r="W338" i="27"/>
  <c r="W199" i="27"/>
  <c r="G430" i="27"/>
  <c r="Y349" i="27"/>
  <c r="Y279" i="27"/>
  <c r="C343" i="27"/>
  <c r="C11" i="27"/>
  <c r="Q14" i="27"/>
  <c r="A349" i="27"/>
  <c r="Y16" i="27"/>
  <c r="I442" i="27"/>
  <c r="I355" i="27"/>
  <c r="Y19" i="27"/>
  <c r="I354" i="27"/>
  <c r="Y23" i="27"/>
  <c r="A275" i="27"/>
  <c r="A382" i="27"/>
  <c r="W388" i="27"/>
  <c r="W193" i="27"/>
  <c r="G427" i="27"/>
  <c r="G95" i="27"/>
  <c r="S437" i="27"/>
  <c r="C104" i="27"/>
  <c r="K345" i="27"/>
  <c r="K14" i="27"/>
  <c r="W275" i="27"/>
  <c r="G378" i="27"/>
  <c r="G189" i="27"/>
  <c r="G386" i="27"/>
  <c r="K192" i="27"/>
  <c r="AA387" i="27"/>
  <c r="Y87" i="27"/>
  <c r="I425" i="27"/>
  <c r="G338" i="27"/>
  <c r="W195" i="27"/>
  <c r="AA10" i="27"/>
  <c r="K348" i="27"/>
  <c r="K105" i="27"/>
  <c r="AA341" i="27"/>
  <c r="C352" i="27"/>
  <c r="S107" i="27"/>
  <c r="G200" i="27"/>
  <c r="W430" i="27"/>
  <c r="A441" i="27"/>
  <c r="Q210" i="27"/>
  <c r="S380" i="27"/>
  <c r="S187" i="27"/>
  <c r="K43" i="27"/>
  <c r="AA377" i="27"/>
  <c r="K86" i="27"/>
  <c r="K423" i="27"/>
  <c r="A344" i="27"/>
  <c r="Q9" i="27"/>
  <c r="G342" i="27"/>
  <c r="W13" i="27"/>
  <c r="S358" i="27"/>
  <c r="C281" i="27"/>
  <c r="G449" i="27"/>
  <c r="W20" i="27"/>
  <c r="G209" i="27"/>
  <c r="W351" i="27"/>
  <c r="G439" i="27"/>
  <c r="W204" i="27"/>
  <c r="K377" i="27"/>
  <c r="AA49" i="27"/>
  <c r="E426" i="27"/>
  <c r="U86" i="27"/>
  <c r="I336" i="27"/>
  <c r="I44" i="27"/>
  <c r="G376" i="27"/>
  <c r="G45" i="27"/>
  <c r="S347" i="27"/>
  <c r="C10" i="27"/>
  <c r="E279" i="27"/>
  <c r="U346" i="27"/>
  <c r="E350" i="27"/>
  <c r="U11" i="27"/>
  <c r="G5" i="27"/>
  <c r="W424" i="27"/>
  <c r="Q90" i="27"/>
  <c r="A337" i="27"/>
  <c r="S88" i="27"/>
  <c r="S425" i="27"/>
  <c r="I434" i="27"/>
  <c r="Y99" i="27"/>
  <c r="W442" i="27"/>
  <c r="G108" i="27"/>
  <c r="Y357" i="27"/>
  <c r="I25" i="27"/>
  <c r="C19" i="27"/>
  <c r="S360" i="27"/>
  <c r="I46" i="27"/>
  <c r="Y336" i="27"/>
  <c r="C94" i="27"/>
  <c r="S427" i="27"/>
  <c r="A433" i="27"/>
  <c r="Q102" i="27"/>
  <c r="S376" i="27"/>
  <c r="C49" i="27"/>
  <c r="Q343" i="27"/>
  <c r="A9" i="27"/>
  <c r="Y423" i="27"/>
  <c r="I89" i="27"/>
  <c r="G429" i="27"/>
  <c r="W6" i="27"/>
  <c r="E340" i="27"/>
  <c r="U8" i="27"/>
  <c r="W278" i="27"/>
  <c r="W348" i="27"/>
  <c r="I346" i="27"/>
  <c r="Y277" i="27"/>
  <c r="Y440" i="27"/>
  <c r="I210" i="27"/>
  <c r="AA12" i="27"/>
  <c r="K347" i="27"/>
  <c r="Y338" i="27"/>
  <c r="I90" i="27"/>
  <c r="AA279" i="27"/>
  <c r="AA349" i="27"/>
  <c r="K343" i="27"/>
  <c r="K11" i="27"/>
  <c r="C349" i="27"/>
  <c r="S14" i="27"/>
  <c r="A442" i="27"/>
  <c r="Q16" i="27"/>
  <c r="E355" i="27"/>
  <c r="U19" i="27"/>
  <c r="C354" i="27"/>
  <c r="S23" i="27"/>
  <c r="G275" i="27"/>
  <c r="G382" i="27"/>
  <c r="S386" i="27"/>
  <c r="C3" i="27"/>
  <c r="Q193" i="27"/>
  <c r="Q388" i="27"/>
  <c r="K436" i="27"/>
  <c r="AA98" i="27"/>
  <c r="Y437" i="27"/>
  <c r="I104" i="27"/>
  <c r="E14" i="27"/>
  <c r="E345" i="27"/>
  <c r="C378" i="27"/>
  <c r="S275" i="27"/>
  <c r="E189" i="27"/>
  <c r="E386" i="27"/>
  <c r="U387" i="27"/>
  <c r="E192" i="27"/>
  <c r="Q87" i="27"/>
  <c r="A425" i="27"/>
  <c r="I338" i="27"/>
  <c r="Y195" i="27"/>
  <c r="Y10" i="27"/>
  <c r="I348" i="27"/>
  <c r="E105" i="27"/>
  <c r="U341" i="27"/>
  <c r="I352" i="27"/>
  <c r="Y107" i="27"/>
  <c r="Q430" i="27"/>
  <c r="A200" i="27"/>
  <c r="K441" i="27"/>
  <c r="AA210" i="27"/>
  <c r="W187" i="27"/>
  <c r="W380" i="27"/>
  <c r="C43" i="27"/>
  <c r="S377" i="27"/>
  <c r="A86" i="27"/>
  <c r="A423" i="27"/>
  <c r="G344" i="27"/>
  <c r="W9" i="27"/>
  <c r="Q13" i="27"/>
  <c r="A342" i="27"/>
  <c r="U358" i="27"/>
  <c r="E281" i="27"/>
  <c r="S20" i="27"/>
  <c r="C449" i="27"/>
  <c r="Q351" i="27"/>
  <c r="A209" i="27"/>
  <c r="Y204" i="27"/>
  <c r="I439" i="27"/>
  <c r="U49" i="27"/>
  <c r="E377" i="27"/>
  <c r="K426" i="27"/>
  <c r="AA86" i="27"/>
  <c r="AA382" i="27"/>
  <c r="AA43" i="27"/>
  <c r="K437" i="27"/>
  <c r="AA103" i="27"/>
  <c r="A376" i="27"/>
  <c r="A45" i="27"/>
  <c r="AA347" i="27"/>
  <c r="K10" i="27"/>
  <c r="G279" i="27"/>
  <c r="W346" i="27"/>
  <c r="K350" i="27"/>
  <c r="AA11" i="27"/>
  <c r="E5" i="27"/>
  <c r="U424" i="27"/>
  <c r="Y90" i="27"/>
  <c r="I337" i="27"/>
  <c r="AA88" i="27"/>
  <c r="AA425" i="27"/>
  <c r="K434" i="27"/>
  <c r="AA99" i="27"/>
  <c r="AA442" i="27"/>
  <c r="K108" i="27"/>
  <c r="AA357" i="27"/>
  <c r="K25" i="27"/>
  <c r="I19" i="27"/>
  <c r="Y360" i="27"/>
  <c r="S336" i="27"/>
  <c r="C46" i="27"/>
  <c r="Q18" i="27"/>
  <c r="A356" i="27"/>
  <c r="S24" i="27"/>
  <c r="C358" i="27"/>
  <c r="K9" i="27"/>
  <c r="AA343" i="27"/>
  <c r="AA423" i="27"/>
  <c r="K89" i="27"/>
  <c r="Q6" i="27"/>
  <c r="A429" i="27"/>
  <c r="G340" i="27"/>
  <c r="W8" i="27"/>
  <c r="S348" i="27"/>
  <c r="S278" i="27"/>
  <c r="U277" i="27"/>
  <c r="E346" i="27"/>
  <c r="S440" i="27"/>
  <c r="C210" i="27"/>
  <c r="I347" i="27"/>
  <c r="Y12" i="27"/>
  <c r="Q338" i="27"/>
  <c r="A90" i="27"/>
  <c r="U279" i="27"/>
  <c r="U349" i="27"/>
  <c r="C106" i="27"/>
  <c r="S352" i="27"/>
  <c r="S16" i="27"/>
  <c r="C442" i="27"/>
  <c r="A355" i="27"/>
  <c r="Q19" i="27"/>
  <c r="E354" i="27"/>
  <c r="U23" i="27"/>
  <c r="E382" i="27"/>
  <c r="E275" i="27"/>
  <c r="W386" i="27"/>
  <c r="G3" i="27"/>
  <c r="U193" i="27"/>
  <c r="U388" i="27"/>
  <c r="E436" i="27"/>
  <c r="U98" i="27"/>
  <c r="G345" i="27"/>
  <c r="G14" i="27"/>
  <c r="A187" i="27"/>
  <c r="Q379" i="27"/>
  <c r="W198" i="27"/>
  <c r="W337" i="27"/>
  <c r="G192" i="27"/>
  <c r="W387" i="27"/>
  <c r="W87" i="27"/>
  <c r="G425" i="27"/>
  <c r="A428" i="27"/>
  <c r="Q92" i="27"/>
  <c r="S439" i="27"/>
  <c r="C103" i="27"/>
  <c r="S341" i="27"/>
  <c r="C105" i="27"/>
  <c r="C200" i="27"/>
  <c r="S430" i="27"/>
  <c r="I441" i="27"/>
  <c r="Y210" i="27"/>
  <c r="Q380" i="27"/>
  <c r="Q187" i="27"/>
  <c r="Y377" i="27"/>
  <c r="I43" i="27"/>
  <c r="G424" i="27"/>
  <c r="W196" i="27"/>
  <c r="C86" i="27"/>
  <c r="C423" i="27"/>
  <c r="G97" i="27"/>
  <c r="W339" i="27"/>
  <c r="S108" i="27"/>
  <c r="C440" i="27"/>
  <c r="AA358" i="27"/>
  <c r="K281" i="27"/>
  <c r="I209" i="27"/>
  <c r="Y351" i="27"/>
  <c r="U204" i="27"/>
  <c r="E439" i="27"/>
  <c r="U354" i="27"/>
  <c r="E22" i="27"/>
  <c r="W49" i="27"/>
  <c r="G377" i="27"/>
  <c r="K387" i="27"/>
  <c r="AA52" i="27"/>
  <c r="C426" i="27"/>
  <c r="S86" i="27"/>
  <c r="Q382" i="27"/>
  <c r="Q43" i="27"/>
  <c r="A437" i="27"/>
  <c r="Q103" i="27"/>
  <c r="I376" i="27"/>
  <c r="I45" i="27"/>
  <c r="S428" i="27"/>
  <c r="C96" i="27"/>
  <c r="W347" i="27"/>
  <c r="G10" i="27"/>
  <c r="A279" i="27"/>
  <c r="Q346" i="27"/>
  <c r="AA344" i="27"/>
  <c r="K277" i="27"/>
  <c r="W25" i="27"/>
  <c r="G360" i="27"/>
  <c r="I5" i="27"/>
  <c r="Y424" i="27"/>
  <c r="S90" i="27"/>
  <c r="C337" i="27"/>
  <c r="W88" i="27"/>
  <c r="W425" i="27"/>
  <c r="Q429" i="27"/>
  <c r="A91" i="27"/>
  <c r="C25" i="27"/>
  <c r="S357" i="27"/>
  <c r="E46" i="27"/>
  <c r="U336" i="27"/>
  <c r="AA18" i="27"/>
  <c r="K356" i="27"/>
  <c r="W24" i="27"/>
  <c r="G358" i="27"/>
  <c r="G9" i="27"/>
  <c r="W343" i="27"/>
  <c r="K2" i="27"/>
  <c r="G2" i="27"/>
  <c r="E2" i="27"/>
  <c r="A2" i="27"/>
  <c r="I2" i="27"/>
  <c r="C2" i="27"/>
  <c r="E2" i="26"/>
  <c r="AA2" i="27"/>
  <c r="U2" i="26"/>
  <c r="Q2" i="27"/>
  <c r="Y2" i="27"/>
  <c r="S2" i="27"/>
  <c r="A2" i="26"/>
  <c r="U2" i="27"/>
  <c r="C2" i="26"/>
  <c r="W2" i="27"/>
  <c r="W2" i="26"/>
  <c r="S2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26227C-BA6A-411D-89C2-FC04E6644E92}" keepAlive="1" name="Query - bets" description="Connection to the 'bets' query in the workbook." type="5" refreshedVersion="6" background="1" saveData="1">
    <dbPr connection="Provider=Microsoft.Mashup.OleDb.1;Data Source=$Workbook$;Location=bets;Extended Properties=&quot;&quot;" command="SELECT * FROM [bets]"/>
  </connection>
  <connection id="2" xr16:uid="{4743182E-957D-4815-B2F4-78FCE7670C80}" keepAlive="1" name="Query - Fixtures" description="Connection to the 'Fixtures' query in the workbook." type="5" refreshedVersion="6" background="1" saveData="1">
    <dbPr connection="Provider=Microsoft.Mashup.OleDb.1;Data Source=$Workbook$;Location=Fixtures;Extended Properties=&quot;&quot;" command="SELECT * FROM [Fixtures]"/>
  </connection>
  <connection id="3" xr16:uid="{393EA4F6-C939-41E1-A99E-5FED2959CC1D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<sst xmlns="http://schemas.openxmlformats.org/spreadsheetml/2006/main" count="5606" uniqueCount="182">
  <si>
    <t>Home Team</t>
  </si>
  <si>
    <t>Away Team</t>
  </si>
  <si>
    <t>AFC Bournemouth</t>
  </si>
  <si>
    <t>Arsenal</t>
  </si>
  <si>
    <t>Manchester City</t>
  </si>
  <si>
    <t>Crystal Palace</t>
  </si>
  <si>
    <t>Chelsea</t>
  </si>
  <si>
    <t>Liverpool</t>
  </si>
  <si>
    <t>West Ham United</t>
  </si>
  <si>
    <t>Manchester United</t>
  </si>
  <si>
    <t>Leicester City</t>
  </si>
  <si>
    <t>Newcastle United</t>
  </si>
  <si>
    <t>Tottenham Hotspur</t>
  </si>
  <si>
    <t>Southampton</t>
  </si>
  <si>
    <t>Burnley</t>
  </si>
  <si>
    <t>Watford</t>
  </si>
  <si>
    <t>Brighton &amp; Hove Albion</t>
  </si>
  <si>
    <t>Wolverhampton Wanderers</t>
  </si>
  <si>
    <t>Everton</t>
  </si>
  <si>
    <t>Team</t>
  </si>
  <si>
    <t>Home</t>
  </si>
  <si>
    <t>Avg Team Cards</t>
  </si>
  <si>
    <t>Games</t>
  </si>
  <si>
    <t>Total</t>
  </si>
  <si>
    <t>Away</t>
  </si>
  <si>
    <t>Avg Match Cards</t>
  </si>
  <si>
    <t>&gt;2.5 Match Cards</t>
  </si>
  <si>
    <t>&gt;4.5 Match Cards</t>
  </si>
  <si>
    <t>&gt;0.5 Team Cards</t>
  </si>
  <si>
    <t>&gt;1.5 Team Cards</t>
  </si>
  <si>
    <t>Avg Team Corners</t>
  </si>
  <si>
    <t>Avg Corners Conc</t>
  </si>
  <si>
    <t>&gt;8 Corners</t>
  </si>
  <si>
    <t>&gt;10 Corners</t>
  </si>
  <si>
    <t>Avg Match Corners</t>
  </si>
  <si>
    <t>&lt;12 Corners</t>
  </si>
  <si>
    <t>Juventus</t>
  </si>
  <si>
    <t>Napoli</t>
  </si>
  <si>
    <t>Internazionale</t>
  </si>
  <si>
    <t>Lazio</t>
  </si>
  <si>
    <t>Sampdoria</t>
  </si>
  <si>
    <t>Milan</t>
  </si>
  <si>
    <t>Roma</t>
  </si>
  <si>
    <t>Torino</t>
  </si>
  <si>
    <t>Atalanta</t>
  </si>
  <si>
    <t>Fiorentina</t>
  </si>
  <si>
    <t>Sassuolo</t>
  </si>
  <si>
    <t>Parma</t>
  </si>
  <si>
    <t>Cagliari</t>
  </si>
  <si>
    <t>Genoa</t>
  </si>
  <si>
    <t>SPAL</t>
  </si>
  <si>
    <t>Udinese</t>
  </si>
  <si>
    <t>Bologna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</si>
  <si>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</si>
  <si>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</si>
  <si>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</si>
  <si>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</si>
  <si>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</si>
  <si>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</si>
  <si>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</si>
  <si>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</si>
  <si>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</si>
  <si>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</si>
  <si>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</si>
  <si>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</si>
  <si>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</si>
  <si>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</si>
  <si>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</si>
  <si>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</si>
  <si>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</si>
  <si>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</si>
  <si>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</si>
  <si>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</si>
  <si>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</si>
  <si>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</si>
  <si>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</si>
  <si>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</si>
  <si>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</si>
  <si>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Norwich City</t>
  </si>
  <si>
    <t>Sheffield United</t>
  </si>
  <si>
    <t>Aston Villa</t>
  </si>
  <si>
    <t>Date</t>
  </si>
  <si>
    <t>Werder Bremen</t>
  </si>
  <si>
    <t>Hoffenheim</t>
  </si>
  <si>
    <t>Borussia Dortmund</t>
  </si>
  <si>
    <t>Bayer Leverkusen</t>
  </si>
  <si>
    <t>Hertha BSC</t>
  </si>
  <si>
    <t>Freiburg</t>
  </si>
  <si>
    <t>RB Leipzig</t>
  </si>
  <si>
    <t>Schalke 04</t>
  </si>
  <si>
    <t>Augsburg</t>
  </si>
  <si>
    <t>Wolfsburg</t>
  </si>
  <si>
    <t>Mainz 05</t>
  </si>
  <si>
    <t>PSG</t>
  </si>
  <si>
    <t>Nantes</t>
  </si>
  <si>
    <t>Lille</t>
  </si>
  <si>
    <t>Toulouse</t>
  </si>
  <si>
    <t>Reims</t>
  </si>
  <si>
    <t>Strasbourg</t>
  </si>
  <si>
    <t>Nice</t>
  </si>
  <si>
    <t>Angers SCO</t>
  </si>
  <si>
    <t>Montpellier</t>
  </si>
  <si>
    <t>Olympique Lyonnais</t>
  </si>
  <si>
    <t>Rennes</t>
  </si>
  <si>
    <t>Nîmes</t>
  </si>
  <si>
    <t>Monaco</t>
  </si>
  <si>
    <t>Dijon</t>
  </si>
  <si>
    <t>Bordeaux</t>
  </si>
  <si>
    <t>Amiens SC</t>
  </si>
  <si>
    <t>Real Betis</t>
  </si>
  <si>
    <t>Eibar</t>
  </si>
  <si>
    <t>Espanyol</t>
  </si>
  <si>
    <t>Barcelona</t>
  </si>
  <si>
    <t>Athletic Club</t>
  </si>
  <si>
    <t>Real Valladolid</t>
  </si>
  <si>
    <t>Valencia</t>
  </si>
  <si>
    <t>Sevilla</t>
  </si>
  <si>
    <t>Levante</t>
  </si>
  <si>
    <t>Villarreal</t>
  </si>
  <si>
    <t>Real Madrid</t>
  </si>
  <si>
    <t>Deportivo Alavés</t>
  </si>
  <si>
    <t>Getafe</t>
  </si>
  <si>
    <t>Real Sociedad</t>
  </si>
  <si>
    <t>Olympique Marseille</t>
  </si>
  <si>
    <t>Borussia M'gladbach</t>
  </si>
  <si>
    <t>Eintracht Frankfurt</t>
  </si>
  <si>
    <t>Köln</t>
  </si>
  <si>
    <t>Union Berlin</t>
  </si>
  <si>
    <t>Paderborn</t>
  </si>
  <si>
    <t>Brescia</t>
  </si>
  <si>
    <t>Hellas Verona</t>
  </si>
  <si>
    <t>Lecce</t>
  </si>
  <si>
    <t>Metz</t>
  </si>
  <si>
    <t>Brest</t>
  </si>
  <si>
    <t>Mallorca</t>
  </si>
  <si>
    <t>Osasuna</t>
  </si>
  <si>
    <t>Granada</t>
  </si>
  <si>
    <t xml:space="preserve">  </t>
  </si>
  <si>
    <t>y</t>
  </si>
  <si>
    <t>n</t>
  </si>
  <si>
    <t>Saint-Etienne</t>
  </si>
  <si>
    <t>Leganes</t>
  </si>
  <si>
    <t>Atletico Madrid</t>
  </si>
  <si>
    <t>Column26</t>
  </si>
  <si>
    <t>Premier League</t>
  </si>
  <si>
    <t>Serie A</t>
  </si>
  <si>
    <t>La Liga</t>
  </si>
  <si>
    <t>Ligue 1</t>
  </si>
  <si>
    <t>Bundesliga</t>
  </si>
  <si>
    <t>League</t>
  </si>
  <si>
    <t>&gt;3.5 Match Cards</t>
  </si>
  <si>
    <t>&gt;3.5 Cards</t>
  </si>
  <si>
    <t>Celta Vigo</t>
  </si>
  <si>
    <t>Bayern Munich</t>
  </si>
  <si>
    <t>Fortuna Dusseldorf</t>
  </si>
  <si>
    <t>Arsenal Asian Card Handicap</t>
  </si>
  <si>
    <t>Arsenal Corner Match Bet</t>
  </si>
  <si>
    <t>Manchester City Corner Match Bet</t>
  </si>
  <si>
    <t>Liverpool Corner Match Bet</t>
  </si>
  <si>
    <t>Milan Asian Card Handicap</t>
  </si>
  <si>
    <t>Milan Over 1.5 Cards</t>
  </si>
  <si>
    <t>Lecce Over 1.5 Cards</t>
  </si>
  <si>
    <t>Sampdoria Over 1.5 Cards</t>
  </si>
  <si>
    <t>Over 8 matchCorners</t>
  </si>
  <si>
    <t>Fiorentina Corner Match Bet</t>
  </si>
  <si>
    <t>Deportivo AlavÃ©s</t>
  </si>
  <si>
    <t>Deportivo AlavÃ©s Over 1.5 Cards</t>
  </si>
  <si>
    <t>Under 12 matchCorners</t>
  </si>
  <si>
    <t>Real Betis Over 1.5 Cards</t>
  </si>
  <si>
    <t>Getafe Asian Card Handicap</t>
  </si>
  <si>
    <t>Getafe Over 1.5 Cards</t>
  </si>
  <si>
    <t>Real Madrid Corner Match Bet</t>
  </si>
  <si>
    <t>Olympique Marseille Asian Card Handicap</t>
  </si>
  <si>
    <t>Monaco Over 1.5 Cards</t>
  </si>
  <si>
    <t>Bayer Leverkusen Corner Match Bet</t>
  </si>
  <si>
    <t>Borussia Dortmund Corner Match Bet</t>
  </si>
  <si>
    <t>KÃ¶ln</t>
  </si>
  <si>
    <t>KÃ¶ln Corner Match Bet</t>
  </si>
  <si>
    <t>Watford Asian Card Handicap</t>
  </si>
  <si>
    <t>Under 5 matchCards</t>
  </si>
  <si>
    <t>Over 3 matchCards</t>
  </si>
  <si>
    <t>Under 4 matchCards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</si>
</sst>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NumberFormat="1"/>
    <xf numFmtId="0" fontId="1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/>
    <xf numFmtId="2" fontId="0" fillId="0" borderId="0" xfId="0" applyNumberFormat="1" applyAlignment="1"/>
    <xf numFmtId="10" fontId="0" fillId="0" borderId="0" xfId="1" applyNumberFormat="1" applyFont="1" applyAlignment="1"/>
    <xf numFmtId="0" fontId="0" fillId="0" borderId="1" xfId="0" applyBorder="1" applyAlignment="1"/>
    <xf numFmtId="2" fontId="0" fillId="0" borderId="1" xfId="0" applyNumberFormat="1" applyBorder="1" applyAlignment="1"/>
    <xf numFmtId="10" fontId="0" fillId="0" borderId="1" xfId="1" applyNumberFormat="1" applyFont="1" applyBorder="1" applyAlignment="1"/>
    <xf numFmtId="0" fontId="1" fillId="0" borderId="2" xfId="0" applyFont="1" applyBorder="1" applyAlignment="1"/>
    <xf numFmtId="0" fontId="0" fillId="0" borderId="3" xfId="0" applyBorder="1" applyAlignment="1"/>
    <xf numFmtId="10" fontId="0" fillId="0" borderId="3" xfId="1" applyNumberFormat="1" applyFont="1" applyBorder="1" applyAlignment="1"/>
    <xf numFmtId="0" fontId="0" fillId="2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0" xfId="0" applyNumberFormat="1"/>
    <xf numFmtId="0" fontId="3" fillId="0" borderId="0" xfId="0" applyFont="1" applyAlignment="1">
      <alignment vertical="center"/>
    </xf>
    <xf numFmtId="2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165" fontId="3" fillId="0" borderId="0" xfId="1" applyNumberFormat="1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0" xfId="1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0" fontId="0" fillId="0" borderId="0" xfId="1" applyNumberFormat="1" applyFont="1" applyBorder="1" applyAlignment="1"/>
    <xf numFmtId="0" fontId="0" fillId="0" borderId="0" xfId="0" applyBorder="1" applyAlignment="1"/>
    <xf numFmtId="1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6C858CB-DDF6-4301-AEB7-CD4D1C197593}" autoFormatId="16" applyNumberFormats="0" applyBorderFormats="0" applyFontFormats="0" applyPatternFormats="0" applyAlignmentFormats="0" applyWidthHeightFormats="0">
  <queryTableRefresh nextId="28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7" name="Column26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DCB9F8-6810-42F3-939C-E06DDB73D88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650097-69AC-436A-8BFA-C32BC07C07C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17808A-0AF6-4E44-BD7D-673433C188E7}" name="Stats" displayName="Stats" ref="A1:Z548" tableType="queryTable" totalsRowShown="0">
  <autoFilter ref="A1:Z548" xr:uid="{1A4C3A97-BF6B-4687-AC1E-D09FD490A1D0}"/>
  <tableColumns count="26">
    <tableColumn id="1" xr3:uid="{3B7FB8C7-3257-4ABD-A961-AE48E0EC9284}" uniqueName="1" name="Column1" queryTableFieldId="1" dataDxfId="15"/>
    <tableColumn id="2" xr3:uid="{12DB033A-E5D0-4197-A5F1-9D7B36F930F3}" uniqueName="2" name="Column2" queryTableFieldId="2" dataDxfId="14"/>
    <tableColumn id="3" xr3:uid="{4F3345FF-F0C8-4A85-A5E2-02CD40C7F704}" uniqueName="3" name="Column3" queryTableFieldId="3"/>
    <tableColumn id="4" xr3:uid="{8E1758C4-5317-4F87-9B69-EDEEBCB5D7F3}" uniqueName="4" name="Column4" queryTableFieldId="4"/>
    <tableColumn id="5" xr3:uid="{A0F088EC-A614-4803-9663-B3982BD36BEE}" uniqueName="5" name="Column5" queryTableFieldId="5"/>
    <tableColumn id="6" xr3:uid="{926BCDC9-1439-4699-9C29-988E302255A1}" uniqueName="6" name="Column6" queryTableFieldId="6"/>
    <tableColumn id="7" xr3:uid="{5CE81C02-9DA0-49D5-8EFD-765155D7599D}" uniqueName="7" name="Column7" queryTableFieldId="7" dataDxfId="13"/>
    <tableColumn id="8" xr3:uid="{84EDF8B9-C928-4FF4-A2FF-4A72F0B51C8E}" uniqueName="8" name="Column8" queryTableFieldId="8"/>
    <tableColumn id="9" xr3:uid="{9F15D1DD-9866-4124-938C-6607050A6313}" uniqueName="9" name="Column9" queryTableFieldId="9"/>
    <tableColumn id="10" xr3:uid="{635F7EA8-BF24-4EC9-82FF-31CF1ACB3EB1}" uniqueName="10" name="Column10" queryTableFieldId="10"/>
    <tableColumn id="11" xr3:uid="{0A4359C5-3879-496C-8FC2-DAA7B1632F10}" uniqueName="11" name="Column11" queryTableFieldId="11"/>
    <tableColumn id="12" xr3:uid="{1E1DE1B2-8975-4C8F-9E0D-F575CF59DD49}" uniqueName="12" name="Column12" queryTableFieldId="12"/>
    <tableColumn id="13" xr3:uid="{0224EEE8-1567-424C-A137-FCC77487D681}" uniqueName="13" name="Column13" queryTableFieldId="13"/>
    <tableColumn id="14" xr3:uid="{299CDA7B-CBB1-48F2-9637-4062240AD526}" uniqueName="14" name="Column14" queryTableFieldId="14"/>
    <tableColumn id="15" xr3:uid="{9E711F02-C450-4388-8524-3E14E7F5D2D4}" uniqueName="15" name="Column15" queryTableFieldId="15"/>
    <tableColumn id="16" xr3:uid="{ABCB2B09-4DD8-44AC-9785-660CDAC04F63}" uniqueName="16" name="Column16" queryTableFieldId="16"/>
    <tableColumn id="17" xr3:uid="{808FDDD8-4670-4071-A9E8-AF5313AFC841}" uniqueName="17" name="Column17" queryTableFieldId="17"/>
    <tableColumn id="18" xr3:uid="{233FB527-DB09-4CE4-9064-071653C3F57D}" uniqueName="18" name="Column18" queryTableFieldId="18"/>
    <tableColumn id="19" xr3:uid="{9E1FD757-92EE-4350-9C33-DCD7CEC56159}" uniqueName="19" name="Column19" queryTableFieldId="19"/>
    <tableColumn id="20" xr3:uid="{CDEF85FC-64F6-410B-9BEA-35497F020908}" uniqueName="20" name="Column20" queryTableFieldId="20"/>
    <tableColumn id="21" xr3:uid="{54600E70-C55E-41ED-9170-DABB1C866994}" uniqueName="21" name="Column21" queryTableFieldId="21"/>
    <tableColumn id="22" xr3:uid="{620C2843-5605-4C65-8710-AFC49AC46774}" uniqueName="22" name="Column22" queryTableFieldId="22"/>
    <tableColumn id="23" xr3:uid="{6D4D2C4D-F80F-4993-9232-14A924A6241A}" uniqueName="23" name="Column23" queryTableFieldId="23"/>
    <tableColumn id="24" xr3:uid="{426CD62A-6737-4ABE-A0F4-0B7D28A4BBCD}" uniqueName="24" name="Column24" queryTableFieldId="24"/>
    <tableColumn id="25" xr3:uid="{1A3AE6FC-189F-4E43-9E75-42A3D7569A90}" uniqueName="25" name="Column25" queryTableFieldId="25"/>
    <tableColumn id="26" xr3:uid="{1EFF8EB8-A6D7-43B9-BEFF-03DD23E22A93}" uniqueName="26" name="Column26" queryTableFieldId="27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6046F-0EA8-41B9-AB45-5366448DF800}" name="Fixtures" displayName="Fixtures" ref="A1:E958" tableType="queryTable" totalsRowShown="0">
  <autoFilter ref="A1:E958" xr:uid="{DF36134F-C5A1-4B3A-90DB-3E7D33F4BB98}"/>
  <sortState xmlns:xlrd2="http://schemas.microsoft.com/office/spreadsheetml/2017/richdata2" ref="A2:E958">
    <sortCondition ref="D1"/>
  </sortState>
  <tableColumns count="5">
    <tableColumn id="1" xr3:uid="{F88A13B9-DA5E-40C0-9615-52832A75AAE6}" uniqueName="1" name="Column1" queryTableFieldId="1" dataDxfId="11"/>
    <tableColumn id="2" xr3:uid="{11923DC5-9689-49EB-8C26-A7EDA77C84DE}" uniqueName="2" name="Column2" queryTableFieldId="2" dataDxfId="10"/>
    <tableColumn id="3" xr3:uid="{E5D3AC1F-62A6-4C57-BF44-24BFF5EB8D2E}" uniqueName="3" name="Column3" queryTableFieldId="3"/>
    <tableColumn id="4" xr3:uid="{7D251279-58EA-44C1-8A66-917142876B3C}" uniqueName="4" name="Column4" queryTableFieldId="4" dataDxfId="9"/>
    <tableColumn id="5" xr3:uid="{D1902659-F760-4C04-8929-D842F24192D6}" uniqueName="5" name="Column5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DDB230-76D9-40BC-B3A7-94C0BC5FCE05}" name="bets" displayName="bets" ref="A1:E49" tableType="queryTable" totalsRowShown="0">
  <autoFilter ref="A1:E49" xr:uid="{9C8697C4-0F14-4808-9606-232F1D6C3C38}">
    <filterColumn colId="3">
      <filters>
        <dateGroupItem year="2019" month="11" day="22" dateTimeGrouping="day"/>
      </filters>
    </filterColumn>
  </autoFilter>
  <sortState xmlns:xlrd2="http://schemas.microsoft.com/office/spreadsheetml/2017/richdata2" ref="A2:E49">
    <sortCondition ref="D1:D49"/>
  </sortState>
  <tableColumns count="5">
    <tableColumn id="1" xr3:uid="{0556D1A7-490F-4521-B439-9764A7CF2174}" uniqueName="1" name="Column1" queryTableFieldId="1" dataDxfId="4"/>
    <tableColumn id="2" xr3:uid="{B7755900-368F-4641-8546-A8E6B310F240}" uniqueName="2" name="Column2" queryTableFieldId="2" dataDxfId="3"/>
    <tableColumn id="3" xr3:uid="{40D9BF00-58DF-42ED-B142-6851CE75F91E}" uniqueName="3" name="Column3" queryTableFieldId="3" dataDxfId="2"/>
    <tableColumn id="4" xr3:uid="{C4C8F5B4-FD14-462B-8004-E2E5F7185293}" uniqueName="4" name="Column4" queryTableFieldId="4" dataDxfId="1"/>
    <tableColumn id="5" xr3:uid="{D7CC26D0-B1DB-4C7D-9EA5-637BF94C2D2C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8071-E8BB-4060-9323-75BCDFB6CC54}">
  <dimension ref="A1"/>
  <sheetViews>
    <sheetView workbookViewId="0">
      <selection sqref="A1:A98"/>
    </sheetView>
  </sheetViews>
  <sheetFormatPr defaultRowHeight="14.4" x14ac:dyDescent="0.3"/>
  <sheetData/>
  <sortState xmlns:xlrd2="http://schemas.microsoft.com/office/spreadsheetml/2017/richdata2" ref="H1:H714">
    <sortCondition ref="H4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4139-C265-4C6B-A493-EAB0EFA79F55}">
  <dimension ref="A1:AA2203"/>
  <sheetViews>
    <sheetView workbookViewId="0">
      <selection sqref="A1:Z542"/>
    </sheetView>
  </sheetViews>
  <sheetFormatPr defaultRowHeight="14.4" x14ac:dyDescent="0.3"/>
  <cols>
    <col min="1" max="2" width="25.44140625" bestFit="1" customWidth="1"/>
    <col min="3" max="6" width="10.77734375" bestFit="1" customWidth="1"/>
    <col min="7" max="9" width="10.77734375" customWidth="1"/>
    <col min="10" max="19" width="11.77734375" customWidth="1"/>
    <col min="20" max="25" width="11.77734375" bestFit="1" customWidth="1"/>
    <col min="26" max="26" width="14.5546875" bestFit="1" customWidth="1"/>
  </cols>
  <sheetData>
    <row r="1" spans="1:26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143</v>
      </c>
    </row>
    <row r="2" spans="1:26" x14ac:dyDescent="0.3">
      <c r="A2" s="1" t="s">
        <v>7</v>
      </c>
      <c r="B2" s="1" t="s">
        <v>78</v>
      </c>
      <c r="C2">
        <v>1</v>
      </c>
      <c r="D2">
        <v>4</v>
      </c>
      <c r="E2">
        <v>1</v>
      </c>
      <c r="F2">
        <v>5</v>
      </c>
      <c r="G2" s="1" t="s">
        <v>138</v>
      </c>
      <c r="H2">
        <v>4</v>
      </c>
      <c r="I2">
        <v>0</v>
      </c>
      <c r="J2">
        <v>0</v>
      </c>
      <c r="K2">
        <v>4</v>
      </c>
      <c r="L2">
        <v>4</v>
      </c>
      <c r="M2">
        <v>0</v>
      </c>
      <c r="N2">
        <v>1</v>
      </c>
      <c r="O2">
        <v>1</v>
      </c>
      <c r="P2">
        <v>0</v>
      </c>
      <c r="Q2">
        <v>1</v>
      </c>
      <c r="R2">
        <v>0</v>
      </c>
      <c r="S2">
        <v>2</v>
      </c>
      <c r="T2">
        <v>2</v>
      </c>
      <c r="U2">
        <v>11</v>
      </c>
      <c r="V2">
        <v>2</v>
      </c>
      <c r="W2">
        <v>2</v>
      </c>
      <c r="X2">
        <v>11</v>
      </c>
      <c r="Y2">
        <v>13</v>
      </c>
      <c r="Z2" s="1" t="s">
        <v>144</v>
      </c>
    </row>
    <row r="3" spans="1:26" x14ac:dyDescent="0.3">
      <c r="A3" s="1" t="s">
        <v>2</v>
      </c>
      <c r="B3" s="1" t="s">
        <v>79</v>
      </c>
      <c r="C3">
        <v>1</v>
      </c>
      <c r="D3">
        <v>1</v>
      </c>
      <c r="E3">
        <v>1</v>
      </c>
      <c r="F3">
        <v>2</v>
      </c>
      <c r="G3" s="1" t="s">
        <v>138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2</v>
      </c>
      <c r="R3">
        <v>2</v>
      </c>
      <c r="S3">
        <v>1</v>
      </c>
      <c r="T3">
        <v>3</v>
      </c>
      <c r="U3">
        <v>3</v>
      </c>
      <c r="V3">
        <v>4</v>
      </c>
      <c r="W3">
        <v>4</v>
      </c>
      <c r="X3">
        <v>3</v>
      </c>
      <c r="Y3">
        <v>7</v>
      </c>
      <c r="Z3" s="1" t="s">
        <v>144</v>
      </c>
    </row>
    <row r="4" spans="1:26" x14ac:dyDescent="0.3">
      <c r="A4" s="1" t="s">
        <v>14</v>
      </c>
      <c r="B4" s="1" t="s">
        <v>13</v>
      </c>
      <c r="C4">
        <v>1</v>
      </c>
      <c r="D4">
        <v>3</v>
      </c>
      <c r="E4">
        <v>0</v>
      </c>
      <c r="F4">
        <v>3</v>
      </c>
      <c r="G4" s="1" t="s">
        <v>139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3</v>
      </c>
      <c r="Q4">
        <v>3</v>
      </c>
      <c r="R4">
        <v>0</v>
      </c>
      <c r="S4">
        <v>0</v>
      </c>
      <c r="T4">
        <v>0</v>
      </c>
      <c r="U4">
        <v>2</v>
      </c>
      <c r="V4">
        <v>7</v>
      </c>
      <c r="W4">
        <v>7</v>
      </c>
      <c r="X4">
        <v>2</v>
      </c>
      <c r="Y4">
        <v>9</v>
      </c>
      <c r="Z4" s="1" t="s">
        <v>144</v>
      </c>
    </row>
    <row r="5" spans="1:26" x14ac:dyDescent="0.3">
      <c r="A5" s="1" t="s">
        <v>5</v>
      </c>
      <c r="B5" s="1" t="s">
        <v>18</v>
      </c>
      <c r="C5">
        <v>1</v>
      </c>
      <c r="D5">
        <v>0</v>
      </c>
      <c r="E5">
        <v>0</v>
      </c>
      <c r="F5">
        <v>0</v>
      </c>
      <c r="G5" s="1" t="s">
        <v>139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  <c r="S5">
        <v>3</v>
      </c>
      <c r="T5">
        <v>5</v>
      </c>
      <c r="U5">
        <v>6</v>
      </c>
      <c r="V5">
        <v>2</v>
      </c>
      <c r="W5">
        <v>2</v>
      </c>
      <c r="X5">
        <v>6</v>
      </c>
      <c r="Y5">
        <v>8</v>
      </c>
      <c r="Z5" s="1" t="s">
        <v>144</v>
      </c>
    </row>
    <row r="6" spans="1:26" x14ac:dyDescent="0.3">
      <c r="A6" s="1" t="s">
        <v>10</v>
      </c>
      <c r="B6" s="1" t="s">
        <v>17</v>
      </c>
      <c r="C6">
        <v>1</v>
      </c>
      <c r="D6">
        <v>0</v>
      </c>
      <c r="E6">
        <v>0</v>
      </c>
      <c r="F6">
        <v>0</v>
      </c>
      <c r="G6" s="1" t="s">
        <v>139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2</v>
      </c>
      <c r="U6">
        <v>12</v>
      </c>
      <c r="V6">
        <v>3</v>
      </c>
      <c r="W6">
        <v>3</v>
      </c>
      <c r="X6">
        <v>12</v>
      </c>
      <c r="Y6">
        <v>15</v>
      </c>
      <c r="Z6" s="1" t="s">
        <v>144</v>
      </c>
    </row>
    <row r="7" spans="1:26" x14ac:dyDescent="0.3">
      <c r="A7" s="1" t="s">
        <v>12</v>
      </c>
      <c r="B7" s="1" t="s">
        <v>80</v>
      </c>
      <c r="C7">
        <v>1</v>
      </c>
      <c r="D7">
        <v>3</v>
      </c>
      <c r="E7">
        <v>1</v>
      </c>
      <c r="F7">
        <v>4</v>
      </c>
      <c r="G7" s="1" t="s">
        <v>138</v>
      </c>
      <c r="H7">
        <v>0</v>
      </c>
      <c r="I7">
        <v>1</v>
      </c>
      <c r="J7">
        <v>1</v>
      </c>
      <c r="K7">
        <v>0</v>
      </c>
      <c r="L7">
        <v>1</v>
      </c>
      <c r="M7">
        <v>3</v>
      </c>
      <c r="N7">
        <v>0</v>
      </c>
      <c r="O7">
        <v>0</v>
      </c>
      <c r="P7">
        <v>3</v>
      </c>
      <c r="Q7">
        <v>3</v>
      </c>
      <c r="R7">
        <v>1</v>
      </c>
      <c r="S7">
        <v>0</v>
      </c>
      <c r="T7">
        <v>1</v>
      </c>
      <c r="U7">
        <v>14</v>
      </c>
      <c r="V7">
        <v>0</v>
      </c>
      <c r="W7">
        <v>0</v>
      </c>
      <c r="X7">
        <v>14</v>
      </c>
      <c r="Y7">
        <v>14</v>
      </c>
      <c r="Z7" s="1" t="s">
        <v>144</v>
      </c>
    </row>
    <row r="8" spans="1:26" x14ac:dyDescent="0.3">
      <c r="A8" s="1" t="s">
        <v>15</v>
      </c>
      <c r="B8" s="1" t="s">
        <v>16</v>
      </c>
      <c r="C8">
        <v>1</v>
      </c>
      <c r="D8">
        <v>0</v>
      </c>
      <c r="E8">
        <v>3</v>
      </c>
      <c r="F8">
        <v>3</v>
      </c>
      <c r="G8" s="1" t="s">
        <v>139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2</v>
      </c>
      <c r="O8">
        <v>2</v>
      </c>
      <c r="P8">
        <v>0</v>
      </c>
      <c r="Q8">
        <v>2</v>
      </c>
      <c r="R8">
        <v>0</v>
      </c>
      <c r="S8">
        <v>1</v>
      </c>
      <c r="T8">
        <v>1</v>
      </c>
      <c r="U8">
        <v>5</v>
      </c>
      <c r="V8">
        <v>2</v>
      </c>
      <c r="W8">
        <v>2</v>
      </c>
      <c r="X8">
        <v>5</v>
      </c>
      <c r="Y8">
        <v>7</v>
      </c>
      <c r="Z8" s="1" t="s">
        <v>144</v>
      </c>
    </row>
    <row r="9" spans="1:26" x14ac:dyDescent="0.3">
      <c r="A9" s="1" t="s">
        <v>8</v>
      </c>
      <c r="B9" s="1" t="s">
        <v>4</v>
      </c>
      <c r="C9">
        <v>1</v>
      </c>
      <c r="D9">
        <v>0</v>
      </c>
      <c r="E9">
        <v>5</v>
      </c>
      <c r="F9">
        <v>5</v>
      </c>
      <c r="G9" s="1" t="s">
        <v>139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4</v>
      </c>
      <c r="O9">
        <v>4</v>
      </c>
      <c r="P9">
        <v>0</v>
      </c>
      <c r="Q9">
        <v>4</v>
      </c>
      <c r="R9">
        <v>2</v>
      </c>
      <c r="S9">
        <v>2</v>
      </c>
      <c r="T9">
        <v>4</v>
      </c>
      <c r="U9">
        <v>1</v>
      </c>
      <c r="V9">
        <v>1</v>
      </c>
      <c r="W9">
        <v>1</v>
      </c>
      <c r="X9">
        <v>1</v>
      </c>
      <c r="Y9">
        <v>2</v>
      </c>
      <c r="Z9" s="1" t="s">
        <v>144</v>
      </c>
    </row>
    <row r="10" spans="1:26" x14ac:dyDescent="0.3">
      <c r="A10" s="1" t="s">
        <v>9</v>
      </c>
      <c r="B10" s="1" t="s">
        <v>6</v>
      </c>
      <c r="C10">
        <v>1</v>
      </c>
      <c r="D10">
        <v>4</v>
      </c>
      <c r="E10">
        <v>0</v>
      </c>
      <c r="F10">
        <v>4</v>
      </c>
      <c r="G10" s="1" t="s">
        <v>139</v>
      </c>
      <c r="H10">
        <v>1</v>
      </c>
      <c r="I10">
        <v>0</v>
      </c>
      <c r="J10">
        <v>0</v>
      </c>
      <c r="K10">
        <v>1</v>
      </c>
      <c r="L10">
        <v>1</v>
      </c>
      <c r="M10">
        <v>3</v>
      </c>
      <c r="N10">
        <v>0</v>
      </c>
      <c r="O10">
        <v>0</v>
      </c>
      <c r="P10">
        <v>3</v>
      </c>
      <c r="Q10">
        <v>3</v>
      </c>
      <c r="R10">
        <v>3</v>
      </c>
      <c r="S10">
        <v>4</v>
      </c>
      <c r="T10">
        <v>7</v>
      </c>
      <c r="U10">
        <v>3</v>
      </c>
      <c r="V10">
        <v>5</v>
      </c>
      <c r="W10">
        <v>5</v>
      </c>
      <c r="X10">
        <v>3</v>
      </c>
      <c r="Y10">
        <v>8</v>
      </c>
      <c r="Z10" s="1" t="s">
        <v>144</v>
      </c>
    </row>
    <row r="11" spans="1:26" x14ac:dyDescent="0.3">
      <c r="A11" s="1" t="s">
        <v>11</v>
      </c>
      <c r="B11" s="1" t="s">
        <v>3</v>
      </c>
      <c r="C11">
        <v>1</v>
      </c>
      <c r="D11">
        <v>0</v>
      </c>
      <c r="E11">
        <v>1</v>
      </c>
      <c r="F11">
        <v>1</v>
      </c>
      <c r="G11" s="1" t="s">
        <v>139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1</v>
      </c>
      <c r="S11">
        <v>3</v>
      </c>
      <c r="T11">
        <v>4</v>
      </c>
      <c r="U11">
        <v>5</v>
      </c>
      <c r="V11">
        <v>3</v>
      </c>
      <c r="W11">
        <v>3</v>
      </c>
      <c r="X11">
        <v>5</v>
      </c>
      <c r="Y11">
        <v>8</v>
      </c>
      <c r="Z11" s="1" t="s">
        <v>144</v>
      </c>
    </row>
    <row r="12" spans="1:26" x14ac:dyDescent="0.3">
      <c r="A12" s="1" t="s">
        <v>3</v>
      </c>
      <c r="B12" s="1" t="s">
        <v>14</v>
      </c>
      <c r="C12">
        <v>2</v>
      </c>
      <c r="D12">
        <v>2</v>
      </c>
      <c r="E12">
        <v>1</v>
      </c>
      <c r="F12">
        <v>3</v>
      </c>
      <c r="G12" s="1" t="s">
        <v>138</v>
      </c>
      <c r="H12">
        <v>1</v>
      </c>
      <c r="I12">
        <v>1</v>
      </c>
      <c r="J12">
        <v>1</v>
      </c>
      <c r="K12">
        <v>1</v>
      </c>
      <c r="L12">
        <v>2</v>
      </c>
      <c r="M12">
        <v>1</v>
      </c>
      <c r="N12">
        <v>0</v>
      </c>
      <c r="O12">
        <v>0</v>
      </c>
      <c r="P12">
        <v>1</v>
      </c>
      <c r="Q12">
        <v>1</v>
      </c>
      <c r="R12">
        <v>2</v>
      </c>
      <c r="S12">
        <v>1</v>
      </c>
      <c r="T12">
        <v>3</v>
      </c>
      <c r="U12">
        <v>10</v>
      </c>
      <c r="V12">
        <v>7</v>
      </c>
      <c r="W12">
        <v>7</v>
      </c>
      <c r="X12">
        <v>10</v>
      </c>
      <c r="Y12">
        <v>17</v>
      </c>
      <c r="Z12" s="1" t="s">
        <v>144</v>
      </c>
    </row>
    <row r="13" spans="1:26" x14ac:dyDescent="0.3">
      <c r="A13" s="1" t="s">
        <v>80</v>
      </c>
      <c r="B13" s="1" t="s">
        <v>2</v>
      </c>
      <c r="C13">
        <v>2</v>
      </c>
      <c r="D13">
        <v>1</v>
      </c>
      <c r="E13">
        <v>2</v>
      </c>
      <c r="F13">
        <v>3</v>
      </c>
      <c r="G13" s="1" t="s">
        <v>138</v>
      </c>
      <c r="H13">
        <v>0</v>
      </c>
      <c r="I13">
        <v>2</v>
      </c>
      <c r="J13">
        <v>2</v>
      </c>
      <c r="K13">
        <v>0</v>
      </c>
      <c r="L13">
        <v>2</v>
      </c>
      <c r="M13">
        <v>1</v>
      </c>
      <c r="N13">
        <v>0</v>
      </c>
      <c r="O13">
        <v>0</v>
      </c>
      <c r="P13">
        <v>1</v>
      </c>
      <c r="Q13">
        <v>1</v>
      </c>
      <c r="R13">
        <v>0</v>
      </c>
      <c r="S13">
        <v>2</v>
      </c>
      <c r="T13">
        <v>2</v>
      </c>
      <c r="U13">
        <v>10</v>
      </c>
      <c r="V13">
        <v>5</v>
      </c>
      <c r="W13">
        <v>5</v>
      </c>
      <c r="X13">
        <v>10</v>
      </c>
      <c r="Y13">
        <v>15</v>
      </c>
      <c r="Z13" s="1" t="s">
        <v>144</v>
      </c>
    </row>
    <row r="14" spans="1:26" x14ac:dyDescent="0.3">
      <c r="A14" s="1" t="s">
        <v>16</v>
      </c>
      <c r="B14" s="1" t="s">
        <v>8</v>
      </c>
      <c r="C14">
        <v>2</v>
      </c>
      <c r="D14">
        <v>1</v>
      </c>
      <c r="E14">
        <v>1</v>
      </c>
      <c r="F14">
        <v>2</v>
      </c>
      <c r="G14" s="1" t="s">
        <v>138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2</v>
      </c>
      <c r="R14">
        <v>0</v>
      </c>
      <c r="S14">
        <v>2</v>
      </c>
      <c r="T14">
        <v>2</v>
      </c>
      <c r="U14">
        <v>8</v>
      </c>
      <c r="V14">
        <v>6</v>
      </c>
      <c r="W14">
        <v>6</v>
      </c>
      <c r="X14">
        <v>8</v>
      </c>
      <c r="Y14">
        <v>14</v>
      </c>
      <c r="Z14" s="1" t="s">
        <v>144</v>
      </c>
    </row>
    <row r="15" spans="1:26" x14ac:dyDescent="0.3">
      <c r="A15" s="1" t="s">
        <v>6</v>
      </c>
      <c r="B15" s="1" t="s">
        <v>10</v>
      </c>
      <c r="C15">
        <v>2</v>
      </c>
      <c r="D15">
        <v>1</v>
      </c>
      <c r="E15">
        <v>1</v>
      </c>
      <c r="F15">
        <v>2</v>
      </c>
      <c r="G15" s="1" t="s">
        <v>138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4</v>
      </c>
      <c r="V15">
        <v>5</v>
      </c>
      <c r="W15">
        <v>5</v>
      </c>
      <c r="X15">
        <v>4</v>
      </c>
      <c r="Y15">
        <v>9</v>
      </c>
      <c r="Z15" s="1" t="s">
        <v>144</v>
      </c>
    </row>
    <row r="16" spans="1:26" x14ac:dyDescent="0.3">
      <c r="A16" s="1" t="s">
        <v>18</v>
      </c>
      <c r="B16" s="1" t="s">
        <v>15</v>
      </c>
      <c r="C16">
        <v>2</v>
      </c>
      <c r="D16">
        <v>1</v>
      </c>
      <c r="E16">
        <v>0</v>
      </c>
      <c r="F16">
        <v>1</v>
      </c>
      <c r="G16" s="1" t="s">
        <v>139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3</v>
      </c>
      <c r="T16">
        <v>5</v>
      </c>
      <c r="U16">
        <v>4</v>
      </c>
      <c r="V16">
        <v>7</v>
      </c>
      <c r="W16">
        <v>7</v>
      </c>
      <c r="X16">
        <v>4</v>
      </c>
      <c r="Y16">
        <v>11</v>
      </c>
      <c r="Z16" s="1" t="s">
        <v>144</v>
      </c>
    </row>
    <row r="17" spans="1:26" x14ac:dyDescent="0.3">
      <c r="A17" s="1" t="s">
        <v>4</v>
      </c>
      <c r="B17" s="1" t="s">
        <v>12</v>
      </c>
      <c r="C17">
        <v>2</v>
      </c>
      <c r="D17">
        <v>2</v>
      </c>
      <c r="E17">
        <v>2</v>
      </c>
      <c r="F17">
        <v>4</v>
      </c>
      <c r="G17" s="1" t="s">
        <v>138</v>
      </c>
      <c r="H17">
        <v>2</v>
      </c>
      <c r="I17">
        <v>1</v>
      </c>
      <c r="J17">
        <v>1</v>
      </c>
      <c r="K17">
        <v>2</v>
      </c>
      <c r="L17">
        <v>3</v>
      </c>
      <c r="M17">
        <v>0</v>
      </c>
      <c r="N17">
        <v>1</v>
      </c>
      <c r="O17">
        <v>1</v>
      </c>
      <c r="P17">
        <v>0</v>
      </c>
      <c r="Q17">
        <v>1</v>
      </c>
      <c r="R17">
        <v>1</v>
      </c>
      <c r="S17">
        <v>0</v>
      </c>
      <c r="T17">
        <v>1</v>
      </c>
      <c r="U17">
        <v>13</v>
      </c>
      <c r="V17">
        <v>2</v>
      </c>
      <c r="W17">
        <v>2</v>
      </c>
      <c r="X17">
        <v>13</v>
      </c>
      <c r="Y17">
        <v>15</v>
      </c>
      <c r="Z17" s="1" t="s">
        <v>144</v>
      </c>
    </row>
    <row r="18" spans="1:26" x14ac:dyDescent="0.3">
      <c r="A18" s="1" t="s">
        <v>78</v>
      </c>
      <c r="B18" s="1" t="s">
        <v>11</v>
      </c>
      <c r="C18">
        <v>2</v>
      </c>
      <c r="D18">
        <v>3</v>
      </c>
      <c r="E18">
        <v>1</v>
      </c>
      <c r="F18">
        <v>4</v>
      </c>
      <c r="G18" s="1" t="s">
        <v>138</v>
      </c>
      <c r="H18">
        <v>1</v>
      </c>
      <c r="I18">
        <v>0</v>
      </c>
      <c r="J18">
        <v>0</v>
      </c>
      <c r="K18">
        <v>1</v>
      </c>
      <c r="L18">
        <v>1</v>
      </c>
      <c r="M18">
        <v>2</v>
      </c>
      <c r="N18">
        <v>1</v>
      </c>
      <c r="O18">
        <v>1</v>
      </c>
      <c r="P18">
        <v>2</v>
      </c>
      <c r="Q18">
        <v>3</v>
      </c>
      <c r="R18">
        <v>1</v>
      </c>
      <c r="S18">
        <v>3</v>
      </c>
      <c r="T18">
        <v>4</v>
      </c>
      <c r="U18">
        <v>7</v>
      </c>
      <c r="V18">
        <v>5</v>
      </c>
      <c r="W18">
        <v>5</v>
      </c>
      <c r="X18">
        <v>7</v>
      </c>
      <c r="Y18">
        <v>12</v>
      </c>
      <c r="Z18" s="1" t="s">
        <v>144</v>
      </c>
    </row>
    <row r="19" spans="1:26" x14ac:dyDescent="0.3">
      <c r="A19" s="1" t="s">
        <v>79</v>
      </c>
      <c r="B19" s="1" t="s">
        <v>5</v>
      </c>
      <c r="C19">
        <v>2</v>
      </c>
      <c r="D19">
        <v>1</v>
      </c>
      <c r="E19">
        <v>0</v>
      </c>
      <c r="F19">
        <v>1</v>
      </c>
      <c r="G19" s="1" t="s">
        <v>139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3</v>
      </c>
      <c r="S19">
        <v>1</v>
      </c>
      <c r="T19">
        <v>4</v>
      </c>
      <c r="U19">
        <v>8</v>
      </c>
      <c r="V19">
        <v>4</v>
      </c>
      <c r="W19">
        <v>4</v>
      </c>
      <c r="X19">
        <v>8</v>
      </c>
      <c r="Y19">
        <v>12</v>
      </c>
      <c r="Z19" s="1" t="s">
        <v>144</v>
      </c>
    </row>
    <row r="20" spans="1:26" x14ac:dyDescent="0.3">
      <c r="A20" s="1" t="s">
        <v>13</v>
      </c>
      <c r="B20" s="1" t="s">
        <v>7</v>
      </c>
      <c r="C20">
        <v>2</v>
      </c>
      <c r="D20">
        <v>1</v>
      </c>
      <c r="E20">
        <v>2</v>
      </c>
      <c r="F20">
        <v>3</v>
      </c>
      <c r="G20" s="1" t="s">
        <v>138</v>
      </c>
      <c r="H20">
        <v>0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2</v>
      </c>
      <c r="R20">
        <v>2</v>
      </c>
      <c r="S20">
        <v>1</v>
      </c>
      <c r="T20">
        <v>3</v>
      </c>
      <c r="U20">
        <v>5</v>
      </c>
      <c r="V20">
        <v>9</v>
      </c>
      <c r="W20">
        <v>9</v>
      </c>
      <c r="X20">
        <v>5</v>
      </c>
      <c r="Y20">
        <v>14</v>
      </c>
      <c r="Z20" s="1" t="s">
        <v>144</v>
      </c>
    </row>
    <row r="21" spans="1:26" x14ac:dyDescent="0.3">
      <c r="A21" s="1" t="s">
        <v>17</v>
      </c>
      <c r="B21" s="1" t="s">
        <v>9</v>
      </c>
      <c r="C21">
        <v>2</v>
      </c>
      <c r="D21">
        <v>1</v>
      </c>
      <c r="E21">
        <v>1</v>
      </c>
      <c r="F21">
        <v>2</v>
      </c>
      <c r="G21" s="1" t="s">
        <v>138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2</v>
      </c>
      <c r="S21">
        <v>2</v>
      </c>
      <c r="T21">
        <v>4</v>
      </c>
      <c r="U21">
        <v>4</v>
      </c>
      <c r="V21">
        <v>6</v>
      </c>
      <c r="W21">
        <v>6</v>
      </c>
      <c r="X21">
        <v>4</v>
      </c>
      <c r="Y21">
        <v>10</v>
      </c>
      <c r="Z21" s="1" t="s">
        <v>144</v>
      </c>
    </row>
    <row r="22" spans="1:26" x14ac:dyDescent="0.3">
      <c r="A22" s="1" t="s">
        <v>2</v>
      </c>
      <c r="B22" s="1" t="s">
        <v>4</v>
      </c>
      <c r="C22">
        <v>3</v>
      </c>
      <c r="D22">
        <v>1</v>
      </c>
      <c r="E22">
        <v>3</v>
      </c>
      <c r="F22">
        <v>4</v>
      </c>
      <c r="G22" s="1" t="s">
        <v>138</v>
      </c>
      <c r="H22">
        <v>1</v>
      </c>
      <c r="I22">
        <v>2</v>
      </c>
      <c r="J22">
        <v>2</v>
      </c>
      <c r="K22">
        <v>1</v>
      </c>
      <c r="L22">
        <v>3</v>
      </c>
      <c r="M22">
        <v>0</v>
      </c>
      <c r="N22">
        <v>1</v>
      </c>
      <c r="O22">
        <v>1</v>
      </c>
      <c r="P22">
        <v>0</v>
      </c>
      <c r="Q22">
        <v>1</v>
      </c>
      <c r="R22">
        <v>1</v>
      </c>
      <c r="S22">
        <v>3</v>
      </c>
      <c r="T22">
        <v>4</v>
      </c>
      <c r="U22">
        <v>4</v>
      </c>
      <c r="V22">
        <v>5</v>
      </c>
      <c r="W22">
        <v>5</v>
      </c>
      <c r="X22">
        <v>4</v>
      </c>
      <c r="Y22">
        <v>9</v>
      </c>
      <c r="Z22" s="1" t="s">
        <v>144</v>
      </c>
    </row>
    <row r="23" spans="1:26" x14ac:dyDescent="0.3">
      <c r="A23" s="1" t="s">
        <v>80</v>
      </c>
      <c r="B23" s="1" t="s">
        <v>18</v>
      </c>
      <c r="C23">
        <v>3</v>
      </c>
      <c r="D23">
        <v>2</v>
      </c>
      <c r="E23">
        <v>0</v>
      </c>
      <c r="F23">
        <v>2</v>
      </c>
      <c r="G23" s="1" t="s">
        <v>139</v>
      </c>
      <c r="H23">
        <v>1</v>
      </c>
      <c r="I23">
        <v>0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  <c r="Q23">
        <v>1</v>
      </c>
      <c r="R23">
        <v>2</v>
      </c>
      <c r="S23">
        <v>3</v>
      </c>
      <c r="T23">
        <v>5</v>
      </c>
      <c r="U23">
        <v>0</v>
      </c>
      <c r="V23">
        <v>6</v>
      </c>
      <c r="W23">
        <v>6</v>
      </c>
      <c r="X23">
        <v>0</v>
      </c>
      <c r="Y23">
        <v>6</v>
      </c>
      <c r="Z23" s="1" t="s">
        <v>144</v>
      </c>
    </row>
    <row r="24" spans="1:26" x14ac:dyDescent="0.3">
      <c r="A24" s="1" t="s">
        <v>16</v>
      </c>
      <c r="B24" s="1" t="s">
        <v>13</v>
      </c>
      <c r="C24">
        <v>3</v>
      </c>
      <c r="D24">
        <v>0</v>
      </c>
      <c r="E24">
        <v>2</v>
      </c>
      <c r="F24">
        <v>2</v>
      </c>
      <c r="G24" s="1" t="s">
        <v>139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0</v>
      </c>
      <c r="Q24">
        <v>2</v>
      </c>
      <c r="R24">
        <v>2</v>
      </c>
      <c r="S24">
        <v>3</v>
      </c>
      <c r="T24">
        <v>5</v>
      </c>
      <c r="U24">
        <v>8</v>
      </c>
      <c r="V24">
        <v>5</v>
      </c>
      <c r="W24">
        <v>5</v>
      </c>
      <c r="X24">
        <v>8</v>
      </c>
      <c r="Y24">
        <v>13</v>
      </c>
      <c r="Z24" s="1" t="s">
        <v>144</v>
      </c>
    </row>
    <row r="25" spans="1:26" x14ac:dyDescent="0.3">
      <c r="A25" s="1" t="s">
        <v>7</v>
      </c>
      <c r="B25" s="1" t="s">
        <v>3</v>
      </c>
      <c r="C25">
        <v>3</v>
      </c>
      <c r="D25">
        <v>3</v>
      </c>
      <c r="E25">
        <v>1</v>
      </c>
      <c r="F25">
        <v>4</v>
      </c>
      <c r="G25" s="1" t="s">
        <v>138</v>
      </c>
      <c r="H25">
        <v>1</v>
      </c>
      <c r="I25">
        <v>0</v>
      </c>
      <c r="J25">
        <v>0</v>
      </c>
      <c r="K25">
        <v>1</v>
      </c>
      <c r="L25">
        <v>1</v>
      </c>
      <c r="M25">
        <v>2</v>
      </c>
      <c r="N25">
        <v>1</v>
      </c>
      <c r="O25">
        <v>1</v>
      </c>
      <c r="P25">
        <v>2</v>
      </c>
      <c r="Q25">
        <v>3</v>
      </c>
      <c r="R25">
        <v>1</v>
      </c>
      <c r="S25">
        <v>1</v>
      </c>
      <c r="T25">
        <v>2</v>
      </c>
      <c r="U25">
        <v>6</v>
      </c>
      <c r="V25">
        <v>4</v>
      </c>
      <c r="W25">
        <v>4</v>
      </c>
      <c r="X25">
        <v>6</v>
      </c>
      <c r="Y25">
        <v>10</v>
      </c>
      <c r="Z25" s="1" t="s">
        <v>144</v>
      </c>
    </row>
    <row r="26" spans="1:26" x14ac:dyDescent="0.3">
      <c r="A26" s="1" t="s">
        <v>9</v>
      </c>
      <c r="B26" s="1" t="s">
        <v>5</v>
      </c>
      <c r="C26">
        <v>3</v>
      </c>
      <c r="D26">
        <v>1</v>
      </c>
      <c r="E26">
        <v>2</v>
      </c>
      <c r="F26">
        <v>3</v>
      </c>
      <c r="G26" s="1" t="s">
        <v>138</v>
      </c>
      <c r="H26">
        <v>0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2</v>
      </c>
      <c r="R26">
        <v>2</v>
      </c>
      <c r="S26">
        <v>4</v>
      </c>
      <c r="T26">
        <v>6</v>
      </c>
      <c r="U26">
        <v>8</v>
      </c>
      <c r="V26">
        <v>1</v>
      </c>
      <c r="W26">
        <v>1</v>
      </c>
      <c r="X26">
        <v>8</v>
      </c>
      <c r="Y26">
        <v>9</v>
      </c>
      <c r="Z26" s="1" t="s">
        <v>144</v>
      </c>
    </row>
    <row r="27" spans="1:26" x14ac:dyDescent="0.3">
      <c r="A27" s="1" t="s">
        <v>78</v>
      </c>
      <c r="B27" s="1" t="s">
        <v>6</v>
      </c>
      <c r="C27">
        <v>3</v>
      </c>
      <c r="D27">
        <v>2</v>
      </c>
      <c r="E27">
        <v>3</v>
      </c>
      <c r="F27">
        <v>5</v>
      </c>
      <c r="G27" s="1" t="s">
        <v>138</v>
      </c>
      <c r="H27">
        <v>2</v>
      </c>
      <c r="I27">
        <v>2</v>
      </c>
      <c r="J27">
        <v>2</v>
      </c>
      <c r="K27">
        <v>2</v>
      </c>
      <c r="L27">
        <v>4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  <c r="T27">
        <v>2</v>
      </c>
      <c r="U27">
        <v>1</v>
      </c>
      <c r="V27">
        <v>8</v>
      </c>
      <c r="W27">
        <v>8</v>
      </c>
      <c r="X27">
        <v>1</v>
      </c>
      <c r="Y27">
        <v>9</v>
      </c>
      <c r="Z27" s="1" t="s">
        <v>144</v>
      </c>
    </row>
    <row r="28" spans="1:26" x14ac:dyDescent="0.3">
      <c r="A28" s="1" t="s">
        <v>79</v>
      </c>
      <c r="B28" s="1" t="s">
        <v>10</v>
      </c>
      <c r="C28">
        <v>3</v>
      </c>
      <c r="D28">
        <v>1</v>
      </c>
      <c r="E28">
        <v>2</v>
      </c>
      <c r="F28">
        <v>3</v>
      </c>
      <c r="G28" s="1" t="s">
        <v>138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2</v>
      </c>
      <c r="R28">
        <v>1</v>
      </c>
      <c r="S28">
        <v>0</v>
      </c>
      <c r="T28">
        <v>1</v>
      </c>
      <c r="U28">
        <v>7</v>
      </c>
      <c r="V28">
        <v>4</v>
      </c>
      <c r="W28">
        <v>4</v>
      </c>
      <c r="X28">
        <v>7</v>
      </c>
      <c r="Y28">
        <v>11</v>
      </c>
      <c r="Z28" s="1" t="s">
        <v>144</v>
      </c>
    </row>
    <row r="29" spans="1:26" x14ac:dyDescent="0.3">
      <c r="A29" s="1" t="s">
        <v>12</v>
      </c>
      <c r="B29" s="1" t="s">
        <v>11</v>
      </c>
      <c r="C29">
        <v>3</v>
      </c>
      <c r="D29">
        <v>0</v>
      </c>
      <c r="E29">
        <v>1</v>
      </c>
      <c r="F29">
        <v>1</v>
      </c>
      <c r="G29" s="1" t="s">
        <v>139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2</v>
      </c>
      <c r="T29">
        <v>4</v>
      </c>
      <c r="U29">
        <v>6</v>
      </c>
      <c r="V29">
        <v>6</v>
      </c>
      <c r="W29">
        <v>6</v>
      </c>
      <c r="X29">
        <v>6</v>
      </c>
      <c r="Y29">
        <v>12</v>
      </c>
      <c r="Z29" s="1" t="s">
        <v>144</v>
      </c>
    </row>
    <row r="30" spans="1:26" x14ac:dyDescent="0.3">
      <c r="A30" s="1" t="s">
        <v>15</v>
      </c>
      <c r="B30" s="1" t="s">
        <v>8</v>
      </c>
      <c r="C30">
        <v>3</v>
      </c>
      <c r="D30">
        <v>1</v>
      </c>
      <c r="E30">
        <v>3</v>
      </c>
      <c r="F30">
        <v>4</v>
      </c>
      <c r="G30" s="1" t="s">
        <v>138</v>
      </c>
      <c r="H30">
        <v>1</v>
      </c>
      <c r="I30">
        <v>1</v>
      </c>
      <c r="J30">
        <v>1</v>
      </c>
      <c r="K30">
        <v>1</v>
      </c>
      <c r="L30">
        <v>2</v>
      </c>
      <c r="M30">
        <v>0</v>
      </c>
      <c r="N30">
        <v>2</v>
      </c>
      <c r="O30">
        <v>2</v>
      </c>
      <c r="P30">
        <v>0</v>
      </c>
      <c r="Q30">
        <v>2</v>
      </c>
      <c r="R30">
        <v>1</v>
      </c>
      <c r="S30">
        <v>1</v>
      </c>
      <c r="T30">
        <v>2</v>
      </c>
      <c r="U30">
        <v>8</v>
      </c>
      <c r="V30">
        <v>7</v>
      </c>
      <c r="W30">
        <v>7</v>
      </c>
      <c r="X30">
        <v>8</v>
      </c>
      <c r="Y30">
        <v>15</v>
      </c>
      <c r="Z30" s="1" t="s">
        <v>144</v>
      </c>
    </row>
    <row r="31" spans="1:26" x14ac:dyDescent="0.3">
      <c r="A31" s="1" t="s">
        <v>17</v>
      </c>
      <c r="B31" s="1" t="s">
        <v>14</v>
      </c>
      <c r="C31">
        <v>3</v>
      </c>
      <c r="D31">
        <v>1</v>
      </c>
      <c r="E31">
        <v>1</v>
      </c>
      <c r="F31">
        <v>2</v>
      </c>
      <c r="G31" s="1" t="s">
        <v>138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v>2</v>
      </c>
      <c r="T31">
        <v>2</v>
      </c>
      <c r="U31">
        <v>4</v>
      </c>
      <c r="V31">
        <v>3</v>
      </c>
      <c r="W31">
        <v>3</v>
      </c>
      <c r="X31">
        <v>4</v>
      </c>
      <c r="Y31">
        <v>7</v>
      </c>
      <c r="Z31" s="1" t="s">
        <v>144</v>
      </c>
    </row>
    <row r="32" spans="1:26" x14ac:dyDescent="0.3">
      <c r="A32" s="1" t="s">
        <v>3</v>
      </c>
      <c r="B32" s="1" t="s">
        <v>12</v>
      </c>
      <c r="C32">
        <v>4</v>
      </c>
      <c r="D32">
        <v>2</v>
      </c>
      <c r="E32">
        <v>2</v>
      </c>
      <c r="F32">
        <v>4</v>
      </c>
      <c r="G32" s="1" t="s">
        <v>138</v>
      </c>
      <c r="H32">
        <v>1</v>
      </c>
      <c r="I32">
        <v>2</v>
      </c>
      <c r="J32">
        <v>2</v>
      </c>
      <c r="K32">
        <v>1</v>
      </c>
      <c r="L32">
        <v>3</v>
      </c>
      <c r="M32">
        <v>1</v>
      </c>
      <c r="N32">
        <v>0</v>
      </c>
      <c r="O32">
        <v>0</v>
      </c>
      <c r="P32">
        <v>1</v>
      </c>
      <c r="Q32">
        <v>1</v>
      </c>
      <c r="R32">
        <v>3</v>
      </c>
      <c r="S32">
        <v>5</v>
      </c>
      <c r="T32">
        <v>8</v>
      </c>
      <c r="U32">
        <v>11</v>
      </c>
      <c r="V32">
        <v>6</v>
      </c>
      <c r="W32">
        <v>6</v>
      </c>
      <c r="X32">
        <v>11</v>
      </c>
      <c r="Y32">
        <v>17</v>
      </c>
      <c r="Z32" s="1" t="s">
        <v>144</v>
      </c>
    </row>
    <row r="33" spans="1:26" x14ac:dyDescent="0.3">
      <c r="A33" s="1" t="s">
        <v>14</v>
      </c>
      <c r="B33" s="1" t="s">
        <v>7</v>
      </c>
      <c r="C33">
        <v>4</v>
      </c>
      <c r="D33">
        <v>0</v>
      </c>
      <c r="E33">
        <v>3</v>
      </c>
      <c r="F33">
        <v>3</v>
      </c>
      <c r="G33" s="1" t="s">
        <v>139</v>
      </c>
      <c r="H33">
        <v>0</v>
      </c>
      <c r="I33">
        <v>2</v>
      </c>
      <c r="J33">
        <v>2</v>
      </c>
      <c r="K33">
        <v>0</v>
      </c>
      <c r="L33">
        <v>2</v>
      </c>
      <c r="M33">
        <v>0</v>
      </c>
      <c r="N33">
        <v>1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6</v>
      </c>
      <c r="V33">
        <v>4</v>
      </c>
      <c r="W33">
        <v>4</v>
      </c>
      <c r="X33">
        <v>6</v>
      </c>
      <c r="Y33">
        <v>10</v>
      </c>
      <c r="Z33" s="1" t="s">
        <v>144</v>
      </c>
    </row>
    <row r="34" spans="1:26" x14ac:dyDescent="0.3">
      <c r="A34" s="1" t="s">
        <v>6</v>
      </c>
      <c r="B34" s="1" t="s">
        <v>79</v>
      </c>
      <c r="C34">
        <v>4</v>
      </c>
      <c r="D34">
        <v>2</v>
      </c>
      <c r="E34">
        <v>2</v>
      </c>
      <c r="F34">
        <v>4</v>
      </c>
      <c r="G34" s="1" t="s">
        <v>138</v>
      </c>
      <c r="H34">
        <v>2</v>
      </c>
      <c r="I34">
        <v>0</v>
      </c>
      <c r="J34">
        <v>0</v>
      </c>
      <c r="K34">
        <v>2</v>
      </c>
      <c r="L34">
        <v>2</v>
      </c>
      <c r="M34">
        <v>0</v>
      </c>
      <c r="N34">
        <v>2</v>
      </c>
      <c r="O34">
        <v>2</v>
      </c>
      <c r="P34">
        <v>0</v>
      </c>
      <c r="Q34">
        <v>2</v>
      </c>
      <c r="R34">
        <v>0</v>
      </c>
      <c r="S34">
        <v>1</v>
      </c>
      <c r="T34">
        <v>1</v>
      </c>
      <c r="U34">
        <v>3</v>
      </c>
      <c r="V34">
        <v>4</v>
      </c>
      <c r="W34">
        <v>4</v>
      </c>
      <c r="X34">
        <v>3</v>
      </c>
      <c r="Y34">
        <v>7</v>
      </c>
      <c r="Z34" s="1" t="s">
        <v>144</v>
      </c>
    </row>
    <row r="35" spans="1:26" x14ac:dyDescent="0.3">
      <c r="A35" s="1" t="s">
        <v>5</v>
      </c>
      <c r="B35" s="1" t="s">
        <v>80</v>
      </c>
      <c r="C35">
        <v>4</v>
      </c>
      <c r="D35">
        <v>1</v>
      </c>
      <c r="E35">
        <v>0</v>
      </c>
      <c r="F35">
        <v>1</v>
      </c>
      <c r="G35" s="1" t="s">
        <v>139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1</v>
      </c>
      <c r="Q35">
        <v>1</v>
      </c>
      <c r="R35">
        <v>2</v>
      </c>
      <c r="S35">
        <v>6</v>
      </c>
      <c r="T35">
        <v>8</v>
      </c>
      <c r="U35">
        <v>13</v>
      </c>
      <c r="V35">
        <v>2</v>
      </c>
      <c r="W35">
        <v>2</v>
      </c>
      <c r="X35">
        <v>13</v>
      </c>
      <c r="Y35">
        <v>15</v>
      </c>
      <c r="Z35" s="1" t="s">
        <v>144</v>
      </c>
    </row>
    <row r="36" spans="1:26" x14ac:dyDescent="0.3">
      <c r="A36" s="1" t="s">
        <v>18</v>
      </c>
      <c r="B36" s="1" t="s">
        <v>17</v>
      </c>
      <c r="C36">
        <v>4</v>
      </c>
      <c r="D36">
        <v>3</v>
      </c>
      <c r="E36">
        <v>2</v>
      </c>
      <c r="F36">
        <v>5</v>
      </c>
      <c r="G36" s="1" t="s">
        <v>138</v>
      </c>
      <c r="H36">
        <v>2</v>
      </c>
      <c r="I36">
        <v>1</v>
      </c>
      <c r="J36">
        <v>1</v>
      </c>
      <c r="K36">
        <v>2</v>
      </c>
      <c r="L36">
        <v>3</v>
      </c>
      <c r="M36">
        <v>1</v>
      </c>
      <c r="N36">
        <v>1</v>
      </c>
      <c r="O36">
        <v>1</v>
      </c>
      <c r="P36">
        <v>1</v>
      </c>
      <c r="Q36">
        <v>2</v>
      </c>
      <c r="R36">
        <v>1</v>
      </c>
      <c r="S36">
        <v>6</v>
      </c>
      <c r="T36">
        <v>7</v>
      </c>
      <c r="U36">
        <v>7</v>
      </c>
      <c r="V36">
        <v>7</v>
      </c>
      <c r="W36">
        <v>7</v>
      </c>
      <c r="X36">
        <v>7</v>
      </c>
      <c r="Y36">
        <v>14</v>
      </c>
      <c r="Z36" s="1" t="s">
        <v>144</v>
      </c>
    </row>
    <row r="37" spans="1:26" x14ac:dyDescent="0.3">
      <c r="A37" s="1" t="s">
        <v>10</v>
      </c>
      <c r="B37" s="1" t="s">
        <v>2</v>
      </c>
      <c r="C37">
        <v>4</v>
      </c>
      <c r="D37">
        <v>3</v>
      </c>
      <c r="E37">
        <v>1</v>
      </c>
      <c r="F37">
        <v>4</v>
      </c>
      <c r="G37" s="1" t="s">
        <v>138</v>
      </c>
      <c r="H37">
        <v>2</v>
      </c>
      <c r="I37">
        <v>1</v>
      </c>
      <c r="J37">
        <v>1</v>
      </c>
      <c r="K37">
        <v>2</v>
      </c>
      <c r="L37">
        <v>3</v>
      </c>
      <c r="M37">
        <v>1</v>
      </c>
      <c r="N37">
        <v>0</v>
      </c>
      <c r="O37">
        <v>0</v>
      </c>
      <c r="P37">
        <v>1</v>
      </c>
      <c r="Q37">
        <v>1</v>
      </c>
      <c r="R37">
        <v>1</v>
      </c>
      <c r="S37">
        <v>3</v>
      </c>
      <c r="T37">
        <v>4</v>
      </c>
      <c r="U37">
        <v>4</v>
      </c>
      <c r="V37">
        <v>5</v>
      </c>
      <c r="W37">
        <v>5</v>
      </c>
      <c r="X37">
        <v>4</v>
      </c>
      <c r="Y37">
        <v>9</v>
      </c>
      <c r="Z37" s="1" t="s">
        <v>144</v>
      </c>
    </row>
    <row r="38" spans="1:26" x14ac:dyDescent="0.3">
      <c r="A38" s="1" t="s">
        <v>4</v>
      </c>
      <c r="B38" s="1" t="s">
        <v>16</v>
      </c>
      <c r="C38">
        <v>4</v>
      </c>
      <c r="D38">
        <v>4</v>
      </c>
      <c r="E38">
        <v>0</v>
      </c>
      <c r="F38">
        <v>4</v>
      </c>
      <c r="G38" s="1" t="s">
        <v>139</v>
      </c>
      <c r="H38">
        <v>2</v>
      </c>
      <c r="I38">
        <v>0</v>
      </c>
      <c r="J38">
        <v>0</v>
      </c>
      <c r="K38">
        <v>2</v>
      </c>
      <c r="L38">
        <v>2</v>
      </c>
      <c r="M38">
        <v>2</v>
      </c>
      <c r="N38">
        <v>0</v>
      </c>
      <c r="O38">
        <v>0</v>
      </c>
      <c r="P38">
        <v>2</v>
      </c>
      <c r="Q38">
        <v>2</v>
      </c>
      <c r="R38">
        <v>1</v>
      </c>
      <c r="S38">
        <v>1</v>
      </c>
      <c r="T38">
        <v>2</v>
      </c>
      <c r="U38">
        <v>8</v>
      </c>
      <c r="V38">
        <v>1</v>
      </c>
      <c r="W38">
        <v>1</v>
      </c>
      <c r="X38">
        <v>8</v>
      </c>
      <c r="Y38">
        <v>9</v>
      </c>
      <c r="Z38" s="1" t="s">
        <v>144</v>
      </c>
    </row>
    <row r="39" spans="1:26" x14ac:dyDescent="0.3">
      <c r="A39" s="1" t="s">
        <v>11</v>
      </c>
      <c r="B39" s="1" t="s">
        <v>15</v>
      </c>
      <c r="C39">
        <v>4</v>
      </c>
      <c r="D39">
        <v>1</v>
      </c>
      <c r="E39">
        <v>1</v>
      </c>
      <c r="F39">
        <v>2</v>
      </c>
      <c r="G39" s="1" t="s">
        <v>138</v>
      </c>
      <c r="H39">
        <v>1</v>
      </c>
      <c r="I39">
        <v>1</v>
      </c>
      <c r="J39">
        <v>1</v>
      </c>
      <c r="K39">
        <v>1</v>
      </c>
      <c r="L39">
        <v>2</v>
      </c>
      <c r="M39">
        <v>0</v>
      </c>
      <c r="N39">
        <v>0</v>
      </c>
      <c r="O39">
        <v>0</v>
      </c>
      <c r="P39">
        <v>0</v>
      </c>
      <c r="Q39">
        <v>0</v>
      </c>
      <c r="R39">
        <v>2</v>
      </c>
      <c r="S39">
        <v>3</v>
      </c>
      <c r="T39">
        <v>5</v>
      </c>
      <c r="U39">
        <v>6</v>
      </c>
      <c r="V39">
        <v>5</v>
      </c>
      <c r="W39">
        <v>5</v>
      </c>
      <c r="X39">
        <v>6</v>
      </c>
      <c r="Y39">
        <v>11</v>
      </c>
      <c r="Z39" s="1" t="s">
        <v>144</v>
      </c>
    </row>
    <row r="40" spans="1:26" x14ac:dyDescent="0.3">
      <c r="A40" s="1" t="s">
        <v>13</v>
      </c>
      <c r="B40" s="1" t="s">
        <v>9</v>
      </c>
      <c r="C40">
        <v>4</v>
      </c>
      <c r="D40">
        <v>1</v>
      </c>
      <c r="E40">
        <v>1</v>
      </c>
      <c r="F40">
        <v>2</v>
      </c>
      <c r="G40" s="1" t="s">
        <v>138</v>
      </c>
      <c r="H40">
        <v>0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3</v>
      </c>
      <c r="S40">
        <v>2</v>
      </c>
      <c r="T40">
        <v>5</v>
      </c>
      <c r="U40">
        <v>2</v>
      </c>
      <c r="V40">
        <v>3</v>
      </c>
      <c r="W40">
        <v>3</v>
      </c>
      <c r="X40">
        <v>2</v>
      </c>
      <c r="Y40">
        <v>5</v>
      </c>
      <c r="Z40" s="1" t="s">
        <v>144</v>
      </c>
    </row>
    <row r="41" spans="1:26" x14ac:dyDescent="0.3">
      <c r="A41" s="1" t="s">
        <v>8</v>
      </c>
      <c r="B41" s="1" t="s">
        <v>78</v>
      </c>
      <c r="C41">
        <v>4</v>
      </c>
      <c r="D41">
        <v>2</v>
      </c>
      <c r="E41">
        <v>0</v>
      </c>
      <c r="F41">
        <v>2</v>
      </c>
      <c r="G41" s="1" t="s">
        <v>139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2</v>
      </c>
      <c r="S41">
        <v>1</v>
      </c>
      <c r="T41">
        <v>3</v>
      </c>
      <c r="U41">
        <v>8</v>
      </c>
      <c r="V41">
        <v>2</v>
      </c>
      <c r="W41">
        <v>2</v>
      </c>
      <c r="X41">
        <v>8</v>
      </c>
      <c r="Y41">
        <v>10</v>
      </c>
      <c r="Z41" s="1" t="s">
        <v>144</v>
      </c>
    </row>
    <row r="42" spans="1:26" x14ac:dyDescent="0.3">
      <c r="A42" s="1" t="s">
        <v>2</v>
      </c>
      <c r="B42" s="1" t="s">
        <v>18</v>
      </c>
      <c r="C42">
        <v>5</v>
      </c>
      <c r="D42">
        <v>3</v>
      </c>
      <c r="E42">
        <v>1</v>
      </c>
      <c r="F42">
        <v>4</v>
      </c>
      <c r="G42" s="1" t="s">
        <v>138</v>
      </c>
      <c r="H42">
        <v>1</v>
      </c>
      <c r="I42">
        <v>1</v>
      </c>
      <c r="J42">
        <v>1</v>
      </c>
      <c r="K42">
        <v>1</v>
      </c>
      <c r="L42">
        <v>2</v>
      </c>
      <c r="M42">
        <v>2</v>
      </c>
      <c r="N42">
        <v>0</v>
      </c>
      <c r="O42">
        <v>0</v>
      </c>
      <c r="P42">
        <v>2</v>
      </c>
      <c r="Q42">
        <v>2</v>
      </c>
      <c r="R42">
        <v>0</v>
      </c>
      <c r="S42">
        <v>4</v>
      </c>
      <c r="T42">
        <v>4</v>
      </c>
      <c r="U42">
        <v>7</v>
      </c>
      <c r="V42">
        <v>7</v>
      </c>
      <c r="W42">
        <v>7</v>
      </c>
      <c r="X42">
        <v>7</v>
      </c>
      <c r="Y42">
        <v>14</v>
      </c>
      <c r="Z42" s="1" t="s">
        <v>144</v>
      </c>
    </row>
    <row r="43" spans="1:26" x14ac:dyDescent="0.3">
      <c r="A43" s="1" t="s">
        <v>80</v>
      </c>
      <c r="B43" s="1" t="s">
        <v>8</v>
      </c>
      <c r="C43">
        <v>5</v>
      </c>
      <c r="D43">
        <v>0</v>
      </c>
      <c r="E43">
        <v>0</v>
      </c>
      <c r="F43">
        <v>0</v>
      </c>
      <c r="G43" s="1" t="s">
        <v>139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3</v>
      </c>
      <c r="T43">
        <v>5</v>
      </c>
      <c r="U43">
        <v>2</v>
      </c>
      <c r="V43">
        <v>4</v>
      </c>
      <c r="W43">
        <v>4</v>
      </c>
      <c r="X43">
        <v>2</v>
      </c>
      <c r="Y43">
        <v>6</v>
      </c>
      <c r="Z43" s="1" t="s">
        <v>144</v>
      </c>
    </row>
    <row r="44" spans="1:26" x14ac:dyDescent="0.3">
      <c r="A44" s="1" t="s">
        <v>16</v>
      </c>
      <c r="B44" s="1" t="s">
        <v>14</v>
      </c>
      <c r="C44">
        <v>5</v>
      </c>
      <c r="D44">
        <v>1</v>
      </c>
      <c r="E44">
        <v>1</v>
      </c>
      <c r="F44">
        <v>2</v>
      </c>
      <c r="G44" s="1" t="s">
        <v>138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1</v>
      </c>
      <c r="Q44">
        <v>2</v>
      </c>
      <c r="R44">
        <v>0</v>
      </c>
      <c r="S44">
        <v>2</v>
      </c>
      <c r="T44">
        <v>2</v>
      </c>
      <c r="U44">
        <v>3</v>
      </c>
      <c r="V44">
        <v>6</v>
      </c>
      <c r="W44">
        <v>6</v>
      </c>
      <c r="X44">
        <v>3</v>
      </c>
      <c r="Y44">
        <v>9</v>
      </c>
      <c r="Z44" s="1" t="s">
        <v>144</v>
      </c>
    </row>
    <row r="45" spans="1:26" x14ac:dyDescent="0.3">
      <c r="A45" s="1" t="s">
        <v>7</v>
      </c>
      <c r="B45" s="1" t="s">
        <v>11</v>
      </c>
      <c r="C45">
        <v>5</v>
      </c>
      <c r="D45">
        <v>3</v>
      </c>
      <c r="E45">
        <v>1</v>
      </c>
      <c r="F45">
        <v>4</v>
      </c>
      <c r="G45" s="1" t="s">
        <v>138</v>
      </c>
      <c r="H45">
        <v>2</v>
      </c>
      <c r="I45">
        <v>1</v>
      </c>
      <c r="J45">
        <v>1</v>
      </c>
      <c r="K45">
        <v>2</v>
      </c>
      <c r="L45">
        <v>3</v>
      </c>
      <c r="M45">
        <v>1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  <c r="U45">
        <v>10</v>
      </c>
      <c r="V45">
        <v>1</v>
      </c>
      <c r="W45">
        <v>1</v>
      </c>
      <c r="X45">
        <v>10</v>
      </c>
      <c r="Y45">
        <v>11</v>
      </c>
      <c r="Z45" s="1" t="s">
        <v>144</v>
      </c>
    </row>
    <row r="46" spans="1:26" x14ac:dyDescent="0.3">
      <c r="A46" s="1" t="s">
        <v>9</v>
      </c>
      <c r="B46" s="1" t="s">
        <v>10</v>
      </c>
      <c r="C46">
        <v>5</v>
      </c>
      <c r="D46">
        <v>1</v>
      </c>
      <c r="E46">
        <v>0</v>
      </c>
      <c r="F46">
        <v>1</v>
      </c>
      <c r="G46" s="1" t="s">
        <v>139</v>
      </c>
      <c r="H46">
        <v>1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2</v>
      </c>
      <c r="T46">
        <v>3</v>
      </c>
      <c r="U46">
        <v>3</v>
      </c>
      <c r="V46">
        <v>9</v>
      </c>
      <c r="W46">
        <v>9</v>
      </c>
      <c r="X46">
        <v>3</v>
      </c>
      <c r="Y46">
        <v>12</v>
      </c>
      <c r="Z46" s="1" t="s">
        <v>144</v>
      </c>
    </row>
    <row r="47" spans="1:26" x14ac:dyDescent="0.3">
      <c r="A47" s="1" t="s">
        <v>78</v>
      </c>
      <c r="B47" s="1" t="s">
        <v>4</v>
      </c>
      <c r="C47">
        <v>5</v>
      </c>
      <c r="D47">
        <v>3</v>
      </c>
      <c r="E47">
        <v>2</v>
      </c>
      <c r="F47">
        <v>5</v>
      </c>
      <c r="G47" s="1" t="s">
        <v>138</v>
      </c>
      <c r="H47">
        <v>2</v>
      </c>
      <c r="I47">
        <v>1</v>
      </c>
      <c r="J47">
        <v>1</v>
      </c>
      <c r="K47">
        <v>2</v>
      </c>
      <c r="L47">
        <v>3</v>
      </c>
      <c r="M47">
        <v>1</v>
      </c>
      <c r="N47">
        <v>1</v>
      </c>
      <c r="O47">
        <v>1</v>
      </c>
      <c r="P47">
        <v>1</v>
      </c>
      <c r="Q47">
        <v>2</v>
      </c>
      <c r="R47">
        <v>3</v>
      </c>
      <c r="S47">
        <v>1</v>
      </c>
      <c r="T47">
        <v>4</v>
      </c>
      <c r="U47">
        <v>3</v>
      </c>
      <c r="V47">
        <v>16</v>
      </c>
      <c r="W47">
        <v>16</v>
      </c>
      <c r="X47">
        <v>3</v>
      </c>
      <c r="Y47">
        <v>19</v>
      </c>
      <c r="Z47" s="1" t="s">
        <v>144</v>
      </c>
    </row>
    <row r="48" spans="1:26" x14ac:dyDescent="0.3">
      <c r="A48" s="1" t="s">
        <v>79</v>
      </c>
      <c r="B48" s="1" t="s">
        <v>13</v>
      </c>
      <c r="C48">
        <v>5</v>
      </c>
      <c r="D48">
        <v>0</v>
      </c>
      <c r="E48">
        <v>1</v>
      </c>
      <c r="F48">
        <v>1</v>
      </c>
      <c r="G48" s="1" t="s">
        <v>139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1</v>
      </c>
      <c r="R48">
        <v>2</v>
      </c>
      <c r="S48">
        <v>1</v>
      </c>
      <c r="T48">
        <v>3</v>
      </c>
      <c r="U48">
        <v>12</v>
      </c>
      <c r="V48">
        <v>6</v>
      </c>
      <c r="W48">
        <v>6</v>
      </c>
      <c r="X48">
        <v>12</v>
      </c>
      <c r="Y48">
        <v>18</v>
      </c>
      <c r="Z48" s="1" t="s">
        <v>144</v>
      </c>
    </row>
    <row r="49" spans="1:26" x14ac:dyDescent="0.3">
      <c r="A49" s="1" t="s">
        <v>12</v>
      </c>
      <c r="B49" s="1" t="s">
        <v>5</v>
      </c>
      <c r="C49">
        <v>5</v>
      </c>
      <c r="D49">
        <v>4</v>
      </c>
      <c r="E49">
        <v>0</v>
      </c>
      <c r="F49">
        <v>4</v>
      </c>
      <c r="G49" s="1" t="s">
        <v>139</v>
      </c>
      <c r="H49">
        <v>4</v>
      </c>
      <c r="I49">
        <v>0</v>
      </c>
      <c r="J49">
        <v>0</v>
      </c>
      <c r="K49">
        <v>4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4</v>
      </c>
      <c r="S49">
        <v>3</v>
      </c>
      <c r="T49">
        <v>7</v>
      </c>
      <c r="U49">
        <v>4</v>
      </c>
      <c r="V49">
        <v>3</v>
      </c>
      <c r="W49">
        <v>3</v>
      </c>
      <c r="X49">
        <v>4</v>
      </c>
      <c r="Y49">
        <v>7</v>
      </c>
      <c r="Z49" s="1" t="s">
        <v>144</v>
      </c>
    </row>
    <row r="50" spans="1:26" x14ac:dyDescent="0.3">
      <c r="A50" s="1" t="s">
        <v>15</v>
      </c>
      <c r="B50" s="1" t="s">
        <v>3</v>
      </c>
      <c r="C50">
        <v>5</v>
      </c>
      <c r="D50">
        <v>2</v>
      </c>
      <c r="E50">
        <v>2</v>
      </c>
      <c r="F50">
        <v>4</v>
      </c>
      <c r="G50" s="1" t="s">
        <v>138</v>
      </c>
      <c r="H50">
        <v>0</v>
      </c>
      <c r="I50">
        <v>2</v>
      </c>
      <c r="J50">
        <v>2</v>
      </c>
      <c r="K50">
        <v>0</v>
      </c>
      <c r="L50">
        <v>2</v>
      </c>
      <c r="M50">
        <v>2</v>
      </c>
      <c r="N50">
        <v>0</v>
      </c>
      <c r="O50">
        <v>0</v>
      </c>
      <c r="P50">
        <v>2</v>
      </c>
      <c r="Q50">
        <v>2</v>
      </c>
      <c r="R50">
        <v>3</v>
      </c>
      <c r="S50">
        <v>3</v>
      </c>
      <c r="T50">
        <v>6</v>
      </c>
      <c r="U50">
        <v>7</v>
      </c>
      <c r="V50">
        <v>1</v>
      </c>
      <c r="W50">
        <v>1</v>
      </c>
      <c r="X50">
        <v>7</v>
      </c>
      <c r="Y50">
        <v>8</v>
      </c>
      <c r="Z50" s="1" t="s">
        <v>144</v>
      </c>
    </row>
    <row r="51" spans="1:26" x14ac:dyDescent="0.3">
      <c r="A51" s="1" t="s">
        <v>17</v>
      </c>
      <c r="B51" s="1" t="s">
        <v>6</v>
      </c>
      <c r="C51">
        <v>5</v>
      </c>
      <c r="D51">
        <v>2</v>
      </c>
      <c r="E51">
        <v>5</v>
      </c>
      <c r="F51">
        <v>7</v>
      </c>
      <c r="G51" s="1" t="s">
        <v>138</v>
      </c>
      <c r="H51">
        <v>0</v>
      </c>
      <c r="I51">
        <v>3</v>
      </c>
      <c r="J51">
        <v>3</v>
      </c>
      <c r="K51">
        <v>0</v>
      </c>
      <c r="L51">
        <v>3</v>
      </c>
      <c r="M51">
        <v>2</v>
      </c>
      <c r="N51">
        <v>2</v>
      </c>
      <c r="O51">
        <v>2</v>
      </c>
      <c r="P51">
        <v>2</v>
      </c>
      <c r="Q51">
        <v>4</v>
      </c>
      <c r="R51">
        <v>1</v>
      </c>
      <c r="S51">
        <v>2</v>
      </c>
      <c r="T51">
        <v>3</v>
      </c>
      <c r="U51">
        <v>7</v>
      </c>
      <c r="V51">
        <v>5</v>
      </c>
      <c r="W51">
        <v>5</v>
      </c>
      <c r="X51">
        <v>7</v>
      </c>
      <c r="Y51">
        <v>12</v>
      </c>
      <c r="Z51" s="1" t="s">
        <v>144</v>
      </c>
    </row>
    <row r="52" spans="1:26" x14ac:dyDescent="0.3">
      <c r="A52" s="1" t="s">
        <v>3</v>
      </c>
      <c r="B52" s="1" t="s">
        <v>80</v>
      </c>
      <c r="C52">
        <v>6</v>
      </c>
      <c r="D52">
        <v>3</v>
      </c>
      <c r="E52">
        <v>2</v>
      </c>
      <c r="F52">
        <v>5</v>
      </c>
      <c r="G52" s="1" t="s">
        <v>138</v>
      </c>
      <c r="H52">
        <v>0</v>
      </c>
      <c r="I52">
        <v>1</v>
      </c>
      <c r="J52">
        <v>1</v>
      </c>
      <c r="K52">
        <v>0</v>
      </c>
      <c r="L52">
        <v>1</v>
      </c>
      <c r="M52">
        <v>3</v>
      </c>
      <c r="N52">
        <v>1</v>
      </c>
      <c r="O52">
        <v>1</v>
      </c>
      <c r="P52">
        <v>3</v>
      </c>
      <c r="Q52">
        <v>4</v>
      </c>
      <c r="R52">
        <v>7</v>
      </c>
      <c r="S52">
        <v>1</v>
      </c>
      <c r="T52">
        <v>8</v>
      </c>
      <c r="U52">
        <v>9</v>
      </c>
      <c r="V52">
        <v>4</v>
      </c>
      <c r="W52">
        <v>4</v>
      </c>
      <c r="X52">
        <v>9</v>
      </c>
      <c r="Y52">
        <v>13</v>
      </c>
      <c r="Z52" s="1" t="s">
        <v>144</v>
      </c>
    </row>
    <row r="53" spans="1:26" x14ac:dyDescent="0.3">
      <c r="A53" s="1" t="s">
        <v>14</v>
      </c>
      <c r="B53" s="1" t="s">
        <v>78</v>
      </c>
      <c r="C53">
        <v>6</v>
      </c>
      <c r="D53">
        <v>2</v>
      </c>
      <c r="E53">
        <v>0</v>
      </c>
      <c r="F53">
        <v>2</v>
      </c>
      <c r="G53" s="1" t="s">
        <v>139</v>
      </c>
      <c r="H53">
        <v>2</v>
      </c>
      <c r="I53">
        <v>0</v>
      </c>
      <c r="J53">
        <v>0</v>
      </c>
      <c r="K53">
        <v>2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7</v>
      </c>
      <c r="V53">
        <v>3</v>
      </c>
      <c r="W53">
        <v>3</v>
      </c>
      <c r="X53">
        <v>7</v>
      </c>
      <c r="Y53">
        <v>10</v>
      </c>
      <c r="Z53" s="1" t="s">
        <v>144</v>
      </c>
    </row>
    <row r="54" spans="1:26" x14ac:dyDescent="0.3">
      <c r="A54" s="1" t="s">
        <v>6</v>
      </c>
      <c r="B54" s="1" t="s">
        <v>7</v>
      </c>
      <c r="C54">
        <v>6</v>
      </c>
      <c r="D54">
        <v>1</v>
      </c>
      <c r="E54">
        <v>2</v>
      </c>
      <c r="F54">
        <v>3</v>
      </c>
      <c r="G54" s="1" t="s">
        <v>138</v>
      </c>
      <c r="H54">
        <v>0</v>
      </c>
      <c r="I54">
        <v>2</v>
      </c>
      <c r="J54">
        <v>2</v>
      </c>
      <c r="K54">
        <v>0</v>
      </c>
      <c r="L54">
        <v>2</v>
      </c>
      <c r="M54">
        <v>1</v>
      </c>
      <c r="N54">
        <v>0</v>
      </c>
      <c r="O54">
        <v>0</v>
      </c>
      <c r="P54">
        <v>1</v>
      </c>
      <c r="Q54">
        <v>1</v>
      </c>
      <c r="R54">
        <v>3</v>
      </c>
      <c r="S54">
        <v>3</v>
      </c>
      <c r="T54">
        <v>6</v>
      </c>
      <c r="U54">
        <v>6</v>
      </c>
      <c r="V54">
        <v>4</v>
      </c>
      <c r="W54">
        <v>4</v>
      </c>
      <c r="X54">
        <v>6</v>
      </c>
      <c r="Y54">
        <v>10</v>
      </c>
      <c r="Z54" s="1" t="s">
        <v>144</v>
      </c>
    </row>
    <row r="55" spans="1:26" x14ac:dyDescent="0.3">
      <c r="A55" s="1" t="s">
        <v>5</v>
      </c>
      <c r="B55" s="1" t="s">
        <v>17</v>
      </c>
      <c r="C55">
        <v>6</v>
      </c>
      <c r="D55">
        <v>1</v>
      </c>
      <c r="E55">
        <v>1</v>
      </c>
      <c r="F55">
        <v>2</v>
      </c>
      <c r="G55" s="1" t="s">
        <v>138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1</v>
      </c>
      <c r="Q55">
        <v>2</v>
      </c>
      <c r="R55">
        <v>2</v>
      </c>
      <c r="S55">
        <v>3</v>
      </c>
      <c r="T55">
        <v>5</v>
      </c>
      <c r="U55">
        <v>6</v>
      </c>
      <c r="V55">
        <v>7</v>
      </c>
      <c r="W55">
        <v>7</v>
      </c>
      <c r="X55">
        <v>6</v>
      </c>
      <c r="Y55">
        <v>13</v>
      </c>
      <c r="Z55" s="1" t="s">
        <v>144</v>
      </c>
    </row>
    <row r="56" spans="1:26" x14ac:dyDescent="0.3">
      <c r="A56" s="1" t="s">
        <v>18</v>
      </c>
      <c r="B56" s="1" t="s">
        <v>79</v>
      </c>
      <c r="C56">
        <v>6</v>
      </c>
      <c r="D56">
        <v>0</v>
      </c>
      <c r="E56">
        <v>2</v>
      </c>
      <c r="F56">
        <v>2</v>
      </c>
      <c r="G56" s="1" t="s">
        <v>139</v>
      </c>
      <c r="H56">
        <v>0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3</v>
      </c>
      <c r="T56">
        <v>4</v>
      </c>
      <c r="U56">
        <v>12</v>
      </c>
      <c r="V56">
        <v>3</v>
      </c>
      <c r="W56">
        <v>3</v>
      </c>
      <c r="X56">
        <v>12</v>
      </c>
      <c r="Y56">
        <v>15</v>
      </c>
      <c r="Z56" s="1" t="s">
        <v>144</v>
      </c>
    </row>
    <row r="57" spans="1:26" x14ac:dyDescent="0.3">
      <c r="A57" s="1" t="s">
        <v>10</v>
      </c>
      <c r="B57" s="1" t="s">
        <v>12</v>
      </c>
      <c r="C57">
        <v>6</v>
      </c>
      <c r="D57">
        <v>2</v>
      </c>
      <c r="E57">
        <v>1</v>
      </c>
      <c r="F57">
        <v>3</v>
      </c>
      <c r="G57" s="1" t="s">
        <v>138</v>
      </c>
      <c r="H57">
        <v>0</v>
      </c>
      <c r="I57">
        <v>1</v>
      </c>
      <c r="J57">
        <v>1</v>
      </c>
      <c r="K57">
        <v>0</v>
      </c>
      <c r="L57">
        <v>1</v>
      </c>
      <c r="M57">
        <v>2</v>
      </c>
      <c r="N57">
        <v>0</v>
      </c>
      <c r="O57">
        <v>0</v>
      </c>
      <c r="P57">
        <v>2</v>
      </c>
      <c r="Q57">
        <v>2</v>
      </c>
      <c r="R57">
        <v>1</v>
      </c>
      <c r="S57">
        <v>2</v>
      </c>
      <c r="T57">
        <v>3</v>
      </c>
      <c r="U57">
        <v>8</v>
      </c>
      <c r="V57">
        <v>2</v>
      </c>
      <c r="W57">
        <v>2</v>
      </c>
      <c r="X57">
        <v>8</v>
      </c>
      <c r="Y57">
        <v>10</v>
      </c>
      <c r="Z57" s="1" t="s">
        <v>144</v>
      </c>
    </row>
    <row r="58" spans="1:26" x14ac:dyDescent="0.3">
      <c r="A58" s="1" t="s">
        <v>4</v>
      </c>
      <c r="B58" s="1" t="s">
        <v>15</v>
      </c>
      <c r="C58">
        <v>6</v>
      </c>
      <c r="D58">
        <v>8</v>
      </c>
      <c r="E58">
        <v>0</v>
      </c>
      <c r="F58">
        <v>8</v>
      </c>
      <c r="G58" s="1" t="s">
        <v>139</v>
      </c>
      <c r="H58">
        <v>5</v>
      </c>
      <c r="I58">
        <v>0</v>
      </c>
      <c r="J58">
        <v>0</v>
      </c>
      <c r="K58">
        <v>5</v>
      </c>
      <c r="L58">
        <v>5</v>
      </c>
      <c r="M58">
        <v>3</v>
      </c>
      <c r="N58">
        <v>0</v>
      </c>
      <c r="O58">
        <v>0</v>
      </c>
      <c r="P58">
        <v>3</v>
      </c>
      <c r="Q58">
        <v>3</v>
      </c>
      <c r="R58">
        <v>2</v>
      </c>
      <c r="S58">
        <v>2</v>
      </c>
      <c r="T58">
        <v>4</v>
      </c>
      <c r="U58">
        <v>5</v>
      </c>
      <c r="V58">
        <v>4</v>
      </c>
      <c r="W58">
        <v>4</v>
      </c>
      <c r="X58">
        <v>5</v>
      </c>
      <c r="Y58">
        <v>9</v>
      </c>
      <c r="Z58" s="1" t="s">
        <v>144</v>
      </c>
    </row>
    <row r="59" spans="1:26" x14ac:dyDescent="0.3">
      <c r="A59" s="1" t="s">
        <v>11</v>
      </c>
      <c r="B59" s="1" t="s">
        <v>16</v>
      </c>
      <c r="C59">
        <v>6</v>
      </c>
      <c r="D59">
        <v>0</v>
      </c>
      <c r="E59">
        <v>0</v>
      </c>
      <c r="F59">
        <v>0</v>
      </c>
      <c r="G59" s="1" t="s">
        <v>139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</v>
      </c>
      <c r="S59">
        <v>1</v>
      </c>
      <c r="T59">
        <v>3</v>
      </c>
      <c r="U59">
        <v>5</v>
      </c>
      <c r="V59">
        <v>3</v>
      </c>
      <c r="W59">
        <v>3</v>
      </c>
      <c r="X59">
        <v>5</v>
      </c>
      <c r="Y59">
        <v>8</v>
      </c>
      <c r="Z59" s="1" t="s">
        <v>144</v>
      </c>
    </row>
    <row r="60" spans="1:26" x14ac:dyDescent="0.3">
      <c r="A60" s="1" t="s">
        <v>13</v>
      </c>
      <c r="B60" s="1" t="s">
        <v>2</v>
      </c>
      <c r="C60">
        <v>6</v>
      </c>
      <c r="D60">
        <v>1</v>
      </c>
      <c r="E60">
        <v>3</v>
      </c>
      <c r="F60">
        <v>4</v>
      </c>
      <c r="G60" s="1" t="s">
        <v>138</v>
      </c>
      <c r="H60">
        <v>0</v>
      </c>
      <c r="I60">
        <v>2</v>
      </c>
      <c r="J60">
        <v>2</v>
      </c>
      <c r="K60">
        <v>0</v>
      </c>
      <c r="L60">
        <v>2</v>
      </c>
      <c r="M60">
        <v>1</v>
      </c>
      <c r="N60">
        <v>1</v>
      </c>
      <c r="O60">
        <v>1</v>
      </c>
      <c r="P60">
        <v>1</v>
      </c>
      <c r="Q60">
        <v>2</v>
      </c>
      <c r="R60">
        <v>1</v>
      </c>
      <c r="S60">
        <v>3</v>
      </c>
      <c r="T60">
        <v>4</v>
      </c>
      <c r="U60">
        <v>4</v>
      </c>
      <c r="V60">
        <v>5</v>
      </c>
      <c r="W60">
        <v>5</v>
      </c>
      <c r="X60">
        <v>4</v>
      </c>
      <c r="Y60">
        <v>9</v>
      </c>
      <c r="Z60" s="1" t="s">
        <v>144</v>
      </c>
    </row>
    <row r="61" spans="1:26" x14ac:dyDescent="0.3">
      <c r="A61" s="1" t="s">
        <v>8</v>
      </c>
      <c r="B61" s="1" t="s">
        <v>9</v>
      </c>
      <c r="C61">
        <v>6</v>
      </c>
      <c r="D61">
        <v>2</v>
      </c>
      <c r="E61">
        <v>0</v>
      </c>
      <c r="F61">
        <v>2</v>
      </c>
      <c r="G61" s="1" t="s">
        <v>139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1</v>
      </c>
      <c r="R61">
        <v>2</v>
      </c>
      <c r="S61">
        <v>2</v>
      </c>
      <c r="T61">
        <v>4</v>
      </c>
      <c r="U61">
        <v>3</v>
      </c>
      <c r="V61">
        <v>7</v>
      </c>
      <c r="W61">
        <v>7</v>
      </c>
      <c r="X61">
        <v>3</v>
      </c>
      <c r="Y61">
        <v>10</v>
      </c>
      <c r="Z61" s="1" t="s">
        <v>144</v>
      </c>
    </row>
    <row r="62" spans="1:26" x14ac:dyDescent="0.3">
      <c r="A62" s="1" t="s">
        <v>2</v>
      </c>
      <c r="B62" s="1" t="s">
        <v>8</v>
      </c>
      <c r="C62">
        <v>7</v>
      </c>
      <c r="D62">
        <v>2</v>
      </c>
      <c r="E62">
        <v>2</v>
      </c>
      <c r="F62">
        <v>4</v>
      </c>
      <c r="G62" s="1" t="s">
        <v>138</v>
      </c>
      <c r="H62">
        <v>1</v>
      </c>
      <c r="I62">
        <v>1</v>
      </c>
      <c r="J62">
        <v>1</v>
      </c>
      <c r="K62">
        <v>1</v>
      </c>
      <c r="L62">
        <v>2</v>
      </c>
      <c r="M62">
        <v>1</v>
      </c>
      <c r="N62">
        <v>1</v>
      </c>
      <c r="O62">
        <v>1</v>
      </c>
      <c r="P62">
        <v>1</v>
      </c>
      <c r="Q62">
        <v>2</v>
      </c>
      <c r="R62">
        <v>3</v>
      </c>
      <c r="S62">
        <v>1</v>
      </c>
      <c r="T62">
        <v>4</v>
      </c>
      <c r="U62">
        <v>6</v>
      </c>
      <c r="V62">
        <v>6</v>
      </c>
      <c r="W62">
        <v>6</v>
      </c>
      <c r="X62">
        <v>6</v>
      </c>
      <c r="Y62">
        <v>12</v>
      </c>
      <c r="Z62" s="1" t="s">
        <v>144</v>
      </c>
    </row>
    <row r="63" spans="1:26" x14ac:dyDescent="0.3">
      <c r="A63" s="1" t="s">
        <v>80</v>
      </c>
      <c r="B63" s="1" t="s">
        <v>14</v>
      </c>
      <c r="C63">
        <v>7</v>
      </c>
      <c r="D63">
        <v>2</v>
      </c>
      <c r="E63">
        <v>2</v>
      </c>
      <c r="F63">
        <v>4</v>
      </c>
      <c r="G63" s="1" t="s">
        <v>138</v>
      </c>
      <c r="H63">
        <v>1</v>
      </c>
      <c r="I63">
        <v>0</v>
      </c>
      <c r="J63">
        <v>0</v>
      </c>
      <c r="K63">
        <v>1</v>
      </c>
      <c r="L63">
        <v>1</v>
      </c>
      <c r="M63">
        <v>1</v>
      </c>
      <c r="N63">
        <v>2</v>
      </c>
      <c r="O63">
        <v>2</v>
      </c>
      <c r="P63">
        <v>1</v>
      </c>
      <c r="Q63">
        <v>3</v>
      </c>
      <c r="R63">
        <v>1</v>
      </c>
      <c r="S63">
        <v>4</v>
      </c>
      <c r="T63">
        <v>5</v>
      </c>
      <c r="U63">
        <v>7</v>
      </c>
      <c r="V63">
        <v>3</v>
      </c>
      <c r="W63">
        <v>3</v>
      </c>
      <c r="X63">
        <v>7</v>
      </c>
      <c r="Y63">
        <v>10</v>
      </c>
      <c r="Z63" s="1" t="s">
        <v>144</v>
      </c>
    </row>
    <row r="64" spans="1:26" x14ac:dyDescent="0.3">
      <c r="A64" s="1" t="s">
        <v>6</v>
      </c>
      <c r="B64" s="1" t="s">
        <v>16</v>
      </c>
      <c r="C64">
        <v>7</v>
      </c>
      <c r="D64">
        <v>2</v>
      </c>
      <c r="E64">
        <v>0</v>
      </c>
      <c r="F64">
        <v>2</v>
      </c>
      <c r="G64" s="1" t="s">
        <v>139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2</v>
      </c>
      <c r="Q64">
        <v>2</v>
      </c>
      <c r="R64">
        <v>2</v>
      </c>
      <c r="S64">
        <v>3</v>
      </c>
      <c r="T64">
        <v>5</v>
      </c>
      <c r="U64">
        <v>5</v>
      </c>
      <c r="V64">
        <v>2</v>
      </c>
      <c r="W64">
        <v>2</v>
      </c>
      <c r="X64">
        <v>5</v>
      </c>
      <c r="Y64">
        <v>7</v>
      </c>
      <c r="Z64" s="1" t="s">
        <v>144</v>
      </c>
    </row>
    <row r="65" spans="1:26" x14ac:dyDescent="0.3">
      <c r="A65" s="1" t="s">
        <v>5</v>
      </c>
      <c r="B65" s="1" t="s">
        <v>78</v>
      </c>
      <c r="C65">
        <v>7</v>
      </c>
      <c r="D65">
        <v>2</v>
      </c>
      <c r="E65">
        <v>0</v>
      </c>
      <c r="F65">
        <v>2</v>
      </c>
      <c r="G65" s="1" t="s">
        <v>139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3</v>
      </c>
      <c r="S65">
        <v>1</v>
      </c>
      <c r="T65">
        <v>4</v>
      </c>
      <c r="U65">
        <v>1</v>
      </c>
      <c r="V65">
        <v>4</v>
      </c>
      <c r="W65">
        <v>4</v>
      </c>
      <c r="X65">
        <v>1</v>
      </c>
      <c r="Y65">
        <v>5</v>
      </c>
      <c r="Z65" s="1" t="s">
        <v>144</v>
      </c>
    </row>
    <row r="66" spans="1:26" x14ac:dyDescent="0.3">
      <c r="A66" s="1" t="s">
        <v>18</v>
      </c>
      <c r="B66" s="1" t="s">
        <v>4</v>
      </c>
      <c r="C66">
        <v>7</v>
      </c>
      <c r="D66">
        <v>1</v>
      </c>
      <c r="E66">
        <v>3</v>
      </c>
      <c r="F66">
        <v>4</v>
      </c>
      <c r="G66" s="1" t="s">
        <v>138</v>
      </c>
      <c r="H66">
        <v>1</v>
      </c>
      <c r="I66">
        <v>1</v>
      </c>
      <c r="J66">
        <v>1</v>
      </c>
      <c r="K66">
        <v>1</v>
      </c>
      <c r="L66">
        <v>2</v>
      </c>
      <c r="M66">
        <v>0</v>
      </c>
      <c r="N66">
        <v>2</v>
      </c>
      <c r="O66">
        <v>2</v>
      </c>
      <c r="P66">
        <v>0</v>
      </c>
      <c r="Q66">
        <v>2</v>
      </c>
      <c r="R66">
        <v>2</v>
      </c>
      <c r="S66">
        <v>2</v>
      </c>
      <c r="T66">
        <v>4</v>
      </c>
      <c r="U66">
        <v>5</v>
      </c>
      <c r="V66">
        <v>2</v>
      </c>
      <c r="W66">
        <v>2</v>
      </c>
      <c r="X66">
        <v>5</v>
      </c>
      <c r="Y66">
        <v>7</v>
      </c>
      <c r="Z66" s="1" t="s">
        <v>144</v>
      </c>
    </row>
    <row r="67" spans="1:26" x14ac:dyDescent="0.3">
      <c r="A67" s="1" t="s">
        <v>10</v>
      </c>
      <c r="B67" s="1" t="s">
        <v>11</v>
      </c>
      <c r="C67">
        <v>7</v>
      </c>
      <c r="D67">
        <v>5</v>
      </c>
      <c r="E67">
        <v>0</v>
      </c>
      <c r="F67">
        <v>5</v>
      </c>
      <c r="G67" s="1" t="s">
        <v>139</v>
      </c>
      <c r="H67">
        <v>1</v>
      </c>
      <c r="I67">
        <v>0</v>
      </c>
      <c r="J67">
        <v>0</v>
      </c>
      <c r="K67">
        <v>1</v>
      </c>
      <c r="L67">
        <v>1</v>
      </c>
      <c r="M67">
        <v>4</v>
      </c>
      <c r="N67">
        <v>0</v>
      </c>
      <c r="O67">
        <v>0</v>
      </c>
      <c r="P67">
        <v>4</v>
      </c>
      <c r="Q67">
        <v>4</v>
      </c>
      <c r="R67">
        <v>1</v>
      </c>
      <c r="S67">
        <v>2</v>
      </c>
      <c r="T67">
        <v>3</v>
      </c>
      <c r="U67">
        <v>9</v>
      </c>
      <c r="V67">
        <v>0</v>
      </c>
      <c r="W67">
        <v>0</v>
      </c>
      <c r="X67">
        <v>9</v>
      </c>
      <c r="Y67">
        <v>9</v>
      </c>
      <c r="Z67" s="1" t="s">
        <v>144</v>
      </c>
    </row>
    <row r="68" spans="1:26" x14ac:dyDescent="0.3">
      <c r="A68" s="1" t="s">
        <v>9</v>
      </c>
      <c r="B68" s="1" t="s">
        <v>3</v>
      </c>
      <c r="C68">
        <v>7</v>
      </c>
      <c r="D68">
        <v>1</v>
      </c>
      <c r="E68">
        <v>1</v>
      </c>
      <c r="F68">
        <v>2</v>
      </c>
      <c r="G68" s="1" t="s">
        <v>138</v>
      </c>
      <c r="H68">
        <v>1</v>
      </c>
      <c r="I68">
        <v>0</v>
      </c>
      <c r="J68">
        <v>0</v>
      </c>
      <c r="K68">
        <v>1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4</v>
      </c>
      <c r="S68">
        <v>2</v>
      </c>
      <c r="T68">
        <v>6</v>
      </c>
      <c r="U68">
        <v>8</v>
      </c>
      <c r="V68">
        <v>7</v>
      </c>
      <c r="W68">
        <v>7</v>
      </c>
      <c r="X68">
        <v>8</v>
      </c>
      <c r="Y68">
        <v>15</v>
      </c>
      <c r="Z68" s="1" t="s">
        <v>144</v>
      </c>
    </row>
    <row r="69" spans="1:26" x14ac:dyDescent="0.3">
      <c r="A69" s="1" t="s">
        <v>79</v>
      </c>
      <c r="B69" s="1" t="s">
        <v>7</v>
      </c>
      <c r="C69">
        <v>7</v>
      </c>
      <c r="D69">
        <v>0</v>
      </c>
      <c r="E69">
        <v>1</v>
      </c>
      <c r="F69">
        <v>1</v>
      </c>
      <c r="G69" s="1" t="s">
        <v>139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1</v>
      </c>
      <c r="R69">
        <v>1</v>
      </c>
      <c r="S69">
        <v>1</v>
      </c>
      <c r="T69">
        <v>2</v>
      </c>
      <c r="U69">
        <v>6</v>
      </c>
      <c r="V69">
        <v>5</v>
      </c>
      <c r="W69">
        <v>5</v>
      </c>
      <c r="X69">
        <v>6</v>
      </c>
      <c r="Y69">
        <v>11</v>
      </c>
      <c r="Z69" s="1" t="s">
        <v>144</v>
      </c>
    </row>
    <row r="70" spans="1:26" x14ac:dyDescent="0.3">
      <c r="A70" s="1" t="s">
        <v>12</v>
      </c>
      <c r="B70" s="1" t="s">
        <v>13</v>
      </c>
      <c r="C70">
        <v>7</v>
      </c>
      <c r="D70">
        <v>2</v>
      </c>
      <c r="E70">
        <v>1</v>
      </c>
      <c r="F70">
        <v>3</v>
      </c>
      <c r="G70" s="1" t="s">
        <v>138</v>
      </c>
      <c r="H70">
        <v>2</v>
      </c>
      <c r="I70">
        <v>1</v>
      </c>
      <c r="J70">
        <v>1</v>
      </c>
      <c r="K70">
        <v>2</v>
      </c>
      <c r="L70">
        <v>3</v>
      </c>
      <c r="M70">
        <v>0</v>
      </c>
      <c r="N70">
        <v>0</v>
      </c>
      <c r="O70">
        <v>0</v>
      </c>
      <c r="P70">
        <v>0</v>
      </c>
      <c r="Q70">
        <v>0</v>
      </c>
      <c r="R70">
        <v>2</v>
      </c>
      <c r="S70">
        <v>2</v>
      </c>
      <c r="T70">
        <v>4</v>
      </c>
      <c r="U70">
        <v>6</v>
      </c>
      <c r="V70">
        <v>6</v>
      </c>
      <c r="W70">
        <v>6</v>
      </c>
      <c r="X70">
        <v>6</v>
      </c>
      <c r="Y70">
        <v>12</v>
      </c>
      <c r="Z70" s="1" t="s">
        <v>144</v>
      </c>
    </row>
    <row r="71" spans="1:26" x14ac:dyDescent="0.3">
      <c r="A71" s="1" t="s">
        <v>17</v>
      </c>
      <c r="B71" s="1" t="s">
        <v>15</v>
      </c>
      <c r="C71">
        <v>7</v>
      </c>
      <c r="D71">
        <v>2</v>
      </c>
      <c r="E71">
        <v>0</v>
      </c>
      <c r="F71">
        <v>2</v>
      </c>
      <c r="G71" s="1" t="s">
        <v>139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1</v>
      </c>
      <c r="Q71">
        <v>1</v>
      </c>
      <c r="R71">
        <v>0</v>
      </c>
      <c r="S71">
        <v>1</v>
      </c>
      <c r="T71">
        <v>1</v>
      </c>
      <c r="U71">
        <v>1</v>
      </c>
      <c r="V71">
        <v>6</v>
      </c>
      <c r="W71">
        <v>6</v>
      </c>
      <c r="X71">
        <v>1</v>
      </c>
      <c r="Y71">
        <v>7</v>
      </c>
      <c r="Z71" s="1" t="s">
        <v>144</v>
      </c>
    </row>
    <row r="72" spans="1:26" x14ac:dyDescent="0.3">
      <c r="A72" s="1" t="s">
        <v>3</v>
      </c>
      <c r="B72" s="1" t="s">
        <v>2</v>
      </c>
      <c r="C72">
        <v>8</v>
      </c>
      <c r="D72">
        <v>1</v>
      </c>
      <c r="E72">
        <v>0</v>
      </c>
      <c r="F72">
        <v>1</v>
      </c>
      <c r="G72" s="1" t="s">
        <v>139</v>
      </c>
      <c r="H72">
        <v>1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2</v>
      </c>
      <c r="T72">
        <v>3</v>
      </c>
      <c r="U72">
        <v>14</v>
      </c>
      <c r="V72">
        <v>5</v>
      </c>
      <c r="W72">
        <v>5</v>
      </c>
      <c r="X72">
        <v>14</v>
      </c>
      <c r="Y72">
        <v>19</v>
      </c>
      <c r="Z72" s="1" t="s">
        <v>144</v>
      </c>
    </row>
    <row r="73" spans="1:26" x14ac:dyDescent="0.3">
      <c r="A73" s="1" t="s">
        <v>16</v>
      </c>
      <c r="B73" s="1" t="s">
        <v>12</v>
      </c>
      <c r="C73">
        <v>8</v>
      </c>
      <c r="D73">
        <v>3</v>
      </c>
      <c r="E73">
        <v>0</v>
      </c>
      <c r="F73">
        <v>3</v>
      </c>
      <c r="G73" s="1" t="s">
        <v>139</v>
      </c>
      <c r="H73">
        <v>2</v>
      </c>
      <c r="I73">
        <v>0</v>
      </c>
      <c r="J73">
        <v>0</v>
      </c>
      <c r="K73">
        <v>2</v>
      </c>
      <c r="L73">
        <v>2</v>
      </c>
      <c r="M73">
        <v>1</v>
      </c>
      <c r="N73">
        <v>0</v>
      </c>
      <c r="O73">
        <v>0</v>
      </c>
      <c r="P73">
        <v>1</v>
      </c>
      <c r="Q73">
        <v>1</v>
      </c>
      <c r="R73">
        <v>2</v>
      </c>
      <c r="S73">
        <v>1</v>
      </c>
      <c r="T73">
        <v>3</v>
      </c>
      <c r="U73">
        <v>4</v>
      </c>
      <c r="V73">
        <v>4</v>
      </c>
      <c r="W73">
        <v>4</v>
      </c>
      <c r="X73">
        <v>4</v>
      </c>
      <c r="Y73">
        <v>8</v>
      </c>
      <c r="Z73" s="1" t="s">
        <v>144</v>
      </c>
    </row>
    <row r="74" spans="1:26" x14ac:dyDescent="0.3">
      <c r="A74" s="1" t="s">
        <v>14</v>
      </c>
      <c r="B74" s="1" t="s">
        <v>18</v>
      </c>
      <c r="C74">
        <v>8</v>
      </c>
      <c r="D74">
        <v>1</v>
      </c>
      <c r="E74">
        <v>0</v>
      </c>
      <c r="F74">
        <v>1</v>
      </c>
      <c r="G74" s="1" t="s">
        <v>139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1</v>
      </c>
      <c r="R74">
        <v>2</v>
      </c>
      <c r="S74">
        <v>3</v>
      </c>
      <c r="T74">
        <v>5</v>
      </c>
      <c r="U74">
        <v>7</v>
      </c>
      <c r="V74">
        <v>9</v>
      </c>
      <c r="W74">
        <v>9</v>
      </c>
      <c r="X74">
        <v>7</v>
      </c>
      <c r="Y74">
        <v>16</v>
      </c>
      <c r="Z74" s="1" t="s">
        <v>144</v>
      </c>
    </row>
    <row r="75" spans="1:26" x14ac:dyDescent="0.3">
      <c r="A75" s="1" t="s">
        <v>7</v>
      </c>
      <c r="B75" s="1" t="s">
        <v>10</v>
      </c>
      <c r="C75">
        <v>8</v>
      </c>
      <c r="D75">
        <v>2</v>
      </c>
      <c r="E75">
        <v>1</v>
      </c>
      <c r="F75">
        <v>3</v>
      </c>
      <c r="G75" s="1" t="s">
        <v>138</v>
      </c>
      <c r="H75">
        <v>1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2</v>
      </c>
      <c r="R75">
        <v>1</v>
      </c>
      <c r="S75">
        <v>4</v>
      </c>
      <c r="T75">
        <v>5</v>
      </c>
      <c r="U75">
        <v>4</v>
      </c>
      <c r="V75">
        <v>6</v>
      </c>
      <c r="W75">
        <v>6</v>
      </c>
      <c r="X75">
        <v>4</v>
      </c>
      <c r="Y75">
        <v>10</v>
      </c>
      <c r="Z75" s="1" t="s">
        <v>144</v>
      </c>
    </row>
    <row r="76" spans="1:26" x14ac:dyDescent="0.3">
      <c r="A76" s="1" t="s">
        <v>4</v>
      </c>
      <c r="B76" s="1" t="s">
        <v>17</v>
      </c>
      <c r="C76">
        <v>8</v>
      </c>
      <c r="D76">
        <v>0</v>
      </c>
      <c r="E76">
        <v>2</v>
      </c>
      <c r="F76">
        <v>2</v>
      </c>
      <c r="G76" s="1" t="s">
        <v>139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2</v>
      </c>
      <c r="P76">
        <v>0</v>
      </c>
      <c r="Q76">
        <v>2</v>
      </c>
      <c r="R76">
        <v>5</v>
      </c>
      <c r="S76">
        <v>2</v>
      </c>
      <c r="T76">
        <v>7</v>
      </c>
      <c r="U76">
        <v>9</v>
      </c>
      <c r="V76">
        <v>1</v>
      </c>
      <c r="W76">
        <v>1</v>
      </c>
      <c r="X76">
        <v>9</v>
      </c>
      <c r="Y76">
        <v>10</v>
      </c>
      <c r="Z76" s="1" t="s">
        <v>144</v>
      </c>
    </row>
    <row r="77" spans="1:26" x14ac:dyDescent="0.3">
      <c r="A77" s="1" t="s">
        <v>11</v>
      </c>
      <c r="B77" s="1" t="s">
        <v>9</v>
      </c>
      <c r="C77">
        <v>8</v>
      </c>
      <c r="D77">
        <v>1</v>
      </c>
      <c r="E77">
        <v>0</v>
      </c>
      <c r="F77">
        <v>1</v>
      </c>
      <c r="G77" s="1" t="s">
        <v>139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1</v>
      </c>
      <c r="R77">
        <v>3</v>
      </c>
      <c r="S77">
        <v>3</v>
      </c>
      <c r="T77">
        <v>6</v>
      </c>
      <c r="U77">
        <v>4</v>
      </c>
      <c r="V77">
        <v>6</v>
      </c>
      <c r="W77">
        <v>6</v>
      </c>
      <c r="X77">
        <v>4</v>
      </c>
      <c r="Y77">
        <v>10</v>
      </c>
      <c r="Z77" s="1" t="s">
        <v>144</v>
      </c>
    </row>
    <row r="78" spans="1:26" x14ac:dyDescent="0.3">
      <c r="A78" s="1" t="s">
        <v>78</v>
      </c>
      <c r="B78" s="1" t="s">
        <v>80</v>
      </c>
      <c r="C78">
        <v>8</v>
      </c>
      <c r="D78">
        <v>1</v>
      </c>
      <c r="E78">
        <v>5</v>
      </c>
      <c r="F78">
        <v>6</v>
      </c>
      <c r="G78" s="1" t="s">
        <v>138</v>
      </c>
      <c r="H78">
        <v>0</v>
      </c>
      <c r="I78">
        <v>2</v>
      </c>
      <c r="J78">
        <v>2</v>
      </c>
      <c r="K78">
        <v>0</v>
      </c>
      <c r="L78">
        <v>2</v>
      </c>
      <c r="M78">
        <v>1</v>
      </c>
      <c r="N78">
        <v>3</v>
      </c>
      <c r="O78">
        <v>3</v>
      </c>
      <c r="P78">
        <v>1</v>
      </c>
      <c r="Q78">
        <v>4</v>
      </c>
      <c r="R78">
        <v>1</v>
      </c>
      <c r="S78">
        <v>3</v>
      </c>
      <c r="T78">
        <v>4</v>
      </c>
      <c r="U78">
        <v>10</v>
      </c>
      <c r="V78">
        <v>6</v>
      </c>
      <c r="W78">
        <v>6</v>
      </c>
      <c r="X78">
        <v>10</v>
      </c>
      <c r="Y78">
        <v>16</v>
      </c>
      <c r="Z78" s="1" t="s">
        <v>144</v>
      </c>
    </row>
    <row r="79" spans="1:26" x14ac:dyDescent="0.3">
      <c r="A79" s="1" t="s">
        <v>13</v>
      </c>
      <c r="B79" s="1" t="s">
        <v>6</v>
      </c>
      <c r="C79">
        <v>8</v>
      </c>
      <c r="D79">
        <v>1</v>
      </c>
      <c r="E79">
        <v>4</v>
      </c>
      <c r="F79">
        <v>5</v>
      </c>
      <c r="G79" s="1" t="s">
        <v>138</v>
      </c>
      <c r="H79">
        <v>1</v>
      </c>
      <c r="I79">
        <v>3</v>
      </c>
      <c r="J79">
        <v>3</v>
      </c>
      <c r="K79">
        <v>1</v>
      </c>
      <c r="L79">
        <v>4</v>
      </c>
      <c r="M79">
        <v>0</v>
      </c>
      <c r="N79">
        <v>1</v>
      </c>
      <c r="O79">
        <v>1</v>
      </c>
      <c r="P79">
        <v>0</v>
      </c>
      <c r="Q79">
        <v>1</v>
      </c>
      <c r="R79">
        <v>0</v>
      </c>
      <c r="S79">
        <v>1</v>
      </c>
      <c r="T79">
        <v>1</v>
      </c>
      <c r="U79">
        <v>3</v>
      </c>
      <c r="V79">
        <v>4</v>
      </c>
      <c r="W79">
        <v>4</v>
      </c>
      <c r="X79">
        <v>3</v>
      </c>
      <c r="Y79">
        <v>7</v>
      </c>
      <c r="Z79" s="1" t="s">
        <v>144</v>
      </c>
    </row>
    <row r="80" spans="1:26" x14ac:dyDescent="0.3">
      <c r="A80" s="1" t="s">
        <v>15</v>
      </c>
      <c r="B80" s="1" t="s">
        <v>79</v>
      </c>
      <c r="C80">
        <v>8</v>
      </c>
      <c r="D80">
        <v>0</v>
      </c>
      <c r="E80">
        <v>0</v>
      </c>
      <c r="F80">
        <v>0</v>
      </c>
      <c r="G80" s="1" t="s">
        <v>139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</v>
      </c>
      <c r="T80">
        <v>2</v>
      </c>
      <c r="U80">
        <v>7</v>
      </c>
      <c r="V80">
        <v>7</v>
      </c>
      <c r="W80">
        <v>7</v>
      </c>
      <c r="X80">
        <v>7</v>
      </c>
      <c r="Y80">
        <v>14</v>
      </c>
      <c r="Z80" s="1" t="s">
        <v>144</v>
      </c>
    </row>
    <row r="81" spans="1:26" x14ac:dyDescent="0.3">
      <c r="A81" s="1" t="s">
        <v>8</v>
      </c>
      <c r="B81" s="1" t="s">
        <v>5</v>
      </c>
      <c r="C81">
        <v>8</v>
      </c>
      <c r="D81">
        <v>1</v>
      </c>
      <c r="E81">
        <v>2</v>
      </c>
      <c r="F81">
        <v>3</v>
      </c>
      <c r="G81" s="1" t="s">
        <v>138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2</v>
      </c>
      <c r="O81">
        <v>2</v>
      </c>
      <c r="P81">
        <v>1</v>
      </c>
      <c r="Q81">
        <v>3</v>
      </c>
      <c r="R81">
        <v>3</v>
      </c>
      <c r="S81">
        <v>2</v>
      </c>
      <c r="T81">
        <v>5</v>
      </c>
      <c r="U81">
        <v>2</v>
      </c>
      <c r="V81">
        <v>2</v>
      </c>
      <c r="W81">
        <v>2</v>
      </c>
      <c r="X81">
        <v>2</v>
      </c>
      <c r="Y81">
        <v>4</v>
      </c>
      <c r="Z81" s="1" t="s">
        <v>144</v>
      </c>
    </row>
    <row r="82" spans="1:26" x14ac:dyDescent="0.3">
      <c r="A82" s="1" t="s">
        <v>2</v>
      </c>
      <c r="B82" s="1" t="s">
        <v>78</v>
      </c>
      <c r="C82">
        <v>9</v>
      </c>
      <c r="D82">
        <v>0</v>
      </c>
      <c r="E82">
        <v>0</v>
      </c>
      <c r="F82">
        <v>0</v>
      </c>
      <c r="G82" s="1" t="s">
        <v>139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3</v>
      </c>
      <c r="T82">
        <v>4</v>
      </c>
      <c r="U82">
        <v>6</v>
      </c>
      <c r="V82">
        <v>7</v>
      </c>
      <c r="W82">
        <v>7</v>
      </c>
      <c r="X82">
        <v>6</v>
      </c>
      <c r="Y82">
        <v>13</v>
      </c>
      <c r="Z82" s="1" t="s">
        <v>144</v>
      </c>
    </row>
    <row r="83" spans="1:26" x14ac:dyDescent="0.3">
      <c r="A83" s="1" t="s">
        <v>80</v>
      </c>
      <c r="B83" s="1" t="s">
        <v>16</v>
      </c>
      <c r="C83">
        <v>9</v>
      </c>
      <c r="D83">
        <v>2</v>
      </c>
      <c r="E83">
        <v>1</v>
      </c>
      <c r="F83">
        <v>3</v>
      </c>
      <c r="G83" s="1" t="s">
        <v>138</v>
      </c>
      <c r="H83">
        <v>1</v>
      </c>
      <c r="I83">
        <v>1</v>
      </c>
      <c r="J83">
        <v>1</v>
      </c>
      <c r="K83">
        <v>1</v>
      </c>
      <c r="L83">
        <v>2</v>
      </c>
      <c r="M83">
        <v>1</v>
      </c>
      <c r="N83">
        <v>0</v>
      </c>
      <c r="O83">
        <v>0</v>
      </c>
      <c r="P83">
        <v>1</v>
      </c>
      <c r="Q83">
        <v>1</v>
      </c>
      <c r="R83">
        <v>1</v>
      </c>
      <c r="S83">
        <v>4</v>
      </c>
      <c r="T83">
        <v>5</v>
      </c>
      <c r="U83">
        <v>7</v>
      </c>
      <c r="V83">
        <v>5</v>
      </c>
      <c r="W83">
        <v>5</v>
      </c>
      <c r="X83">
        <v>7</v>
      </c>
      <c r="Y83">
        <v>12</v>
      </c>
      <c r="Z83" s="1" t="s">
        <v>144</v>
      </c>
    </row>
    <row r="84" spans="1:26" x14ac:dyDescent="0.3">
      <c r="A84" s="1" t="s">
        <v>6</v>
      </c>
      <c r="B84" s="1" t="s">
        <v>11</v>
      </c>
      <c r="C84">
        <v>9</v>
      </c>
      <c r="D84">
        <v>1</v>
      </c>
      <c r="E84">
        <v>0</v>
      </c>
      <c r="F84">
        <v>1</v>
      </c>
      <c r="G84" s="1" t="s">
        <v>139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1</v>
      </c>
      <c r="R84">
        <v>2</v>
      </c>
      <c r="S84">
        <v>1</v>
      </c>
      <c r="T84">
        <v>3</v>
      </c>
      <c r="U84">
        <v>11</v>
      </c>
      <c r="V84">
        <v>0</v>
      </c>
      <c r="W84">
        <v>0</v>
      </c>
      <c r="X84">
        <v>11</v>
      </c>
      <c r="Y84">
        <v>11</v>
      </c>
      <c r="Z84" s="1" t="s">
        <v>144</v>
      </c>
    </row>
    <row r="85" spans="1:26" x14ac:dyDescent="0.3">
      <c r="A85" s="1" t="s">
        <v>5</v>
      </c>
      <c r="B85" s="1" t="s">
        <v>4</v>
      </c>
      <c r="C85">
        <v>9</v>
      </c>
      <c r="D85">
        <v>0</v>
      </c>
      <c r="E85">
        <v>2</v>
      </c>
      <c r="F85">
        <v>2</v>
      </c>
      <c r="G85" s="1" t="s">
        <v>139</v>
      </c>
      <c r="H85">
        <v>0</v>
      </c>
      <c r="I85">
        <v>2</v>
      </c>
      <c r="J85">
        <v>2</v>
      </c>
      <c r="K85">
        <v>0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2</v>
      </c>
      <c r="U85">
        <v>1</v>
      </c>
      <c r="V85">
        <v>8</v>
      </c>
      <c r="W85">
        <v>8</v>
      </c>
      <c r="X85">
        <v>1</v>
      </c>
      <c r="Y85">
        <v>9</v>
      </c>
      <c r="Z85" s="1" t="s">
        <v>144</v>
      </c>
    </row>
    <row r="86" spans="1:26" x14ac:dyDescent="0.3">
      <c r="A86" s="1" t="s">
        <v>18</v>
      </c>
      <c r="B86" s="1" t="s">
        <v>8</v>
      </c>
      <c r="C86">
        <v>9</v>
      </c>
      <c r="D86">
        <v>2</v>
      </c>
      <c r="E86">
        <v>0</v>
      </c>
      <c r="F86">
        <v>2</v>
      </c>
      <c r="G86" s="1" t="s">
        <v>139</v>
      </c>
      <c r="H86">
        <v>1</v>
      </c>
      <c r="I86">
        <v>0</v>
      </c>
      <c r="J86">
        <v>0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1</v>
      </c>
      <c r="R86">
        <v>2</v>
      </c>
      <c r="S86">
        <v>2</v>
      </c>
      <c r="T86">
        <v>4</v>
      </c>
      <c r="U86">
        <v>11</v>
      </c>
      <c r="V86">
        <v>2</v>
      </c>
      <c r="W86">
        <v>2</v>
      </c>
      <c r="X86">
        <v>11</v>
      </c>
      <c r="Y86">
        <v>13</v>
      </c>
      <c r="Z86" s="1" t="s">
        <v>144</v>
      </c>
    </row>
    <row r="87" spans="1:26" x14ac:dyDescent="0.3">
      <c r="A87" s="1" t="s">
        <v>10</v>
      </c>
      <c r="B87" s="1" t="s">
        <v>14</v>
      </c>
      <c r="C87">
        <v>9</v>
      </c>
      <c r="D87">
        <v>2</v>
      </c>
      <c r="E87">
        <v>1</v>
      </c>
      <c r="F87">
        <v>3</v>
      </c>
      <c r="G87" s="1" t="s">
        <v>138</v>
      </c>
      <c r="H87">
        <v>1</v>
      </c>
      <c r="I87">
        <v>1</v>
      </c>
      <c r="J87">
        <v>1</v>
      </c>
      <c r="K87">
        <v>1</v>
      </c>
      <c r="L87">
        <v>2</v>
      </c>
      <c r="M87">
        <v>1</v>
      </c>
      <c r="N87">
        <v>0</v>
      </c>
      <c r="O87">
        <v>0</v>
      </c>
      <c r="P87">
        <v>1</v>
      </c>
      <c r="Q87">
        <v>1</v>
      </c>
      <c r="R87">
        <v>0</v>
      </c>
      <c r="S87">
        <v>3</v>
      </c>
      <c r="T87">
        <v>3</v>
      </c>
      <c r="U87">
        <v>9</v>
      </c>
      <c r="V87">
        <v>4</v>
      </c>
      <c r="W87">
        <v>4</v>
      </c>
      <c r="X87">
        <v>9</v>
      </c>
      <c r="Y87">
        <v>13</v>
      </c>
      <c r="Z87" s="1" t="s">
        <v>144</v>
      </c>
    </row>
    <row r="88" spans="1:26" x14ac:dyDescent="0.3">
      <c r="A88" s="1" t="s">
        <v>9</v>
      </c>
      <c r="B88" s="1" t="s">
        <v>7</v>
      </c>
      <c r="C88">
        <v>9</v>
      </c>
      <c r="D88">
        <v>1</v>
      </c>
      <c r="E88">
        <v>1</v>
      </c>
      <c r="F88">
        <v>2</v>
      </c>
      <c r="G88" s="1" t="s">
        <v>138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1</v>
      </c>
      <c r="O88">
        <v>1</v>
      </c>
      <c r="P88">
        <v>0</v>
      </c>
      <c r="Q88">
        <v>1</v>
      </c>
      <c r="R88">
        <v>0</v>
      </c>
      <c r="S88">
        <v>1</v>
      </c>
      <c r="T88">
        <v>1</v>
      </c>
      <c r="U88">
        <v>3</v>
      </c>
      <c r="V88">
        <v>1</v>
      </c>
      <c r="W88">
        <v>1</v>
      </c>
      <c r="X88">
        <v>3</v>
      </c>
      <c r="Y88">
        <v>4</v>
      </c>
      <c r="Z88" s="1" t="s">
        <v>144</v>
      </c>
    </row>
    <row r="89" spans="1:26" x14ac:dyDescent="0.3">
      <c r="A89" s="1" t="s">
        <v>79</v>
      </c>
      <c r="B89" s="1" t="s">
        <v>3</v>
      </c>
      <c r="C89">
        <v>9</v>
      </c>
      <c r="D89">
        <v>1</v>
      </c>
      <c r="E89">
        <v>0</v>
      </c>
      <c r="F89">
        <v>1</v>
      </c>
      <c r="G89" s="1" t="s">
        <v>139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4</v>
      </c>
      <c r="S89">
        <v>4</v>
      </c>
      <c r="T89">
        <v>8</v>
      </c>
      <c r="U89">
        <v>7</v>
      </c>
      <c r="V89">
        <v>12</v>
      </c>
      <c r="W89">
        <v>12</v>
      </c>
      <c r="X89">
        <v>7</v>
      </c>
      <c r="Y89">
        <v>19</v>
      </c>
      <c r="Z89" s="1" t="s">
        <v>144</v>
      </c>
    </row>
    <row r="90" spans="1:26" x14ac:dyDescent="0.3">
      <c r="A90" s="1" t="s">
        <v>12</v>
      </c>
      <c r="B90" s="1" t="s">
        <v>15</v>
      </c>
      <c r="C90">
        <v>9</v>
      </c>
      <c r="D90">
        <v>1</v>
      </c>
      <c r="E90">
        <v>1</v>
      </c>
      <c r="F90">
        <v>2</v>
      </c>
      <c r="G90" s="1" t="s">
        <v>138</v>
      </c>
      <c r="H90">
        <v>0</v>
      </c>
      <c r="I90">
        <v>1</v>
      </c>
      <c r="J90">
        <v>1</v>
      </c>
      <c r="K90">
        <v>0</v>
      </c>
      <c r="L90">
        <v>1</v>
      </c>
      <c r="M90">
        <v>1</v>
      </c>
      <c r="N90">
        <v>0</v>
      </c>
      <c r="O90">
        <v>0</v>
      </c>
      <c r="P90">
        <v>1</v>
      </c>
      <c r="Q90">
        <v>1</v>
      </c>
      <c r="R90">
        <v>4</v>
      </c>
      <c r="S90">
        <v>3</v>
      </c>
      <c r="T90">
        <v>7</v>
      </c>
      <c r="U90">
        <v>11</v>
      </c>
      <c r="V90">
        <v>2</v>
      </c>
      <c r="W90">
        <v>2</v>
      </c>
      <c r="X90">
        <v>11</v>
      </c>
      <c r="Y90">
        <v>13</v>
      </c>
      <c r="Z90" s="1" t="s">
        <v>144</v>
      </c>
    </row>
    <row r="91" spans="1:26" x14ac:dyDescent="0.3">
      <c r="A91" s="1" t="s">
        <v>17</v>
      </c>
      <c r="B91" s="1" t="s">
        <v>13</v>
      </c>
      <c r="C91">
        <v>9</v>
      </c>
      <c r="D91">
        <v>1</v>
      </c>
      <c r="E91">
        <v>1</v>
      </c>
      <c r="F91">
        <v>2</v>
      </c>
      <c r="G91" s="1" t="s">
        <v>138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>
        <v>1</v>
      </c>
      <c r="Q91">
        <v>2</v>
      </c>
      <c r="R91">
        <v>3</v>
      </c>
      <c r="S91">
        <v>2</v>
      </c>
      <c r="T91">
        <v>5</v>
      </c>
      <c r="U91">
        <v>1</v>
      </c>
      <c r="V91">
        <v>3</v>
      </c>
      <c r="W91">
        <v>3</v>
      </c>
      <c r="X91">
        <v>1</v>
      </c>
      <c r="Y91">
        <v>4</v>
      </c>
      <c r="Z91" s="1" t="s">
        <v>144</v>
      </c>
    </row>
    <row r="92" spans="1:26" x14ac:dyDescent="0.3">
      <c r="A92" s="1" t="s">
        <v>3</v>
      </c>
      <c r="B92" s="1" t="s">
        <v>5</v>
      </c>
      <c r="C92">
        <v>10</v>
      </c>
      <c r="D92">
        <v>2</v>
      </c>
      <c r="E92">
        <v>2</v>
      </c>
      <c r="F92">
        <v>4</v>
      </c>
      <c r="G92" s="1" t="s">
        <v>138</v>
      </c>
      <c r="H92">
        <v>2</v>
      </c>
      <c r="I92">
        <v>1</v>
      </c>
      <c r="J92">
        <v>1</v>
      </c>
      <c r="K92">
        <v>2</v>
      </c>
      <c r="L92">
        <v>3</v>
      </c>
      <c r="M92">
        <v>0</v>
      </c>
      <c r="N92">
        <v>1</v>
      </c>
      <c r="O92">
        <v>1</v>
      </c>
      <c r="P92">
        <v>0</v>
      </c>
      <c r="Q92">
        <v>1</v>
      </c>
      <c r="R92">
        <v>2</v>
      </c>
      <c r="S92">
        <v>0</v>
      </c>
      <c r="T92">
        <v>2</v>
      </c>
      <c r="U92">
        <v>12</v>
      </c>
      <c r="V92">
        <v>5</v>
      </c>
      <c r="W92">
        <v>5</v>
      </c>
      <c r="X92">
        <v>12</v>
      </c>
      <c r="Y92">
        <v>17</v>
      </c>
      <c r="Z92" s="1" t="s">
        <v>144</v>
      </c>
    </row>
    <row r="93" spans="1:26" x14ac:dyDescent="0.3">
      <c r="A93" s="1" t="s">
        <v>16</v>
      </c>
      <c r="B93" s="1" t="s">
        <v>18</v>
      </c>
      <c r="C93">
        <v>10</v>
      </c>
      <c r="D93">
        <v>3</v>
      </c>
      <c r="E93">
        <v>2</v>
      </c>
      <c r="F93">
        <v>5</v>
      </c>
      <c r="G93" s="1" t="s">
        <v>138</v>
      </c>
      <c r="H93">
        <v>1</v>
      </c>
      <c r="I93">
        <v>1</v>
      </c>
      <c r="J93">
        <v>1</v>
      </c>
      <c r="K93">
        <v>1</v>
      </c>
      <c r="L93">
        <v>2</v>
      </c>
      <c r="M93">
        <v>2</v>
      </c>
      <c r="N93">
        <v>1</v>
      </c>
      <c r="O93">
        <v>1</v>
      </c>
      <c r="P93">
        <v>2</v>
      </c>
      <c r="Q93">
        <v>3</v>
      </c>
      <c r="R93">
        <v>2</v>
      </c>
      <c r="S93">
        <v>1</v>
      </c>
      <c r="T93">
        <v>3</v>
      </c>
      <c r="U93">
        <v>0</v>
      </c>
      <c r="V93">
        <v>5</v>
      </c>
      <c r="W93">
        <v>5</v>
      </c>
      <c r="X93">
        <v>0</v>
      </c>
      <c r="Y93">
        <v>5</v>
      </c>
      <c r="Z93" s="1" t="s">
        <v>144</v>
      </c>
    </row>
    <row r="94" spans="1:26" x14ac:dyDescent="0.3">
      <c r="A94" s="1" t="s">
        <v>14</v>
      </c>
      <c r="B94" s="1" t="s">
        <v>6</v>
      </c>
      <c r="C94">
        <v>10</v>
      </c>
      <c r="D94">
        <v>2</v>
      </c>
      <c r="E94">
        <v>4</v>
      </c>
      <c r="F94">
        <v>6</v>
      </c>
      <c r="G94" s="1" t="s">
        <v>138</v>
      </c>
      <c r="H94">
        <v>0</v>
      </c>
      <c r="I94">
        <v>2</v>
      </c>
      <c r="J94">
        <v>2</v>
      </c>
      <c r="K94">
        <v>0</v>
      </c>
      <c r="L94">
        <v>2</v>
      </c>
      <c r="M94">
        <v>2</v>
      </c>
      <c r="N94">
        <v>2</v>
      </c>
      <c r="O94">
        <v>2</v>
      </c>
      <c r="P94">
        <v>2</v>
      </c>
      <c r="Q94">
        <v>4</v>
      </c>
      <c r="R94">
        <v>3</v>
      </c>
      <c r="S94">
        <v>2</v>
      </c>
      <c r="T94">
        <v>5</v>
      </c>
      <c r="U94">
        <v>5</v>
      </c>
      <c r="V94">
        <v>6</v>
      </c>
      <c r="W94">
        <v>6</v>
      </c>
      <c r="X94">
        <v>5</v>
      </c>
      <c r="Y94">
        <v>11</v>
      </c>
      <c r="Z94" s="1" t="s">
        <v>144</v>
      </c>
    </row>
    <row r="95" spans="1:26" x14ac:dyDescent="0.3">
      <c r="A95" s="1" t="s">
        <v>7</v>
      </c>
      <c r="B95" s="1" t="s">
        <v>12</v>
      </c>
      <c r="C95">
        <v>10</v>
      </c>
      <c r="D95">
        <v>2</v>
      </c>
      <c r="E95">
        <v>1</v>
      </c>
      <c r="F95">
        <v>3</v>
      </c>
      <c r="G95" s="1" t="s">
        <v>138</v>
      </c>
      <c r="H95">
        <v>0</v>
      </c>
      <c r="I95">
        <v>1</v>
      </c>
      <c r="J95">
        <v>1</v>
      </c>
      <c r="K95">
        <v>0</v>
      </c>
      <c r="L95">
        <v>1</v>
      </c>
      <c r="M95">
        <v>2</v>
      </c>
      <c r="N95">
        <v>0</v>
      </c>
      <c r="O95">
        <v>0</v>
      </c>
      <c r="P95">
        <v>2</v>
      </c>
      <c r="Q95">
        <v>2</v>
      </c>
      <c r="R95">
        <v>3</v>
      </c>
      <c r="S95">
        <v>3</v>
      </c>
      <c r="T95">
        <v>6</v>
      </c>
      <c r="U95">
        <v>8</v>
      </c>
      <c r="V95">
        <v>3</v>
      </c>
      <c r="W95">
        <v>3</v>
      </c>
      <c r="X95">
        <v>8</v>
      </c>
      <c r="Y95">
        <v>11</v>
      </c>
      <c r="Z95" s="1" t="s">
        <v>144</v>
      </c>
    </row>
    <row r="96" spans="1:26" x14ac:dyDescent="0.3">
      <c r="A96" s="1" t="s">
        <v>4</v>
      </c>
      <c r="B96" s="1" t="s">
        <v>80</v>
      </c>
      <c r="C96">
        <v>10</v>
      </c>
      <c r="D96">
        <v>3</v>
      </c>
      <c r="E96">
        <v>0</v>
      </c>
      <c r="F96">
        <v>3</v>
      </c>
      <c r="G96" s="1" t="s">
        <v>139</v>
      </c>
      <c r="H96">
        <v>0</v>
      </c>
      <c r="I96">
        <v>0</v>
      </c>
      <c r="J96">
        <v>0</v>
      </c>
      <c r="K96">
        <v>0</v>
      </c>
      <c r="L96">
        <v>0</v>
      </c>
      <c r="M96">
        <v>3</v>
      </c>
      <c r="N96">
        <v>0</v>
      </c>
      <c r="O96">
        <v>0</v>
      </c>
      <c r="P96">
        <v>3</v>
      </c>
      <c r="Q96">
        <v>3</v>
      </c>
      <c r="R96">
        <v>3</v>
      </c>
      <c r="S96">
        <v>1</v>
      </c>
      <c r="T96">
        <v>4</v>
      </c>
      <c r="U96">
        <v>13</v>
      </c>
      <c r="V96">
        <v>7</v>
      </c>
      <c r="W96">
        <v>7</v>
      </c>
      <c r="X96">
        <v>13</v>
      </c>
      <c r="Y96">
        <v>20</v>
      </c>
      <c r="Z96" s="1" t="s">
        <v>144</v>
      </c>
    </row>
    <row r="97" spans="1:26" x14ac:dyDescent="0.3">
      <c r="A97" s="1" t="s">
        <v>11</v>
      </c>
      <c r="B97" s="1" t="s">
        <v>17</v>
      </c>
      <c r="C97">
        <v>10</v>
      </c>
      <c r="D97">
        <v>1</v>
      </c>
      <c r="E97">
        <v>1</v>
      </c>
      <c r="F97">
        <v>2</v>
      </c>
      <c r="G97" s="1" t="s">
        <v>138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v>3</v>
      </c>
      <c r="S97">
        <v>2</v>
      </c>
      <c r="T97">
        <v>5</v>
      </c>
      <c r="U97">
        <v>3</v>
      </c>
      <c r="V97">
        <v>6</v>
      </c>
      <c r="W97">
        <v>6</v>
      </c>
      <c r="X97">
        <v>3</v>
      </c>
      <c r="Y97">
        <v>9</v>
      </c>
      <c r="Z97" s="1" t="s">
        <v>144</v>
      </c>
    </row>
    <row r="98" spans="1:26" x14ac:dyDescent="0.3">
      <c r="A98" s="1" t="s">
        <v>78</v>
      </c>
      <c r="B98" s="1" t="s">
        <v>9</v>
      </c>
      <c r="C98">
        <v>10</v>
      </c>
      <c r="D98">
        <v>1</v>
      </c>
      <c r="E98">
        <v>3</v>
      </c>
      <c r="F98">
        <v>4</v>
      </c>
      <c r="G98" s="1" t="s">
        <v>138</v>
      </c>
      <c r="H98">
        <v>0</v>
      </c>
      <c r="I98">
        <v>2</v>
      </c>
      <c r="J98">
        <v>2</v>
      </c>
      <c r="K98">
        <v>0</v>
      </c>
      <c r="L98">
        <v>2</v>
      </c>
      <c r="M98">
        <v>1</v>
      </c>
      <c r="N98">
        <v>1</v>
      </c>
      <c r="O98">
        <v>1</v>
      </c>
      <c r="P98">
        <v>1</v>
      </c>
      <c r="Q98">
        <v>2</v>
      </c>
      <c r="R98">
        <v>2</v>
      </c>
      <c r="S98">
        <v>2</v>
      </c>
      <c r="T98">
        <v>4</v>
      </c>
      <c r="U98">
        <v>1</v>
      </c>
      <c r="V98">
        <v>10</v>
      </c>
      <c r="W98">
        <v>10</v>
      </c>
      <c r="X98">
        <v>1</v>
      </c>
      <c r="Y98">
        <v>11</v>
      </c>
      <c r="Z98" s="1" t="s">
        <v>144</v>
      </c>
    </row>
    <row r="99" spans="1:26" x14ac:dyDescent="0.3">
      <c r="A99" s="1" t="s">
        <v>13</v>
      </c>
      <c r="B99" s="1" t="s">
        <v>10</v>
      </c>
      <c r="C99">
        <v>10</v>
      </c>
      <c r="D99">
        <v>0</v>
      </c>
      <c r="E99">
        <v>9</v>
      </c>
      <c r="F99">
        <v>9</v>
      </c>
      <c r="G99" s="1" t="s">
        <v>139</v>
      </c>
      <c r="H99">
        <v>0</v>
      </c>
      <c r="I99">
        <v>5</v>
      </c>
      <c r="J99">
        <v>5</v>
      </c>
      <c r="K99">
        <v>0</v>
      </c>
      <c r="L99">
        <v>5</v>
      </c>
      <c r="M99">
        <v>0</v>
      </c>
      <c r="N99">
        <v>4</v>
      </c>
      <c r="O99">
        <v>4</v>
      </c>
      <c r="P99">
        <v>0</v>
      </c>
      <c r="Q99">
        <v>4</v>
      </c>
      <c r="R99">
        <v>1</v>
      </c>
      <c r="S99">
        <v>0</v>
      </c>
      <c r="T99">
        <v>1</v>
      </c>
      <c r="U99">
        <v>2</v>
      </c>
      <c r="V99">
        <v>7</v>
      </c>
      <c r="W99">
        <v>7</v>
      </c>
      <c r="X99">
        <v>2</v>
      </c>
      <c r="Y99">
        <v>9</v>
      </c>
      <c r="Z99" s="1" t="s">
        <v>144</v>
      </c>
    </row>
    <row r="100" spans="1:26" x14ac:dyDescent="0.3">
      <c r="A100" s="1" t="s">
        <v>15</v>
      </c>
      <c r="B100" s="1" t="s">
        <v>2</v>
      </c>
      <c r="C100">
        <v>10</v>
      </c>
      <c r="D100">
        <v>0</v>
      </c>
      <c r="E100">
        <v>0</v>
      </c>
      <c r="F100">
        <v>0</v>
      </c>
      <c r="G100" s="1" t="s">
        <v>139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</v>
      </c>
      <c r="S100">
        <v>3</v>
      </c>
      <c r="T100">
        <v>8</v>
      </c>
      <c r="U100">
        <v>5</v>
      </c>
      <c r="V100">
        <v>10</v>
      </c>
      <c r="W100">
        <v>10</v>
      </c>
      <c r="X100">
        <v>5</v>
      </c>
      <c r="Y100">
        <v>15</v>
      </c>
      <c r="Z100" s="1" t="s">
        <v>144</v>
      </c>
    </row>
    <row r="101" spans="1:26" x14ac:dyDescent="0.3">
      <c r="A101" s="1" t="s">
        <v>8</v>
      </c>
      <c r="B101" s="1" t="s">
        <v>79</v>
      </c>
      <c r="C101">
        <v>10</v>
      </c>
      <c r="D101">
        <v>1</v>
      </c>
      <c r="E101">
        <v>1</v>
      </c>
      <c r="F101">
        <v>2</v>
      </c>
      <c r="G101" s="1" t="s">
        <v>138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1</v>
      </c>
      <c r="R101">
        <v>2</v>
      </c>
      <c r="S101">
        <v>2</v>
      </c>
      <c r="T101">
        <v>4</v>
      </c>
      <c r="U101">
        <v>10</v>
      </c>
      <c r="V101">
        <v>4</v>
      </c>
      <c r="W101">
        <v>4</v>
      </c>
      <c r="X101">
        <v>10</v>
      </c>
      <c r="Y101">
        <v>14</v>
      </c>
      <c r="Z101" s="1" t="s">
        <v>144</v>
      </c>
    </row>
    <row r="102" spans="1:26" x14ac:dyDescent="0.3">
      <c r="A102" s="1" t="s">
        <v>2</v>
      </c>
      <c r="B102" s="1" t="s">
        <v>9</v>
      </c>
      <c r="C102">
        <v>11</v>
      </c>
      <c r="D102">
        <v>1</v>
      </c>
      <c r="E102">
        <v>0</v>
      </c>
      <c r="F102">
        <v>1</v>
      </c>
      <c r="G102" s="1" t="s">
        <v>139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4</v>
      </c>
      <c r="S102">
        <v>3</v>
      </c>
      <c r="T102">
        <v>7</v>
      </c>
      <c r="U102">
        <v>4</v>
      </c>
      <c r="V102">
        <v>10</v>
      </c>
      <c r="W102">
        <v>10</v>
      </c>
      <c r="X102">
        <v>4</v>
      </c>
      <c r="Y102">
        <v>14</v>
      </c>
      <c r="Z102" s="1" t="s">
        <v>144</v>
      </c>
    </row>
    <row r="103" spans="1:26" x14ac:dyDescent="0.3">
      <c r="A103" s="1" t="s">
        <v>3</v>
      </c>
      <c r="B103" s="1" t="s">
        <v>17</v>
      </c>
      <c r="C103">
        <v>11</v>
      </c>
      <c r="D103">
        <v>1</v>
      </c>
      <c r="E103">
        <v>1</v>
      </c>
      <c r="F103">
        <v>2</v>
      </c>
      <c r="G103" s="1" t="s">
        <v>138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0</v>
      </c>
      <c r="S103">
        <v>2</v>
      </c>
      <c r="T103">
        <v>2</v>
      </c>
      <c r="U103">
        <v>8</v>
      </c>
      <c r="V103">
        <v>9</v>
      </c>
      <c r="W103">
        <v>9</v>
      </c>
      <c r="X103">
        <v>8</v>
      </c>
      <c r="Y103">
        <v>17</v>
      </c>
      <c r="Z103" s="1" t="s">
        <v>144</v>
      </c>
    </row>
    <row r="104" spans="1:26" x14ac:dyDescent="0.3">
      <c r="A104" s="1" t="s">
        <v>80</v>
      </c>
      <c r="B104" s="1" t="s">
        <v>7</v>
      </c>
      <c r="C104">
        <v>11</v>
      </c>
      <c r="D104">
        <v>1</v>
      </c>
      <c r="E104">
        <v>2</v>
      </c>
      <c r="F104">
        <v>3</v>
      </c>
      <c r="G104" s="1" t="s">
        <v>138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2</v>
      </c>
      <c r="O104">
        <v>2</v>
      </c>
      <c r="P104">
        <v>0</v>
      </c>
      <c r="Q104">
        <v>2</v>
      </c>
      <c r="R104">
        <v>1</v>
      </c>
      <c r="S104">
        <v>2</v>
      </c>
      <c r="T104">
        <v>3</v>
      </c>
      <c r="U104">
        <v>2</v>
      </c>
      <c r="V104">
        <v>10</v>
      </c>
      <c r="W104">
        <v>10</v>
      </c>
      <c r="X104">
        <v>2</v>
      </c>
      <c r="Y104">
        <v>12</v>
      </c>
      <c r="Z104" s="1" t="s">
        <v>144</v>
      </c>
    </row>
    <row r="105" spans="1:26" x14ac:dyDescent="0.3">
      <c r="A105" s="1" t="s">
        <v>16</v>
      </c>
      <c r="B105" s="1" t="s">
        <v>78</v>
      </c>
      <c r="C105">
        <v>11</v>
      </c>
      <c r="D105">
        <v>2</v>
      </c>
      <c r="E105">
        <v>0</v>
      </c>
      <c r="F105">
        <v>2</v>
      </c>
      <c r="G105" s="1" t="s">
        <v>139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</v>
      </c>
      <c r="N105">
        <v>0</v>
      </c>
      <c r="O105">
        <v>0</v>
      </c>
      <c r="P105">
        <v>2</v>
      </c>
      <c r="Q105">
        <v>2</v>
      </c>
      <c r="R105">
        <v>0</v>
      </c>
      <c r="S105">
        <v>1</v>
      </c>
      <c r="T105">
        <v>1</v>
      </c>
      <c r="U105">
        <v>8</v>
      </c>
      <c r="V105">
        <v>3</v>
      </c>
      <c r="W105">
        <v>3</v>
      </c>
      <c r="X105">
        <v>8</v>
      </c>
      <c r="Y105">
        <v>11</v>
      </c>
      <c r="Z105" s="1" t="s">
        <v>144</v>
      </c>
    </row>
    <row r="106" spans="1:26" x14ac:dyDescent="0.3">
      <c r="A106" s="1" t="s">
        <v>5</v>
      </c>
      <c r="B106" s="1" t="s">
        <v>10</v>
      </c>
      <c r="C106">
        <v>11</v>
      </c>
      <c r="D106">
        <v>0</v>
      </c>
      <c r="E106">
        <v>2</v>
      </c>
      <c r="F106">
        <v>2</v>
      </c>
      <c r="G106" s="1" t="s">
        <v>139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2</v>
      </c>
      <c r="P106">
        <v>0</v>
      </c>
      <c r="Q106">
        <v>2</v>
      </c>
      <c r="R106">
        <v>2</v>
      </c>
      <c r="S106">
        <v>2</v>
      </c>
      <c r="T106">
        <v>4</v>
      </c>
      <c r="U106">
        <v>5</v>
      </c>
      <c r="V106">
        <v>6</v>
      </c>
      <c r="W106">
        <v>6</v>
      </c>
      <c r="X106">
        <v>5</v>
      </c>
      <c r="Y106">
        <v>11</v>
      </c>
      <c r="Z106" s="1" t="s">
        <v>144</v>
      </c>
    </row>
    <row r="107" spans="1:26" x14ac:dyDescent="0.3">
      <c r="A107" s="1" t="s">
        <v>18</v>
      </c>
      <c r="B107" s="1" t="s">
        <v>12</v>
      </c>
      <c r="C107">
        <v>11</v>
      </c>
      <c r="D107">
        <v>1</v>
      </c>
      <c r="E107">
        <v>1</v>
      </c>
      <c r="F107">
        <v>2</v>
      </c>
      <c r="G107" s="1" t="s">
        <v>138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2</v>
      </c>
      <c r="R107">
        <v>1</v>
      </c>
      <c r="S107">
        <v>3</v>
      </c>
      <c r="T107">
        <v>4</v>
      </c>
      <c r="U107">
        <v>5</v>
      </c>
      <c r="V107">
        <v>2</v>
      </c>
      <c r="W107">
        <v>2</v>
      </c>
      <c r="X107">
        <v>5</v>
      </c>
      <c r="Y107">
        <v>7</v>
      </c>
      <c r="Z107" s="1" t="s">
        <v>144</v>
      </c>
    </row>
    <row r="108" spans="1:26" x14ac:dyDescent="0.3">
      <c r="A108" s="1" t="s">
        <v>4</v>
      </c>
      <c r="B108" s="1" t="s">
        <v>13</v>
      </c>
      <c r="C108">
        <v>11</v>
      </c>
      <c r="D108">
        <v>2</v>
      </c>
      <c r="E108">
        <v>1</v>
      </c>
      <c r="F108">
        <v>3</v>
      </c>
      <c r="G108" s="1" t="s">
        <v>138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2</v>
      </c>
      <c r="N108">
        <v>0</v>
      </c>
      <c r="O108">
        <v>0</v>
      </c>
      <c r="P108">
        <v>2</v>
      </c>
      <c r="Q108">
        <v>2</v>
      </c>
      <c r="R108">
        <v>3</v>
      </c>
      <c r="S108">
        <v>1</v>
      </c>
      <c r="T108">
        <v>4</v>
      </c>
      <c r="U108">
        <v>17</v>
      </c>
      <c r="V108">
        <v>0</v>
      </c>
      <c r="W108">
        <v>0</v>
      </c>
      <c r="X108">
        <v>17</v>
      </c>
      <c r="Y108">
        <v>17</v>
      </c>
      <c r="Z108" s="1" t="s">
        <v>144</v>
      </c>
    </row>
    <row r="109" spans="1:26" x14ac:dyDescent="0.3">
      <c r="A109" s="1" t="s">
        <v>79</v>
      </c>
      <c r="B109" s="1" t="s">
        <v>14</v>
      </c>
      <c r="C109">
        <v>11</v>
      </c>
      <c r="D109">
        <v>3</v>
      </c>
      <c r="E109">
        <v>0</v>
      </c>
      <c r="F109">
        <v>3</v>
      </c>
      <c r="G109" s="1" t="s">
        <v>139</v>
      </c>
      <c r="H109">
        <v>3</v>
      </c>
      <c r="I109">
        <v>0</v>
      </c>
      <c r="J109">
        <v>0</v>
      </c>
      <c r="K109">
        <v>3</v>
      </c>
      <c r="L109">
        <v>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2</v>
      </c>
      <c r="T109">
        <v>3</v>
      </c>
      <c r="U109">
        <v>7</v>
      </c>
      <c r="V109">
        <v>6</v>
      </c>
      <c r="W109">
        <v>6</v>
      </c>
      <c r="X109">
        <v>7</v>
      </c>
      <c r="Y109">
        <v>13</v>
      </c>
      <c r="Z109" s="1" t="s">
        <v>144</v>
      </c>
    </row>
    <row r="110" spans="1:26" x14ac:dyDescent="0.3">
      <c r="A110" s="1" t="s">
        <v>15</v>
      </c>
      <c r="B110" s="1" t="s">
        <v>6</v>
      </c>
      <c r="C110">
        <v>11</v>
      </c>
      <c r="D110">
        <v>1</v>
      </c>
      <c r="E110">
        <v>2</v>
      </c>
      <c r="F110">
        <v>3</v>
      </c>
      <c r="G110" s="1" t="s">
        <v>138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2</v>
      </c>
      <c r="R110">
        <v>4</v>
      </c>
      <c r="S110">
        <v>2</v>
      </c>
      <c r="T110">
        <v>6</v>
      </c>
      <c r="U110">
        <v>1</v>
      </c>
      <c r="V110">
        <v>6</v>
      </c>
      <c r="W110">
        <v>6</v>
      </c>
      <c r="X110">
        <v>1</v>
      </c>
      <c r="Y110">
        <v>7</v>
      </c>
      <c r="Z110" s="1" t="s">
        <v>144</v>
      </c>
    </row>
    <row r="111" spans="1:26" x14ac:dyDescent="0.3">
      <c r="A111" s="1" t="s">
        <v>8</v>
      </c>
      <c r="B111" s="1" t="s">
        <v>11</v>
      </c>
      <c r="C111">
        <v>11</v>
      </c>
      <c r="D111">
        <v>2</v>
      </c>
      <c r="E111">
        <v>3</v>
      </c>
      <c r="F111">
        <v>5</v>
      </c>
      <c r="G111" s="1" t="s">
        <v>138</v>
      </c>
      <c r="H111">
        <v>0</v>
      </c>
      <c r="I111">
        <v>2</v>
      </c>
      <c r="J111">
        <v>2</v>
      </c>
      <c r="K111">
        <v>0</v>
      </c>
      <c r="L111">
        <v>2</v>
      </c>
      <c r="M111">
        <v>2</v>
      </c>
      <c r="N111">
        <v>1</v>
      </c>
      <c r="O111">
        <v>1</v>
      </c>
      <c r="P111">
        <v>2</v>
      </c>
      <c r="Q111">
        <v>3</v>
      </c>
      <c r="R111">
        <v>2</v>
      </c>
      <c r="S111">
        <v>1</v>
      </c>
      <c r="T111">
        <v>3</v>
      </c>
      <c r="U111">
        <v>7</v>
      </c>
      <c r="V111">
        <v>3</v>
      </c>
      <c r="W111">
        <v>3</v>
      </c>
      <c r="X111">
        <v>7</v>
      </c>
      <c r="Y111">
        <v>10</v>
      </c>
      <c r="Z111" s="1" t="s">
        <v>144</v>
      </c>
    </row>
    <row r="112" spans="1:26" x14ac:dyDescent="0.3">
      <c r="A112" s="1" t="s">
        <v>48</v>
      </c>
      <c r="B112" s="1" t="s">
        <v>129</v>
      </c>
      <c r="C112">
        <v>1</v>
      </c>
      <c r="D112">
        <v>0</v>
      </c>
      <c r="E112">
        <v>1</v>
      </c>
      <c r="F112">
        <v>1</v>
      </c>
      <c r="G112" s="1" t="s">
        <v>139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2</v>
      </c>
      <c r="S112">
        <v>2</v>
      </c>
      <c r="T112">
        <v>4</v>
      </c>
      <c r="U112">
        <v>8</v>
      </c>
      <c r="V112">
        <v>8</v>
      </c>
      <c r="W112">
        <v>8</v>
      </c>
      <c r="X112">
        <v>8</v>
      </c>
      <c r="Y112">
        <v>16</v>
      </c>
      <c r="Z112" s="1" t="s">
        <v>145</v>
      </c>
    </row>
    <row r="113" spans="1:26" x14ac:dyDescent="0.3">
      <c r="A113" s="1" t="s">
        <v>45</v>
      </c>
      <c r="B113" s="1" t="s">
        <v>37</v>
      </c>
      <c r="C113">
        <v>1</v>
      </c>
      <c r="D113">
        <v>3</v>
      </c>
      <c r="E113">
        <v>4</v>
      </c>
      <c r="F113">
        <v>7</v>
      </c>
      <c r="G113" s="1" t="s">
        <v>138</v>
      </c>
      <c r="H113">
        <v>1</v>
      </c>
      <c r="I113">
        <v>2</v>
      </c>
      <c r="J113">
        <v>2</v>
      </c>
      <c r="K113">
        <v>1</v>
      </c>
      <c r="L113">
        <v>3</v>
      </c>
      <c r="M113">
        <v>2</v>
      </c>
      <c r="N113">
        <v>2</v>
      </c>
      <c r="O113">
        <v>2</v>
      </c>
      <c r="P113">
        <v>2</v>
      </c>
      <c r="Q113">
        <v>4</v>
      </c>
      <c r="R113">
        <v>2</v>
      </c>
      <c r="S113">
        <v>4</v>
      </c>
      <c r="T113">
        <v>6</v>
      </c>
      <c r="U113">
        <v>4</v>
      </c>
      <c r="V113">
        <v>5</v>
      </c>
      <c r="W113">
        <v>5</v>
      </c>
      <c r="X113">
        <v>4</v>
      </c>
      <c r="Y113">
        <v>9</v>
      </c>
      <c r="Z113" s="1" t="s">
        <v>145</v>
      </c>
    </row>
    <row r="114" spans="1:26" x14ac:dyDescent="0.3">
      <c r="A114" s="1" t="s">
        <v>130</v>
      </c>
      <c r="B114" s="1" t="s">
        <v>52</v>
      </c>
      <c r="C114">
        <v>1</v>
      </c>
      <c r="D114">
        <v>1</v>
      </c>
      <c r="E114">
        <v>1</v>
      </c>
      <c r="F114">
        <v>2</v>
      </c>
      <c r="G114" s="1" t="s">
        <v>138</v>
      </c>
      <c r="H114">
        <v>1</v>
      </c>
      <c r="I114">
        <v>1</v>
      </c>
      <c r="J114">
        <v>1</v>
      </c>
      <c r="K114">
        <v>1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  <c r="S114">
        <v>3</v>
      </c>
      <c r="T114">
        <v>5</v>
      </c>
      <c r="U114">
        <v>1</v>
      </c>
      <c r="V114">
        <v>6</v>
      </c>
      <c r="W114">
        <v>6</v>
      </c>
      <c r="X114">
        <v>1</v>
      </c>
      <c r="Y114">
        <v>7</v>
      </c>
      <c r="Z114" s="1" t="s">
        <v>145</v>
      </c>
    </row>
    <row r="115" spans="1:26" x14ac:dyDescent="0.3">
      <c r="A115" s="1" t="s">
        <v>38</v>
      </c>
      <c r="B115" s="1" t="s">
        <v>131</v>
      </c>
      <c r="C115">
        <v>1</v>
      </c>
      <c r="D115">
        <v>4</v>
      </c>
      <c r="E115">
        <v>0</v>
      </c>
      <c r="F115">
        <v>4</v>
      </c>
      <c r="G115" s="1" t="s">
        <v>139</v>
      </c>
      <c r="H115">
        <v>2</v>
      </c>
      <c r="I115">
        <v>0</v>
      </c>
      <c r="J115">
        <v>0</v>
      </c>
      <c r="K115">
        <v>2</v>
      </c>
      <c r="L115">
        <v>2</v>
      </c>
      <c r="M115">
        <v>2</v>
      </c>
      <c r="N115">
        <v>0</v>
      </c>
      <c r="O115">
        <v>0</v>
      </c>
      <c r="P115">
        <v>2</v>
      </c>
      <c r="Q115">
        <v>2</v>
      </c>
      <c r="R115">
        <v>1</v>
      </c>
      <c r="S115">
        <v>3</v>
      </c>
      <c r="T115">
        <v>4</v>
      </c>
      <c r="U115">
        <v>7</v>
      </c>
      <c r="V115">
        <v>7</v>
      </c>
      <c r="W115">
        <v>7</v>
      </c>
      <c r="X115">
        <v>7</v>
      </c>
      <c r="Y115">
        <v>14</v>
      </c>
      <c r="Z115" s="1" t="s">
        <v>145</v>
      </c>
    </row>
    <row r="116" spans="1:26" x14ac:dyDescent="0.3">
      <c r="A116" s="1" t="s">
        <v>47</v>
      </c>
      <c r="B116" s="1" t="s">
        <v>36</v>
      </c>
      <c r="C116">
        <v>1</v>
      </c>
      <c r="D116">
        <v>0</v>
      </c>
      <c r="E116">
        <v>1</v>
      </c>
      <c r="F116">
        <v>1</v>
      </c>
      <c r="G116" s="1" t="s">
        <v>139</v>
      </c>
      <c r="H116">
        <v>0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</v>
      </c>
      <c r="S116">
        <v>3</v>
      </c>
      <c r="T116">
        <v>5</v>
      </c>
      <c r="U116">
        <v>5</v>
      </c>
      <c r="V116">
        <v>8</v>
      </c>
      <c r="W116">
        <v>8</v>
      </c>
      <c r="X116">
        <v>5</v>
      </c>
      <c r="Y116">
        <v>13</v>
      </c>
      <c r="Z116" s="1" t="s">
        <v>145</v>
      </c>
    </row>
    <row r="117" spans="1:26" x14ac:dyDescent="0.3">
      <c r="A117" s="1" t="s">
        <v>42</v>
      </c>
      <c r="B117" s="1" t="s">
        <v>49</v>
      </c>
      <c r="C117">
        <v>1</v>
      </c>
      <c r="D117">
        <v>3</v>
      </c>
      <c r="E117">
        <v>3</v>
      </c>
      <c r="F117">
        <v>6</v>
      </c>
      <c r="G117" s="1" t="s">
        <v>138</v>
      </c>
      <c r="H117">
        <v>2</v>
      </c>
      <c r="I117">
        <v>2</v>
      </c>
      <c r="J117">
        <v>2</v>
      </c>
      <c r="K117">
        <v>2</v>
      </c>
      <c r="L117">
        <v>4</v>
      </c>
      <c r="M117">
        <v>1</v>
      </c>
      <c r="N117">
        <v>1</v>
      </c>
      <c r="O117">
        <v>1</v>
      </c>
      <c r="P117">
        <v>1</v>
      </c>
      <c r="Q117">
        <v>2</v>
      </c>
      <c r="R117">
        <v>3</v>
      </c>
      <c r="S117">
        <v>1</v>
      </c>
      <c r="T117">
        <v>4</v>
      </c>
      <c r="U117">
        <v>5</v>
      </c>
      <c r="V117">
        <v>1</v>
      </c>
      <c r="W117">
        <v>1</v>
      </c>
      <c r="X117">
        <v>5</v>
      </c>
      <c r="Y117">
        <v>6</v>
      </c>
      <c r="Z117" s="1" t="s">
        <v>145</v>
      </c>
    </row>
    <row r="118" spans="1:26" x14ac:dyDescent="0.3">
      <c r="A118" s="1" t="s">
        <v>40</v>
      </c>
      <c r="B118" s="1" t="s">
        <v>39</v>
      </c>
      <c r="C118">
        <v>1</v>
      </c>
      <c r="D118">
        <v>0</v>
      </c>
      <c r="E118">
        <v>3</v>
      </c>
      <c r="F118">
        <v>3</v>
      </c>
      <c r="G118" s="1" t="s">
        <v>139</v>
      </c>
      <c r="H118">
        <v>0</v>
      </c>
      <c r="I118">
        <v>1</v>
      </c>
      <c r="J118">
        <v>1</v>
      </c>
      <c r="K118">
        <v>0</v>
      </c>
      <c r="L118">
        <v>1</v>
      </c>
      <c r="M118">
        <v>0</v>
      </c>
      <c r="N118">
        <v>2</v>
      </c>
      <c r="O118">
        <v>2</v>
      </c>
      <c r="P118">
        <v>0</v>
      </c>
      <c r="Q118">
        <v>2</v>
      </c>
      <c r="R118">
        <v>2</v>
      </c>
      <c r="S118">
        <v>2</v>
      </c>
      <c r="T118">
        <v>4</v>
      </c>
      <c r="U118">
        <v>5</v>
      </c>
      <c r="V118">
        <v>9</v>
      </c>
      <c r="W118">
        <v>9</v>
      </c>
      <c r="X118">
        <v>5</v>
      </c>
      <c r="Y118">
        <v>14</v>
      </c>
      <c r="Z118" s="1" t="s">
        <v>145</v>
      </c>
    </row>
    <row r="119" spans="1:26" x14ac:dyDescent="0.3">
      <c r="A119" s="1" t="s">
        <v>50</v>
      </c>
      <c r="B119" s="1" t="s">
        <v>44</v>
      </c>
      <c r="C119">
        <v>1</v>
      </c>
      <c r="D119">
        <v>2</v>
      </c>
      <c r="E119">
        <v>3</v>
      </c>
      <c r="F119">
        <v>5</v>
      </c>
      <c r="G119" s="1" t="s">
        <v>138</v>
      </c>
      <c r="H119">
        <v>2</v>
      </c>
      <c r="I119">
        <v>1</v>
      </c>
      <c r="J119">
        <v>1</v>
      </c>
      <c r="K119">
        <v>2</v>
      </c>
      <c r="L119">
        <v>3</v>
      </c>
      <c r="M119">
        <v>0</v>
      </c>
      <c r="N119">
        <v>2</v>
      </c>
      <c r="O119">
        <v>2</v>
      </c>
      <c r="P119">
        <v>0</v>
      </c>
      <c r="Q119">
        <v>2</v>
      </c>
      <c r="R119">
        <v>2</v>
      </c>
      <c r="S119">
        <v>1</v>
      </c>
      <c r="T119">
        <v>3</v>
      </c>
      <c r="U119">
        <v>2</v>
      </c>
      <c r="V119">
        <v>10</v>
      </c>
      <c r="W119">
        <v>10</v>
      </c>
      <c r="X119">
        <v>2</v>
      </c>
      <c r="Y119">
        <v>12</v>
      </c>
      <c r="Z119" s="1" t="s">
        <v>145</v>
      </c>
    </row>
    <row r="120" spans="1:26" x14ac:dyDescent="0.3">
      <c r="A120" s="1" t="s">
        <v>43</v>
      </c>
      <c r="B120" s="1" t="s">
        <v>46</v>
      </c>
      <c r="C120">
        <v>1</v>
      </c>
      <c r="D120">
        <v>2</v>
      </c>
      <c r="E120">
        <v>1</v>
      </c>
      <c r="F120">
        <v>3</v>
      </c>
      <c r="G120" s="1" t="s">
        <v>138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2</v>
      </c>
      <c r="R120">
        <v>4</v>
      </c>
      <c r="S120">
        <v>3</v>
      </c>
      <c r="T120">
        <v>7</v>
      </c>
      <c r="U120">
        <v>6</v>
      </c>
      <c r="V120">
        <v>6</v>
      </c>
      <c r="W120">
        <v>6</v>
      </c>
      <c r="X120">
        <v>6</v>
      </c>
      <c r="Y120">
        <v>12</v>
      </c>
      <c r="Z120" s="1" t="s">
        <v>145</v>
      </c>
    </row>
    <row r="121" spans="1:26" x14ac:dyDescent="0.3">
      <c r="A121" s="1" t="s">
        <v>51</v>
      </c>
      <c r="B121" s="1" t="s">
        <v>41</v>
      </c>
      <c r="C121">
        <v>1</v>
      </c>
      <c r="D121">
        <v>1</v>
      </c>
      <c r="E121">
        <v>0</v>
      </c>
      <c r="F121">
        <v>1</v>
      </c>
      <c r="G121" s="1" t="s">
        <v>139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1</v>
      </c>
      <c r="R121">
        <v>1</v>
      </c>
      <c r="S121">
        <v>3</v>
      </c>
      <c r="T121">
        <v>4</v>
      </c>
      <c r="U121">
        <v>9</v>
      </c>
      <c r="V121">
        <v>4</v>
      </c>
      <c r="W121">
        <v>4</v>
      </c>
      <c r="X121">
        <v>9</v>
      </c>
      <c r="Y121">
        <v>13</v>
      </c>
      <c r="Z121" s="1" t="s">
        <v>145</v>
      </c>
    </row>
    <row r="122" spans="1:26" x14ac:dyDescent="0.3">
      <c r="A122" s="1" t="s">
        <v>44</v>
      </c>
      <c r="B122" s="1" t="s">
        <v>43</v>
      </c>
      <c r="C122">
        <v>2</v>
      </c>
      <c r="D122">
        <v>2</v>
      </c>
      <c r="E122">
        <v>3</v>
      </c>
      <c r="F122">
        <v>5</v>
      </c>
      <c r="G122" s="1" t="s">
        <v>138</v>
      </c>
      <c r="H122">
        <v>1</v>
      </c>
      <c r="I122">
        <v>1</v>
      </c>
      <c r="J122">
        <v>1</v>
      </c>
      <c r="K122">
        <v>1</v>
      </c>
      <c r="L122">
        <v>2</v>
      </c>
      <c r="M122">
        <v>1</v>
      </c>
      <c r="N122">
        <v>2</v>
      </c>
      <c r="O122">
        <v>2</v>
      </c>
      <c r="P122">
        <v>1</v>
      </c>
      <c r="Q122">
        <v>3</v>
      </c>
      <c r="R122">
        <v>2</v>
      </c>
      <c r="S122">
        <v>2</v>
      </c>
      <c r="T122">
        <v>4</v>
      </c>
      <c r="U122">
        <v>12</v>
      </c>
      <c r="V122">
        <v>5</v>
      </c>
      <c r="W122">
        <v>5</v>
      </c>
      <c r="X122">
        <v>12</v>
      </c>
      <c r="Y122">
        <v>17</v>
      </c>
      <c r="Z122" s="1" t="s">
        <v>145</v>
      </c>
    </row>
    <row r="123" spans="1:26" x14ac:dyDescent="0.3">
      <c r="A123" s="1" t="s">
        <v>52</v>
      </c>
      <c r="B123" s="1" t="s">
        <v>50</v>
      </c>
      <c r="C123">
        <v>2</v>
      </c>
      <c r="D123">
        <v>1</v>
      </c>
      <c r="E123">
        <v>0</v>
      </c>
      <c r="F123">
        <v>1</v>
      </c>
      <c r="G123" s="1" t="s">
        <v>139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1</v>
      </c>
      <c r="R123">
        <v>3</v>
      </c>
      <c r="S123">
        <v>2</v>
      </c>
      <c r="T123">
        <v>5</v>
      </c>
      <c r="U123">
        <v>11</v>
      </c>
      <c r="V123">
        <v>2</v>
      </c>
      <c r="W123">
        <v>2</v>
      </c>
      <c r="X123">
        <v>11</v>
      </c>
      <c r="Y123">
        <v>13</v>
      </c>
      <c r="Z123" s="1" t="s">
        <v>145</v>
      </c>
    </row>
    <row r="124" spans="1:26" x14ac:dyDescent="0.3">
      <c r="A124" s="1" t="s">
        <v>48</v>
      </c>
      <c r="B124" s="1" t="s">
        <v>38</v>
      </c>
      <c r="C124">
        <v>2</v>
      </c>
      <c r="D124">
        <v>1</v>
      </c>
      <c r="E124">
        <v>2</v>
      </c>
      <c r="F124">
        <v>3</v>
      </c>
      <c r="G124" s="1" t="s">
        <v>138</v>
      </c>
      <c r="H124">
        <v>0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2</v>
      </c>
      <c r="R124">
        <v>5</v>
      </c>
      <c r="S124">
        <v>3</v>
      </c>
      <c r="T124">
        <v>8</v>
      </c>
      <c r="U124">
        <v>5</v>
      </c>
      <c r="V124">
        <v>5</v>
      </c>
      <c r="W124">
        <v>5</v>
      </c>
      <c r="X124">
        <v>5</v>
      </c>
      <c r="Y124">
        <v>10</v>
      </c>
      <c r="Z124" s="1" t="s">
        <v>145</v>
      </c>
    </row>
    <row r="125" spans="1:26" x14ac:dyDescent="0.3">
      <c r="A125" s="1" t="s">
        <v>49</v>
      </c>
      <c r="B125" s="1" t="s">
        <v>45</v>
      </c>
      <c r="C125">
        <v>2</v>
      </c>
      <c r="D125">
        <v>2</v>
      </c>
      <c r="E125">
        <v>1</v>
      </c>
      <c r="F125">
        <v>3</v>
      </c>
      <c r="G125" s="1" t="s">
        <v>138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2</v>
      </c>
      <c r="R125">
        <v>2</v>
      </c>
      <c r="S125">
        <v>0</v>
      </c>
      <c r="T125">
        <v>2</v>
      </c>
      <c r="U125">
        <v>9</v>
      </c>
      <c r="V125">
        <v>8</v>
      </c>
      <c r="W125">
        <v>8</v>
      </c>
      <c r="X125">
        <v>9</v>
      </c>
      <c r="Y125">
        <v>17</v>
      </c>
      <c r="Z125" s="1" t="s">
        <v>145</v>
      </c>
    </row>
    <row r="126" spans="1:26" x14ac:dyDescent="0.3">
      <c r="A126" s="1" t="s">
        <v>36</v>
      </c>
      <c r="B126" s="1" t="s">
        <v>37</v>
      </c>
      <c r="C126">
        <v>2</v>
      </c>
      <c r="D126">
        <v>4</v>
      </c>
      <c r="E126">
        <v>3</v>
      </c>
      <c r="F126">
        <v>7</v>
      </c>
      <c r="G126" s="1" t="s">
        <v>138</v>
      </c>
      <c r="H126">
        <v>2</v>
      </c>
      <c r="I126">
        <v>0</v>
      </c>
      <c r="J126">
        <v>0</v>
      </c>
      <c r="K126">
        <v>2</v>
      </c>
      <c r="L126">
        <v>2</v>
      </c>
      <c r="M126">
        <v>2</v>
      </c>
      <c r="N126">
        <v>3</v>
      </c>
      <c r="O126">
        <v>3</v>
      </c>
      <c r="P126">
        <v>2</v>
      </c>
      <c r="Q126">
        <v>5</v>
      </c>
      <c r="R126">
        <v>3</v>
      </c>
      <c r="S126">
        <v>3</v>
      </c>
      <c r="T126">
        <v>6</v>
      </c>
      <c r="U126">
        <v>2</v>
      </c>
      <c r="V126">
        <v>5</v>
      </c>
      <c r="W126">
        <v>5</v>
      </c>
      <c r="X126">
        <v>2</v>
      </c>
      <c r="Y126">
        <v>7</v>
      </c>
      <c r="Z126" s="1" t="s">
        <v>145</v>
      </c>
    </row>
    <row r="127" spans="1:26" x14ac:dyDescent="0.3">
      <c r="A127" s="1" t="s">
        <v>39</v>
      </c>
      <c r="B127" s="1" t="s">
        <v>42</v>
      </c>
      <c r="C127">
        <v>2</v>
      </c>
      <c r="D127">
        <v>1</v>
      </c>
      <c r="E127">
        <v>1</v>
      </c>
      <c r="F127">
        <v>2</v>
      </c>
      <c r="G127" s="1" t="s">
        <v>138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1</v>
      </c>
      <c r="Q127">
        <v>1</v>
      </c>
      <c r="R127">
        <v>4</v>
      </c>
      <c r="S127">
        <v>3</v>
      </c>
      <c r="T127">
        <v>7</v>
      </c>
      <c r="U127">
        <v>8</v>
      </c>
      <c r="V127">
        <v>4</v>
      </c>
      <c r="W127">
        <v>4</v>
      </c>
      <c r="X127">
        <v>8</v>
      </c>
      <c r="Y127">
        <v>12</v>
      </c>
      <c r="Z127" s="1" t="s">
        <v>145</v>
      </c>
    </row>
    <row r="128" spans="1:26" x14ac:dyDescent="0.3">
      <c r="A128" s="1" t="s">
        <v>131</v>
      </c>
      <c r="B128" s="1" t="s">
        <v>130</v>
      </c>
      <c r="C128">
        <v>2</v>
      </c>
      <c r="D128">
        <v>0</v>
      </c>
      <c r="E128">
        <v>1</v>
      </c>
      <c r="F128">
        <v>1</v>
      </c>
      <c r="G128" s="1" t="s">
        <v>139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1</v>
      </c>
      <c r="R128">
        <v>2</v>
      </c>
      <c r="S128">
        <v>3</v>
      </c>
      <c r="T128">
        <v>5</v>
      </c>
      <c r="U128">
        <v>2</v>
      </c>
      <c r="V128">
        <v>7</v>
      </c>
      <c r="W128">
        <v>7</v>
      </c>
      <c r="X128">
        <v>2</v>
      </c>
      <c r="Y128">
        <v>9</v>
      </c>
      <c r="Z128" s="1" t="s">
        <v>145</v>
      </c>
    </row>
    <row r="129" spans="1:26" x14ac:dyDescent="0.3">
      <c r="A129" s="1" t="s">
        <v>41</v>
      </c>
      <c r="B129" s="1" t="s">
        <v>129</v>
      </c>
      <c r="C129">
        <v>2</v>
      </c>
      <c r="D129">
        <v>1</v>
      </c>
      <c r="E129">
        <v>0</v>
      </c>
      <c r="F129">
        <v>1</v>
      </c>
      <c r="G129" s="1" t="s">
        <v>139</v>
      </c>
      <c r="H129">
        <v>1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</v>
      </c>
      <c r="S129">
        <v>4</v>
      </c>
      <c r="T129">
        <v>7</v>
      </c>
      <c r="U129">
        <v>5</v>
      </c>
      <c r="V129">
        <v>3</v>
      </c>
      <c r="W129">
        <v>3</v>
      </c>
      <c r="X129">
        <v>5</v>
      </c>
      <c r="Y129">
        <v>8</v>
      </c>
      <c r="Z129" s="1" t="s">
        <v>145</v>
      </c>
    </row>
    <row r="130" spans="1:26" x14ac:dyDescent="0.3">
      <c r="A130" s="1" t="s">
        <v>46</v>
      </c>
      <c r="B130" s="1" t="s">
        <v>40</v>
      </c>
      <c r="C130">
        <v>2</v>
      </c>
      <c r="D130">
        <v>4</v>
      </c>
      <c r="E130">
        <v>1</v>
      </c>
      <c r="F130">
        <v>5</v>
      </c>
      <c r="G130" s="1" t="s">
        <v>138</v>
      </c>
      <c r="H130">
        <v>3</v>
      </c>
      <c r="I130">
        <v>0</v>
      </c>
      <c r="J130">
        <v>0</v>
      </c>
      <c r="K130">
        <v>3</v>
      </c>
      <c r="L130">
        <v>3</v>
      </c>
      <c r="M130">
        <v>1</v>
      </c>
      <c r="N130">
        <v>1</v>
      </c>
      <c r="O130">
        <v>1</v>
      </c>
      <c r="P130">
        <v>1</v>
      </c>
      <c r="Q130">
        <v>2</v>
      </c>
      <c r="R130">
        <v>1</v>
      </c>
      <c r="S130">
        <v>4</v>
      </c>
      <c r="T130">
        <v>5</v>
      </c>
      <c r="U130">
        <v>4</v>
      </c>
      <c r="V130">
        <v>5</v>
      </c>
      <c r="W130">
        <v>5</v>
      </c>
      <c r="X130">
        <v>4</v>
      </c>
      <c r="Y130">
        <v>9</v>
      </c>
      <c r="Z130" s="1" t="s">
        <v>145</v>
      </c>
    </row>
    <row r="131" spans="1:26" x14ac:dyDescent="0.3">
      <c r="A131" s="1" t="s">
        <v>51</v>
      </c>
      <c r="B131" s="1" t="s">
        <v>47</v>
      </c>
      <c r="C131">
        <v>2</v>
      </c>
      <c r="D131">
        <v>1</v>
      </c>
      <c r="E131">
        <v>3</v>
      </c>
      <c r="F131">
        <v>4</v>
      </c>
      <c r="G131" s="1" t="s">
        <v>138</v>
      </c>
      <c r="H131">
        <v>1</v>
      </c>
      <c r="I131">
        <v>1</v>
      </c>
      <c r="J131">
        <v>1</v>
      </c>
      <c r="K131">
        <v>1</v>
      </c>
      <c r="L131">
        <v>2</v>
      </c>
      <c r="M131">
        <v>0</v>
      </c>
      <c r="N131">
        <v>2</v>
      </c>
      <c r="O131">
        <v>2</v>
      </c>
      <c r="P131">
        <v>0</v>
      </c>
      <c r="Q131">
        <v>2</v>
      </c>
      <c r="R131">
        <v>1</v>
      </c>
      <c r="S131">
        <v>3</v>
      </c>
      <c r="T131">
        <v>4</v>
      </c>
      <c r="U131">
        <v>8</v>
      </c>
      <c r="V131">
        <v>1</v>
      </c>
      <c r="W131">
        <v>1</v>
      </c>
      <c r="X131">
        <v>8</v>
      </c>
      <c r="Y131">
        <v>9</v>
      </c>
      <c r="Z131" s="1" t="s">
        <v>145</v>
      </c>
    </row>
    <row r="132" spans="1:26" x14ac:dyDescent="0.3">
      <c r="A132" s="1" t="s">
        <v>129</v>
      </c>
      <c r="B132" s="1" t="s">
        <v>52</v>
      </c>
      <c r="C132">
        <v>3</v>
      </c>
      <c r="D132">
        <v>3</v>
      </c>
      <c r="E132">
        <v>4</v>
      </c>
      <c r="F132">
        <v>7</v>
      </c>
      <c r="G132" s="1" t="s">
        <v>138</v>
      </c>
      <c r="H132">
        <v>3</v>
      </c>
      <c r="I132">
        <v>1</v>
      </c>
      <c r="J132">
        <v>1</v>
      </c>
      <c r="K132">
        <v>3</v>
      </c>
      <c r="L132">
        <v>4</v>
      </c>
      <c r="M132">
        <v>0</v>
      </c>
      <c r="N132">
        <v>3</v>
      </c>
      <c r="O132">
        <v>3</v>
      </c>
      <c r="P132">
        <v>0</v>
      </c>
      <c r="Q132">
        <v>3</v>
      </c>
      <c r="R132">
        <v>2</v>
      </c>
      <c r="S132">
        <v>6</v>
      </c>
      <c r="T132">
        <v>8</v>
      </c>
      <c r="U132">
        <v>2</v>
      </c>
      <c r="V132">
        <v>10</v>
      </c>
      <c r="W132">
        <v>10</v>
      </c>
      <c r="X132">
        <v>2</v>
      </c>
      <c r="Y132">
        <v>12</v>
      </c>
      <c r="Z132" s="1" t="s">
        <v>145</v>
      </c>
    </row>
    <row r="133" spans="1:26" x14ac:dyDescent="0.3">
      <c r="A133" s="1" t="s">
        <v>45</v>
      </c>
      <c r="B133" s="1" t="s">
        <v>36</v>
      </c>
      <c r="C133">
        <v>3</v>
      </c>
      <c r="D133">
        <v>0</v>
      </c>
      <c r="E133">
        <v>0</v>
      </c>
      <c r="F133">
        <v>0</v>
      </c>
      <c r="G133" s="1" t="s">
        <v>139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</v>
      </c>
      <c r="S133">
        <v>3</v>
      </c>
      <c r="T133">
        <v>6</v>
      </c>
      <c r="U133">
        <v>10</v>
      </c>
      <c r="V133">
        <v>0</v>
      </c>
      <c r="W133">
        <v>0</v>
      </c>
      <c r="X133">
        <v>10</v>
      </c>
      <c r="Y133">
        <v>10</v>
      </c>
      <c r="Z133" s="1" t="s">
        <v>145</v>
      </c>
    </row>
    <row r="134" spans="1:26" x14ac:dyDescent="0.3">
      <c r="A134" s="1" t="s">
        <v>49</v>
      </c>
      <c r="B134" s="1" t="s">
        <v>44</v>
      </c>
      <c r="C134">
        <v>3</v>
      </c>
      <c r="D134">
        <v>1</v>
      </c>
      <c r="E134">
        <v>2</v>
      </c>
      <c r="F134">
        <v>3</v>
      </c>
      <c r="G134" s="1" t="s">
        <v>138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2</v>
      </c>
      <c r="O134">
        <v>2</v>
      </c>
      <c r="P134">
        <v>1</v>
      </c>
      <c r="Q134">
        <v>3</v>
      </c>
      <c r="R134">
        <v>3</v>
      </c>
      <c r="S134">
        <v>3</v>
      </c>
      <c r="T134">
        <v>6</v>
      </c>
      <c r="U134">
        <v>8</v>
      </c>
      <c r="V134">
        <v>7</v>
      </c>
      <c r="W134">
        <v>7</v>
      </c>
      <c r="X134">
        <v>8</v>
      </c>
      <c r="Y134">
        <v>15</v>
      </c>
      <c r="Z134" s="1" t="s">
        <v>145</v>
      </c>
    </row>
    <row r="135" spans="1:26" x14ac:dyDescent="0.3">
      <c r="A135" s="1" t="s">
        <v>130</v>
      </c>
      <c r="B135" s="1" t="s">
        <v>41</v>
      </c>
      <c r="C135">
        <v>3</v>
      </c>
      <c r="D135">
        <v>0</v>
      </c>
      <c r="E135">
        <v>1</v>
      </c>
      <c r="F135">
        <v>1</v>
      </c>
      <c r="G135" s="1" t="s">
        <v>139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1</v>
      </c>
      <c r="R135">
        <v>5</v>
      </c>
      <c r="S135">
        <v>4</v>
      </c>
      <c r="T135">
        <v>9</v>
      </c>
      <c r="U135">
        <v>2</v>
      </c>
      <c r="V135">
        <v>7</v>
      </c>
      <c r="W135">
        <v>7</v>
      </c>
      <c r="X135">
        <v>2</v>
      </c>
      <c r="Y135">
        <v>9</v>
      </c>
      <c r="Z135" s="1" t="s">
        <v>145</v>
      </c>
    </row>
    <row r="136" spans="1:26" x14ac:dyDescent="0.3">
      <c r="A136" s="1" t="s">
        <v>38</v>
      </c>
      <c r="B136" s="1" t="s">
        <v>51</v>
      </c>
      <c r="C136">
        <v>3</v>
      </c>
      <c r="D136">
        <v>1</v>
      </c>
      <c r="E136">
        <v>0</v>
      </c>
      <c r="F136">
        <v>1</v>
      </c>
      <c r="G136" s="1" t="s">
        <v>139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</v>
      </c>
      <c r="S136">
        <v>2</v>
      </c>
      <c r="T136">
        <v>4</v>
      </c>
      <c r="U136">
        <v>8</v>
      </c>
      <c r="V136">
        <v>3</v>
      </c>
      <c r="W136">
        <v>3</v>
      </c>
      <c r="X136">
        <v>8</v>
      </c>
      <c r="Y136">
        <v>11</v>
      </c>
      <c r="Z136" s="1" t="s">
        <v>145</v>
      </c>
    </row>
    <row r="137" spans="1:26" x14ac:dyDescent="0.3">
      <c r="A137" s="1" t="s">
        <v>37</v>
      </c>
      <c r="B137" s="1" t="s">
        <v>40</v>
      </c>
      <c r="C137">
        <v>3</v>
      </c>
      <c r="D137">
        <v>2</v>
      </c>
      <c r="E137">
        <v>0</v>
      </c>
      <c r="F137">
        <v>2</v>
      </c>
      <c r="G137" s="1" t="s">
        <v>139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2</v>
      </c>
      <c r="S137">
        <v>2</v>
      </c>
      <c r="T137">
        <v>4</v>
      </c>
      <c r="U137">
        <v>8</v>
      </c>
      <c r="V137">
        <v>7</v>
      </c>
      <c r="W137">
        <v>7</v>
      </c>
      <c r="X137">
        <v>8</v>
      </c>
      <c r="Y137">
        <v>15</v>
      </c>
      <c r="Z137" s="1" t="s">
        <v>145</v>
      </c>
    </row>
    <row r="138" spans="1:26" x14ac:dyDescent="0.3">
      <c r="A138" s="1" t="s">
        <v>47</v>
      </c>
      <c r="B138" s="1" t="s">
        <v>48</v>
      </c>
      <c r="C138">
        <v>3</v>
      </c>
      <c r="D138">
        <v>1</v>
      </c>
      <c r="E138">
        <v>3</v>
      </c>
      <c r="F138">
        <v>4</v>
      </c>
      <c r="G138" s="1" t="s">
        <v>138</v>
      </c>
      <c r="H138">
        <v>0</v>
      </c>
      <c r="I138">
        <v>2</v>
      </c>
      <c r="J138">
        <v>2</v>
      </c>
      <c r="K138">
        <v>0</v>
      </c>
      <c r="L138">
        <v>2</v>
      </c>
      <c r="M138">
        <v>1</v>
      </c>
      <c r="N138">
        <v>1</v>
      </c>
      <c r="O138">
        <v>1</v>
      </c>
      <c r="P138">
        <v>1</v>
      </c>
      <c r="Q138">
        <v>2</v>
      </c>
      <c r="R138">
        <v>0</v>
      </c>
      <c r="S138">
        <v>5</v>
      </c>
      <c r="T138">
        <v>5</v>
      </c>
      <c r="U138">
        <v>12</v>
      </c>
      <c r="V138">
        <v>3</v>
      </c>
      <c r="W138">
        <v>3</v>
      </c>
      <c r="X138">
        <v>12</v>
      </c>
      <c r="Y138">
        <v>15</v>
      </c>
      <c r="Z138" s="1" t="s">
        <v>145</v>
      </c>
    </row>
    <row r="139" spans="1:26" x14ac:dyDescent="0.3">
      <c r="A139" s="1" t="s">
        <v>42</v>
      </c>
      <c r="B139" s="1" t="s">
        <v>46</v>
      </c>
      <c r="C139">
        <v>3</v>
      </c>
      <c r="D139">
        <v>4</v>
      </c>
      <c r="E139">
        <v>2</v>
      </c>
      <c r="F139">
        <v>6</v>
      </c>
      <c r="G139" s="1" t="s">
        <v>138</v>
      </c>
      <c r="H139">
        <v>4</v>
      </c>
      <c r="I139">
        <v>0</v>
      </c>
      <c r="J139">
        <v>0</v>
      </c>
      <c r="K139">
        <v>4</v>
      </c>
      <c r="L139">
        <v>4</v>
      </c>
      <c r="M139">
        <v>0</v>
      </c>
      <c r="N139">
        <v>2</v>
      </c>
      <c r="O139">
        <v>2</v>
      </c>
      <c r="P139">
        <v>0</v>
      </c>
      <c r="Q139">
        <v>2</v>
      </c>
      <c r="R139">
        <v>1</v>
      </c>
      <c r="S139">
        <v>2</v>
      </c>
      <c r="T139">
        <v>3</v>
      </c>
      <c r="U139">
        <v>8</v>
      </c>
      <c r="V139">
        <v>2</v>
      </c>
      <c r="W139">
        <v>2</v>
      </c>
      <c r="X139">
        <v>8</v>
      </c>
      <c r="Y139">
        <v>10</v>
      </c>
      <c r="Z139" s="1" t="s">
        <v>145</v>
      </c>
    </row>
    <row r="140" spans="1:26" x14ac:dyDescent="0.3">
      <c r="A140" s="1" t="s">
        <v>50</v>
      </c>
      <c r="B140" s="1" t="s">
        <v>39</v>
      </c>
      <c r="C140">
        <v>3</v>
      </c>
      <c r="D140">
        <v>2</v>
      </c>
      <c r="E140">
        <v>1</v>
      </c>
      <c r="F140">
        <v>3</v>
      </c>
      <c r="G140" s="1" t="s">
        <v>138</v>
      </c>
      <c r="H140">
        <v>0</v>
      </c>
      <c r="I140">
        <v>1</v>
      </c>
      <c r="J140">
        <v>1</v>
      </c>
      <c r="K140">
        <v>0</v>
      </c>
      <c r="L140">
        <v>1</v>
      </c>
      <c r="M140">
        <v>2</v>
      </c>
      <c r="N140">
        <v>0</v>
      </c>
      <c r="O140">
        <v>0</v>
      </c>
      <c r="P140">
        <v>2</v>
      </c>
      <c r="Q140">
        <v>2</v>
      </c>
      <c r="R140">
        <v>5</v>
      </c>
      <c r="S140">
        <v>3</v>
      </c>
      <c r="T140">
        <v>8</v>
      </c>
      <c r="U140">
        <v>8</v>
      </c>
      <c r="V140">
        <v>5</v>
      </c>
      <c r="W140">
        <v>5</v>
      </c>
      <c r="X140">
        <v>8</v>
      </c>
      <c r="Y140">
        <v>13</v>
      </c>
      <c r="Z140" s="1" t="s">
        <v>145</v>
      </c>
    </row>
    <row r="141" spans="1:26" x14ac:dyDescent="0.3">
      <c r="A141" s="1" t="s">
        <v>43</v>
      </c>
      <c r="B141" s="1" t="s">
        <v>131</v>
      </c>
      <c r="C141">
        <v>3</v>
      </c>
      <c r="D141">
        <v>1</v>
      </c>
      <c r="E141">
        <v>2</v>
      </c>
      <c r="F141">
        <v>3</v>
      </c>
      <c r="G141" s="1" t="s">
        <v>138</v>
      </c>
      <c r="H141">
        <v>0</v>
      </c>
      <c r="I141">
        <v>1</v>
      </c>
      <c r="J141">
        <v>1</v>
      </c>
      <c r="K141">
        <v>0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2</v>
      </c>
      <c r="R141">
        <v>1</v>
      </c>
      <c r="S141">
        <v>5</v>
      </c>
      <c r="T141">
        <v>6</v>
      </c>
      <c r="U141">
        <v>7</v>
      </c>
      <c r="V141">
        <v>3</v>
      </c>
      <c r="W141">
        <v>3</v>
      </c>
      <c r="X141">
        <v>7</v>
      </c>
      <c r="Y141">
        <v>10</v>
      </c>
      <c r="Z141" s="1" t="s">
        <v>145</v>
      </c>
    </row>
    <row r="142" spans="1:26" x14ac:dyDescent="0.3">
      <c r="A142" s="1" t="s">
        <v>44</v>
      </c>
      <c r="B142" s="1" t="s">
        <v>45</v>
      </c>
      <c r="C142">
        <v>4</v>
      </c>
      <c r="D142">
        <v>2</v>
      </c>
      <c r="E142">
        <v>2</v>
      </c>
      <c r="F142">
        <v>4</v>
      </c>
      <c r="G142" s="1" t="s">
        <v>138</v>
      </c>
      <c r="H142">
        <v>0</v>
      </c>
      <c r="I142">
        <v>1</v>
      </c>
      <c r="J142">
        <v>1</v>
      </c>
      <c r="K142">
        <v>0</v>
      </c>
      <c r="L142">
        <v>1</v>
      </c>
      <c r="M142">
        <v>2</v>
      </c>
      <c r="N142">
        <v>1</v>
      </c>
      <c r="O142">
        <v>1</v>
      </c>
      <c r="P142">
        <v>2</v>
      </c>
      <c r="Q142">
        <v>3</v>
      </c>
      <c r="R142">
        <v>2</v>
      </c>
      <c r="S142">
        <v>5</v>
      </c>
      <c r="T142">
        <v>7</v>
      </c>
      <c r="U142">
        <v>9</v>
      </c>
      <c r="V142">
        <v>1</v>
      </c>
      <c r="W142">
        <v>1</v>
      </c>
      <c r="X142">
        <v>9</v>
      </c>
      <c r="Y142">
        <v>10</v>
      </c>
      <c r="Z142" s="1" t="s">
        <v>145</v>
      </c>
    </row>
    <row r="143" spans="1:26" x14ac:dyDescent="0.3">
      <c r="A143" s="1" t="s">
        <v>52</v>
      </c>
      <c r="B143" s="1" t="s">
        <v>42</v>
      </c>
      <c r="C143">
        <v>4</v>
      </c>
      <c r="D143">
        <v>1</v>
      </c>
      <c r="E143">
        <v>2</v>
      </c>
      <c r="F143">
        <v>3</v>
      </c>
      <c r="G143" s="1" t="s">
        <v>138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2</v>
      </c>
      <c r="O143">
        <v>2</v>
      </c>
      <c r="P143">
        <v>1</v>
      </c>
      <c r="Q143">
        <v>3</v>
      </c>
      <c r="R143">
        <v>3</v>
      </c>
      <c r="S143">
        <v>6</v>
      </c>
      <c r="T143">
        <v>9</v>
      </c>
      <c r="U143">
        <v>3</v>
      </c>
      <c r="V143">
        <v>4</v>
      </c>
      <c r="W143">
        <v>4</v>
      </c>
      <c r="X143">
        <v>3</v>
      </c>
      <c r="Y143">
        <v>7</v>
      </c>
      <c r="Z143" s="1" t="s">
        <v>145</v>
      </c>
    </row>
    <row r="144" spans="1:26" x14ac:dyDescent="0.3">
      <c r="A144" s="1" t="s">
        <v>48</v>
      </c>
      <c r="B144" s="1" t="s">
        <v>49</v>
      </c>
      <c r="C144">
        <v>4</v>
      </c>
      <c r="D144">
        <v>3</v>
      </c>
      <c r="E144">
        <v>1</v>
      </c>
      <c r="F144">
        <v>4</v>
      </c>
      <c r="G144" s="1" t="s">
        <v>138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</v>
      </c>
      <c r="N144">
        <v>1</v>
      </c>
      <c r="O144">
        <v>1</v>
      </c>
      <c r="P144">
        <v>3</v>
      </c>
      <c r="Q144">
        <v>4</v>
      </c>
      <c r="R144">
        <v>1</v>
      </c>
      <c r="S144">
        <v>1</v>
      </c>
      <c r="T144">
        <v>2</v>
      </c>
      <c r="U144">
        <v>4</v>
      </c>
      <c r="V144">
        <v>3</v>
      </c>
      <c r="W144">
        <v>3</v>
      </c>
      <c r="X144">
        <v>4</v>
      </c>
      <c r="Y144">
        <v>7</v>
      </c>
      <c r="Z144" s="1" t="s">
        <v>145</v>
      </c>
    </row>
    <row r="145" spans="1:26" x14ac:dyDescent="0.3">
      <c r="A145" s="1" t="s">
        <v>36</v>
      </c>
      <c r="B145" s="1" t="s">
        <v>130</v>
      </c>
      <c r="C145">
        <v>4</v>
      </c>
      <c r="D145">
        <v>2</v>
      </c>
      <c r="E145">
        <v>1</v>
      </c>
      <c r="F145">
        <v>3</v>
      </c>
      <c r="G145" s="1" t="s">
        <v>138</v>
      </c>
      <c r="H145">
        <v>1</v>
      </c>
      <c r="I145">
        <v>1</v>
      </c>
      <c r="J145">
        <v>1</v>
      </c>
      <c r="K145">
        <v>1</v>
      </c>
      <c r="L145">
        <v>2</v>
      </c>
      <c r="M145">
        <v>1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4</v>
      </c>
      <c r="T145">
        <v>4</v>
      </c>
      <c r="U145">
        <v>2</v>
      </c>
      <c r="V145">
        <v>5</v>
      </c>
      <c r="W145">
        <v>5</v>
      </c>
      <c r="X145">
        <v>2</v>
      </c>
      <c r="Y145">
        <v>7</v>
      </c>
      <c r="Z145" s="1" t="s">
        <v>145</v>
      </c>
    </row>
    <row r="146" spans="1:26" x14ac:dyDescent="0.3">
      <c r="A146" s="1" t="s">
        <v>39</v>
      </c>
      <c r="B146" s="1" t="s">
        <v>47</v>
      </c>
      <c r="C146">
        <v>4</v>
      </c>
      <c r="D146">
        <v>2</v>
      </c>
      <c r="E146">
        <v>0</v>
      </c>
      <c r="F146">
        <v>2</v>
      </c>
      <c r="G146" s="1" t="s">
        <v>139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1</v>
      </c>
      <c r="R146">
        <v>1</v>
      </c>
      <c r="S146">
        <v>3</v>
      </c>
      <c r="T146">
        <v>4</v>
      </c>
      <c r="U146">
        <v>10</v>
      </c>
      <c r="V146">
        <v>5</v>
      </c>
      <c r="W146">
        <v>5</v>
      </c>
      <c r="X146">
        <v>10</v>
      </c>
      <c r="Y146">
        <v>15</v>
      </c>
      <c r="Z146" s="1" t="s">
        <v>145</v>
      </c>
    </row>
    <row r="147" spans="1:26" x14ac:dyDescent="0.3">
      <c r="A147" s="1" t="s">
        <v>131</v>
      </c>
      <c r="B147" s="1" t="s">
        <v>37</v>
      </c>
      <c r="C147">
        <v>4</v>
      </c>
      <c r="D147">
        <v>1</v>
      </c>
      <c r="E147">
        <v>4</v>
      </c>
      <c r="F147">
        <v>5</v>
      </c>
      <c r="G147" s="1" t="s">
        <v>138</v>
      </c>
      <c r="H147">
        <v>0</v>
      </c>
      <c r="I147">
        <v>2</v>
      </c>
      <c r="J147">
        <v>2</v>
      </c>
      <c r="K147">
        <v>0</v>
      </c>
      <c r="L147">
        <v>2</v>
      </c>
      <c r="M147">
        <v>1</v>
      </c>
      <c r="N147">
        <v>2</v>
      </c>
      <c r="O147">
        <v>2</v>
      </c>
      <c r="P147">
        <v>1</v>
      </c>
      <c r="Q147">
        <v>3</v>
      </c>
      <c r="R147">
        <v>3</v>
      </c>
      <c r="S147">
        <v>3</v>
      </c>
      <c r="T147">
        <v>6</v>
      </c>
      <c r="U147">
        <v>4</v>
      </c>
      <c r="V147">
        <v>6</v>
      </c>
      <c r="W147">
        <v>6</v>
      </c>
      <c r="X147">
        <v>4</v>
      </c>
      <c r="Y147">
        <v>10</v>
      </c>
      <c r="Z147" s="1" t="s">
        <v>145</v>
      </c>
    </row>
    <row r="148" spans="1:26" x14ac:dyDescent="0.3">
      <c r="A148" s="1" t="s">
        <v>41</v>
      </c>
      <c r="B148" s="1" t="s">
        <v>38</v>
      </c>
      <c r="C148">
        <v>4</v>
      </c>
      <c r="D148">
        <v>0</v>
      </c>
      <c r="E148">
        <v>2</v>
      </c>
      <c r="F148">
        <v>2</v>
      </c>
      <c r="G148" s="1" t="s">
        <v>139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</v>
      </c>
      <c r="O148">
        <v>2</v>
      </c>
      <c r="P148">
        <v>0</v>
      </c>
      <c r="Q148">
        <v>2</v>
      </c>
      <c r="R148">
        <v>2</v>
      </c>
      <c r="S148">
        <v>1</v>
      </c>
      <c r="T148">
        <v>3</v>
      </c>
      <c r="U148">
        <v>2</v>
      </c>
      <c r="V148">
        <v>6</v>
      </c>
      <c r="W148">
        <v>6</v>
      </c>
      <c r="X148">
        <v>2</v>
      </c>
      <c r="Y148">
        <v>8</v>
      </c>
      <c r="Z148" s="1" t="s">
        <v>145</v>
      </c>
    </row>
    <row r="149" spans="1:26" x14ac:dyDescent="0.3">
      <c r="A149" s="1" t="s">
        <v>40</v>
      </c>
      <c r="B149" s="1" t="s">
        <v>43</v>
      </c>
      <c r="C149">
        <v>4</v>
      </c>
      <c r="D149">
        <v>1</v>
      </c>
      <c r="E149">
        <v>0</v>
      </c>
      <c r="F149">
        <v>1</v>
      </c>
      <c r="G149" s="1" t="s">
        <v>139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1</v>
      </c>
      <c r="Q149">
        <v>1</v>
      </c>
      <c r="R149">
        <v>2</v>
      </c>
      <c r="S149">
        <v>1</v>
      </c>
      <c r="T149">
        <v>3</v>
      </c>
      <c r="U149">
        <v>7</v>
      </c>
      <c r="V149">
        <v>8</v>
      </c>
      <c r="W149">
        <v>8</v>
      </c>
      <c r="X149">
        <v>7</v>
      </c>
      <c r="Y149">
        <v>15</v>
      </c>
      <c r="Z149" s="1" t="s">
        <v>145</v>
      </c>
    </row>
    <row r="150" spans="1:26" x14ac:dyDescent="0.3">
      <c r="A150" s="1" t="s">
        <v>46</v>
      </c>
      <c r="B150" s="1" t="s">
        <v>50</v>
      </c>
      <c r="C150">
        <v>4</v>
      </c>
      <c r="D150">
        <v>3</v>
      </c>
      <c r="E150">
        <v>0</v>
      </c>
      <c r="F150">
        <v>3</v>
      </c>
      <c r="G150" s="1" t="s">
        <v>139</v>
      </c>
      <c r="H150">
        <v>2</v>
      </c>
      <c r="I150">
        <v>0</v>
      </c>
      <c r="J150">
        <v>0</v>
      </c>
      <c r="K150">
        <v>2</v>
      </c>
      <c r="L150">
        <v>2</v>
      </c>
      <c r="M150">
        <v>1</v>
      </c>
      <c r="N150">
        <v>0</v>
      </c>
      <c r="O150">
        <v>0</v>
      </c>
      <c r="P150">
        <v>1</v>
      </c>
      <c r="Q150">
        <v>1</v>
      </c>
      <c r="R150">
        <v>3</v>
      </c>
      <c r="S150">
        <v>2</v>
      </c>
      <c r="T150">
        <v>5</v>
      </c>
      <c r="U150">
        <v>7</v>
      </c>
      <c r="V150">
        <v>9</v>
      </c>
      <c r="W150">
        <v>9</v>
      </c>
      <c r="X150">
        <v>7</v>
      </c>
      <c r="Y150">
        <v>16</v>
      </c>
      <c r="Z150" s="1" t="s">
        <v>145</v>
      </c>
    </row>
    <row r="151" spans="1:26" x14ac:dyDescent="0.3">
      <c r="A151" s="1" t="s">
        <v>51</v>
      </c>
      <c r="B151" s="1" t="s">
        <v>129</v>
      </c>
      <c r="C151">
        <v>4</v>
      </c>
      <c r="D151">
        <v>0</v>
      </c>
      <c r="E151">
        <v>1</v>
      </c>
      <c r="F151">
        <v>1</v>
      </c>
      <c r="G151" s="1" t="s">
        <v>139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v>1</v>
      </c>
      <c r="R151">
        <v>4</v>
      </c>
      <c r="S151">
        <v>4</v>
      </c>
      <c r="T151">
        <v>8</v>
      </c>
      <c r="U151">
        <v>3</v>
      </c>
      <c r="V151">
        <v>9</v>
      </c>
      <c r="W151">
        <v>9</v>
      </c>
      <c r="X151">
        <v>3</v>
      </c>
      <c r="Y151">
        <v>12</v>
      </c>
      <c r="Z151" s="1" t="s">
        <v>145</v>
      </c>
    </row>
    <row r="152" spans="1:26" x14ac:dyDescent="0.3">
      <c r="A152" s="1" t="s">
        <v>129</v>
      </c>
      <c r="B152" s="1" t="s">
        <v>36</v>
      </c>
      <c r="C152">
        <v>5</v>
      </c>
      <c r="D152">
        <v>1</v>
      </c>
      <c r="E152">
        <v>2</v>
      </c>
      <c r="F152">
        <v>3</v>
      </c>
      <c r="G152" s="1" t="s">
        <v>138</v>
      </c>
      <c r="H152">
        <v>1</v>
      </c>
      <c r="I152">
        <v>1</v>
      </c>
      <c r="J152">
        <v>1</v>
      </c>
      <c r="K152">
        <v>1</v>
      </c>
      <c r="L152">
        <v>2</v>
      </c>
      <c r="M152">
        <v>0</v>
      </c>
      <c r="N152">
        <v>1</v>
      </c>
      <c r="O152">
        <v>1</v>
      </c>
      <c r="P152">
        <v>0</v>
      </c>
      <c r="Q152">
        <v>1</v>
      </c>
      <c r="R152">
        <v>1</v>
      </c>
      <c r="S152">
        <v>3</v>
      </c>
      <c r="T152">
        <v>4</v>
      </c>
      <c r="U152">
        <v>4</v>
      </c>
      <c r="V152">
        <v>3</v>
      </c>
      <c r="W152">
        <v>3</v>
      </c>
      <c r="X152">
        <v>4</v>
      </c>
      <c r="Y152">
        <v>7</v>
      </c>
      <c r="Z152" s="1" t="s">
        <v>145</v>
      </c>
    </row>
    <row r="153" spans="1:26" x14ac:dyDescent="0.3">
      <c r="A153" s="1" t="s">
        <v>45</v>
      </c>
      <c r="B153" s="1" t="s">
        <v>40</v>
      </c>
      <c r="C153">
        <v>5</v>
      </c>
      <c r="D153">
        <v>2</v>
      </c>
      <c r="E153">
        <v>1</v>
      </c>
      <c r="F153">
        <v>3</v>
      </c>
      <c r="G153" s="1" t="s">
        <v>138</v>
      </c>
      <c r="H153">
        <v>1</v>
      </c>
      <c r="I153">
        <v>0</v>
      </c>
      <c r="J153">
        <v>0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2</v>
      </c>
      <c r="R153">
        <v>4</v>
      </c>
      <c r="S153">
        <v>5</v>
      </c>
      <c r="T153">
        <v>9</v>
      </c>
      <c r="U153">
        <v>3</v>
      </c>
      <c r="V153">
        <v>1</v>
      </c>
      <c r="W153">
        <v>1</v>
      </c>
      <c r="X153">
        <v>3</v>
      </c>
      <c r="Y153">
        <v>4</v>
      </c>
      <c r="Z153" s="1" t="s">
        <v>145</v>
      </c>
    </row>
    <row r="154" spans="1:26" x14ac:dyDescent="0.3">
      <c r="A154" s="1" t="s">
        <v>49</v>
      </c>
      <c r="B154" s="1" t="s">
        <v>52</v>
      </c>
      <c r="C154">
        <v>5</v>
      </c>
      <c r="D154">
        <v>0</v>
      </c>
      <c r="E154">
        <v>0</v>
      </c>
      <c r="F154">
        <v>0</v>
      </c>
      <c r="G154" s="1" t="s">
        <v>139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</v>
      </c>
      <c r="S154">
        <v>4</v>
      </c>
      <c r="T154">
        <v>9</v>
      </c>
      <c r="U154">
        <v>5</v>
      </c>
      <c r="V154">
        <v>4</v>
      </c>
      <c r="W154">
        <v>4</v>
      </c>
      <c r="X154">
        <v>5</v>
      </c>
      <c r="Y154">
        <v>9</v>
      </c>
      <c r="Z154" s="1" t="s">
        <v>145</v>
      </c>
    </row>
    <row r="155" spans="1:26" x14ac:dyDescent="0.3">
      <c r="A155" s="1" t="s">
        <v>130</v>
      </c>
      <c r="B155" s="1" t="s">
        <v>51</v>
      </c>
      <c r="C155">
        <v>5</v>
      </c>
      <c r="D155">
        <v>0</v>
      </c>
      <c r="E155">
        <v>0</v>
      </c>
      <c r="F155">
        <v>0</v>
      </c>
      <c r="G155" s="1" t="s">
        <v>139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4</v>
      </c>
      <c r="T155">
        <v>4</v>
      </c>
      <c r="U155">
        <v>6</v>
      </c>
      <c r="V155">
        <v>6</v>
      </c>
      <c r="W155">
        <v>6</v>
      </c>
      <c r="X155">
        <v>6</v>
      </c>
      <c r="Y155">
        <v>12</v>
      </c>
      <c r="Z155" s="1" t="s">
        <v>145</v>
      </c>
    </row>
    <row r="156" spans="1:26" x14ac:dyDescent="0.3">
      <c r="A156" s="1" t="s">
        <v>38</v>
      </c>
      <c r="B156" s="1" t="s">
        <v>39</v>
      </c>
      <c r="C156">
        <v>5</v>
      </c>
      <c r="D156">
        <v>1</v>
      </c>
      <c r="E156">
        <v>0</v>
      </c>
      <c r="F156">
        <v>1</v>
      </c>
      <c r="G156" s="1" t="s">
        <v>139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</v>
      </c>
      <c r="S156">
        <v>3</v>
      </c>
      <c r="T156">
        <v>5</v>
      </c>
      <c r="U156">
        <v>4</v>
      </c>
      <c r="V156">
        <v>6</v>
      </c>
      <c r="W156">
        <v>6</v>
      </c>
      <c r="X156">
        <v>4</v>
      </c>
      <c r="Y156">
        <v>10</v>
      </c>
      <c r="Z156" s="1" t="s">
        <v>145</v>
      </c>
    </row>
    <row r="157" spans="1:26" x14ac:dyDescent="0.3">
      <c r="A157" s="1" t="s">
        <v>37</v>
      </c>
      <c r="B157" s="1" t="s">
        <v>48</v>
      </c>
      <c r="C157">
        <v>5</v>
      </c>
      <c r="D157">
        <v>0</v>
      </c>
      <c r="E157">
        <v>1</v>
      </c>
      <c r="F157">
        <v>1</v>
      </c>
      <c r="G157" s="1" t="s">
        <v>139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1</v>
      </c>
      <c r="R157">
        <v>2</v>
      </c>
      <c r="S157">
        <v>1</v>
      </c>
      <c r="T157">
        <v>3</v>
      </c>
      <c r="U157">
        <v>13</v>
      </c>
      <c r="V157">
        <v>1</v>
      </c>
      <c r="W157">
        <v>1</v>
      </c>
      <c r="X157">
        <v>13</v>
      </c>
      <c r="Y157">
        <v>14</v>
      </c>
      <c r="Z157" s="1" t="s">
        <v>145</v>
      </c>
    </row>
    <row r="158" spans="1:26" x14ac:dyDescent="0.3">
      <c r="A158" s="1" t="s">
        <v>47</v>
      </c>
      <c r="B158" s="1" t="s">
        <v>46</v>
      </c>
      <c r="C158">
        <v>5</v>
      </c>
      <c r="D158">
        <v>1</v>
      </c>
      <c r="E158">
        <v>0</v>
      </c>
      <c r="F158">
        <v>1</v>
      </c>
      <c r="G158" s="1" t="s">
        <v>139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3</v>
      </c>
      <c r="S158">
        <v>1</v>
      </c>
      <c r="T158">
        <v>4</v>
      </c>
      <c r="U158">
        <v>5</v>
      </c>
      <c r="V158">
        <v>4</v>
      </c>
      <c r="W158">
        <v>4</v>
      </c>
      <c r="X158">
        <v>5</v>
      </c>
      <c r="Y158">
        <v>9</v>
      </c>
      <c r="Z158" s="1" t="s">
        <v>145</v>
      </c>
    </row>
    <row r="159" spans="1:26" x14ac:dyDescent="0.3">
      <c r="A159" s="1" t="s">
        <v>42</v>
      </c>
      <c r="B159" s="1" t="s">
        <v>44</v>
      </c>
      <c r="C159">
        <v>5</v>
      </c>
      <c r="D159">
        <v>0</v>
      </c>
      <c r="E159">
        <v>2</v>
      </c>
      <c r="F159">
        <v>2</v>
      </c>
      <c r="G159" s="1" t="s">
        <v>139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0</v>
      </c>
      <c r="Q159">
        <v>2</v>
      </c>
      <c r="R159">
        <v>2</v>
      </c>
      <c r="S159">
        <v>1</v>
      </c>
      <c r="T159">
        <v>3</v>
      </c>
      <c r="U159">
        <v>5</v>
      </c>
      <c r="V159">
        <v>1</v>
      </c>
      <c r="W159">
        <v>1</v>
      </c>
      <c r="X159">
        <v>5</v>
      </c>
      <c r="Y159">
        <v>6</v>
      </c>
      <c r="Z159" s="1" t="s">
        <v>145</v>
      </c>
    </row>
    <row r="160" spans="1:26" x14ac:dyDescent="0.3">
      <c r="A160" s="1" t="s">
        <v>50</v>
      </c>
      <c r="B160" s="1" t="s">
        <v>131</v>
      </c>
      <c r="C160">
        <v>5</v>
      </c>
      <c r="D160">
        <v>1</v>
      </c>
      <c r="E160">
        <v>3</v>
      </c>
      <c r="F160">
        <v>4</v>
      </c>
      <c r="G160" s="1" t="s">
        <v>138</v>
      </c>
      <c r="H160">
        <v>1</v>
      </c>
      <c r="I160">
        <v>1</v>
      </c>
      <c r="J160">
        <v>1</v>
      </c>
      <c r="K160">
        <v>1</v>
      </c>
      <c r="L160">
        <v>2</v>
      </c>
      <c r="M160">
        <v>0</v>
      </c>
      <c r="N160">
        <v>2</v>
      </c>
      <c r="O160">
        <v>2</v>
      </c>
      <c r="P160">
        <v>0</v>
      </c>
      <c r="Q160">
        <v>2</v>
      </c>
      <c r="R160">
        <v>1</v>
      </c>
      <c r="S160">
        <v>2</v>
      </c>
      <c r="T160">
        <v>3</v>
      </c>
      <c r="U160">
        <v>10</v>
      </c>
      <c r="V160">
        <v>1</v>
      </c>
      <c r="W160">
        <v>1</v>
      </c>
      <c r="X160">
        <v>10</v>
      </c>
      <c r="Y160">
        <v>11</v>
      </c>
      <c r="Z160" s="1" t="s">
        <v>145</v>
      </c>
    </row>
    <row r="161" spans="1:26" x14ac:dyDescent="0.3">
      <c r="A161" s="1" t="s">
        <v>43</v>
      </c>
      <c r="B161" s="1" t="s">
        <v>41</v>
      </c>
      <c r="C161">
        <v>5</v>
      </c>
      <c r="D161">
        <v>2</v>
      </c>
      <c r="E161">
        <v>1</v>
      </c>
      <c r="F161">
        <v>3</v>
      </c>
      <c r="G161" s="1" t="s">
        <v>138</v>
      </c>
      <c r="H161">
        <v>0</v>
      </c>
      <c r="I161">
        <v>1</v>
      </c>
      <c r="J161">
        <v>1</v>
      </c>
      <c r="K161">
        <v>0</v>
      </c>
      <c r="L161">
        <v>1</v>
      </c>
      <c r="M161">
        <v>2</v>
      </c>
      <c r="N161">
        <v>0</v>
      </c>
      <c r="O161">
        <v>0</v>
      </c>
      <c r="P161">
        <v>2</v>
      </c>
      <c r="Q161">
        <v>2</v>
      </c>
      <c r="R161">
        <v>4</v>
      </c>
      <c r="S161">
        <v>6</v>
      </c>
      <c r="T161">
        <v>10</v>
      </c>
      <c r="U161">
        <v>3</v>
      </c>
      <c r="V161">
        <v>5</v>
      </c>
      <c r="W161">
        <v>5</v>
      </c>
      <c r="X161">
        <v>3</v>
      </c>
      <c r="Y161">
        <v>8</v>
      </c>
      <c r="Z161" s="1" t="s">
        <v>145</v>
      </c>
    </row>
    <row r="162" spans="1:26" x14ac:dyDescent="0.3">
      <c r="A162" s="1" t="s">
        <v>48</v>
      </c>
      <c r="B162" s="1" t="s">
        <v>130</v>
      </c>
      <c r="C162">
        <v>6</v>
      </c>
      <c r="D162">
        <v>1</v>
      </c>
      <c r="E162">
        <v>1</v>
      </c>
      <c r="F162">
        <v>2</v>
      </c>
      <c r="G162" s="1" t="s">
        <v>138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1</v>
      </c>
      <c r="R162">
        <v>2</v>
      </c>
      <c r="S162">
        <v>2</v>
      </c>
      <c r="T162">
        <v>4</v>
      </c>
      <c r="U162">
        <v>3</v>
      </c>
      <c r="V162">
        <v>5</v>
      </c>
      <c r="W162">
        <v>5</v>
      </c>
      <c r="X162">
        <v>3</v>
      </c>
      <c r="Y162">
        <v>8</v>
      </c>
      <c r="Z162" s="1" t="s">
        <v>145</v>
      </c>
    </row>
    <row r="163" spans="1:26" x14ac:dyDescent="0.3">
      <c r="A163" s="1" t="s">
        <v>36</v>
      </c>
      <c r="B163" s="1" t="s">
        <v>50</v>
      </c>
      <c r="C163">
        <v>6</v>
      </c>
      <c r="D163">
        <v>2</v>
      </c>
      <c r="E163">
        <v>0</v>
      </c>
      <c r="F163">
        <v>2</v>
      </c>
      <c r="G163" s="1" t="s">
        <v>139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1</v>
      </c>
      <c r="R163">
        <v>2</v>
      </c>
      <c r="S163">
        <v>2</v>
      </c>
      <c r="T163">
        <v>4</v>
      </c>
      <c r="U163">
        <v>13</v>
      </c>
      <c r="V163">
        <v>2</v>
      </c>
      <c r="W163">
        <v>2</v>
      </c>
      <c r="X163">
        <v>13</v>
      </c>
      <c r="Y163">
        <v>15</v>
      </c>
      <c r="Z163" s="1" t="s">
        <v>145</v>
      </c>
    </row>
    <row r="164" spans="1:26" x14ac:dyDescent="0.3">
      <c r="A164" s="1" t="s">
        <v>39</v>
      </c>
      <c r="B164" s="1" t="s">
        <v>49</v>
      </c>
      <c r="C164">
        <v>6</v>
      </c>
      <c r="D164">
        <v>4</v>
      </c>
      <c r="E164">
        <v>0</v>
      </c>
      <c r="F164">
        <v>4</v>
      </c>
      <c r="G164" s="1" t="s">
        <v>139</v>
      </c>
      <c r="H164">
        <v>2</v>
      </c>
      <c r="I164">
        <v>0</v>
      </c>
      <c r="J164">
        <v>0</v>
      </c>
      <c r="K164">
        <v>2</v>
      </c>
      <c r="L164">
        <v>2</v>
      </c>
      <c r="M164">
        <v>2</v>
      </c>
      <c r="N164">
        <v>0</v>
      </c>
      <c r="O164">
        <v>0</v>
      </c>
      <c r="P164">
        <v>2</v>
      </c>
      <c r="Q164">
        <v>2</v>
      </c>
      <c r="R164">
        <v>1</v>
      </c>
      <c r="S164">
        <v>2</v>
      </c>
      <c r="T164">
        <v>3</v>
      </c>
      <c r="U164">
        <v>5</v>
      </c>
      <c r="V164">
        <v>7</v>
      </c>
      <c r="W164">
        <v>7</v>
      </c>
      <c r="X164">
        <v>5</v>
      </c>
      <c r="Y164">
        <v>12</v>
      </c>
      <c r="Z164" s="1" t="s">
        <v>145</v>
      </c>
    </row>
    <row r="165" spans="1:26" x14ac:dyDescent="0.3">
      <c r="A165" s="1" t="s">
        <v>131</v>
      </c>
      <c r="B165" s="1" t="s">
        <v>42</v>
      </c>
      <c r="C165">
        <v>6</v>
      </c>
      <c r="D165">
        <v>0</v>
      </c>
      <c r="E165">
        <v>1</v>
      </c>
      <c r="F165">
        <v>1</v>
      </c>
      <c r="G165" s="1" t="s">
        <v>139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1</v>
      </c>
      <c r="R165">
        <v>2</v>
      </c>
      <c r="S165">
        <v>4</v>
      </c>
      <c r="T165">
        <v>6</v>
      </c>
      <c r="U165">
        <v>4</v>
      </c>
      <c r="V165">
        <v>11</v>
      </c>
      <c r="W165">
        <v>11</v>
      </c>
      <c r="X165">
        <v>4</v>
      </c>
      <c r="Y165">
        <v>15</v>
      </c>
      <c r="Z165" s="1" t="s">
        <v>145</v>
      </c>
    </row>
    <row r="166" spans="1:26" x14ac:dyDescent="0.3">
      <c r="A166" s="1" t="s">
        <v>41</v>
      </c>
      <c r="B166" s="1" t="s">
        <v>45</v>
      </c>
      <c r="C166">
        <v>6</v>
      </c>
      <c r="D166">
        <v>1</v>
      </c>
      <c r="E166">
        <v>3</v>
      </c>
      <c r="F166">
        <v>4</v>
      </c>
      <c r="G166" s="1" t="s">
        <v>138</v>
      </c>
      <c r="H166">
        <v>0</v>
      </c>
      <c r="I166">
        <v>1</v>
      </c>
      <c r="J166">
        <v>1</v>
      </c>
      <c r="K166">
        <v>0</v>
      </c>
      <c r="L166">
        <v>1</v>
      </c>
      <c r="M166">
        <v>1</v>
      </c>
      <c r="N166">
        <v>2</v>
      </c>
      <c r="O166">
        <v>2</v>
      </c>
      <c r="P166">
        <v>1</v>
      </c>
      <c r="Q166">
        <v>3</v>
      </c>
      <c r="R166">
        <v>3</v>
      </c>
      <c r="S166">
        <v>4</v>
      </c>
      <c r="T166">
        <v>7</v>
      </c>
      <c r="U166">
        <v>4</v>
      </c>
      <c r="V166">
        <v>6</v>
      </c>
      <c r="W166">
        <v>6</v>
      </c>
      <c r="X166">
        <v>4</v>
      </c>
      <c r="Y166">
        <v>10</v>
      </c>
      <c r="Z166" s="1" t="s">
        <v>145</v>
      </c>
    </row>
    <row r="167" spans="1:26" x14ac:dyDescent="0.3">
      <c r="A167" s="1" t="s">
        <v>37</v>
      </c>
      <c r="B167" s="1" t="s">
        <v>129</v>
      </c>
      <c r="C167">
        <v>6</v>
      </c>
      <c r="D167">
        <v>2</v>
      </c>
      <c r="E167">
        <v>1</v>
      </c>
      <c r="F167">
        <v>3</v>
      </c>
      <c r="G167" s="1" t="s">
        <v>138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1</v>
      </c>
      <c r="O167">
        <v>1</v>
      </c>
      <c r="P167">
        <v>0</v>
      </c>
      <c r="Q167">
        <v>1</v>
      </c>
      <c r="R167">
        <v>2</v>
      </c>
      <c r="S167">
        <v>1</v>
      </c>
      <c r="T167">
        <v>3</v>
      </c>
      <c r="U167">
        <v>7</v>
      </c>
      <c r="V167">
        <v>7</v>
      </c>
      <c r="W167">
        <v>7</v>
      </c>
      <c r="X167">
        <v>7</v>
      </c>
      <c r="Y167">
        <v>14</v>
      </c>
      <c r="Z167" s="1" t="s">
        <v>145</v>
      </c>
    </row>
    <row r="168" spans="1:26" x14ac:dyDescent="0.3">
      <c r="A168" s="1" t="s">
        <v>47</v>
      </c>
      <c r="B168" s="1" t="s">
        <v>43</v>
      </c>
      <c r="C168">
        <v>6</v>
      </c>
      <c r="D168">
        <v>3</v>
      </c>
      <c r="E168">
        <v>2</v>
      </c>
      <c r="F168">
        <v>5</v>
      </c>
      <c r="G168" s="1" t="s">
        <v>138</v>
      </c>
      <c r="H168">
        <v>2</v>
      </c>
      <c r="I168">
        <v>2</v>
      </c>
      <c r="J168">
        <v>2</v>
      </c>
      <c r="K168">
        <v>2</v>
      </c>
      <c r="L168">
        <v>4</v>
      </c>
      <c r="M168">
        <v>1</v>
      </c>
      <c r="N168">
        <v>0</v>
      </c>
      <c r="O168">
        <v>0</v>
      </c>
      <c r="P168">
        <v>1</v>
      </c>
      <c r="Q168">
        <v>1</v>
      </c>
      <c r="R168">
        <v>2</v>
      </c>
      <c r="S168">
        <v>3</v>
      </c>
      <c r="T168">
        <v>5</v>
      </c>
      <c r="U168">
        <v>7</v>
      </c>
      <c r="V168">
        <v>3</v>
      </c>
      <c r="W168">
        <v>3</v>
      </c>
      <c r="X168">
        <v>7</v>
      </c>
      <c r="Y168">
        <v>10</v>
      </c>
      <c r="Z168" s="1" t="s">
        <v>145</v>
      </c>
    </row>
    <row r="169" spans="1:26" x14ac:dyDescent="0.3">
      <c r="A169" s="1" t="s">
        <v>40</v>
      </c>
      <c r="B169" s="1" t="s">
        <v>38</v>
      </c>
      <c r="C169">
        <v>6</v>
      </c>
      <c r="D169">
        <v>1</v>
      </c>
      <c r="E169">
        <v>3</v>
      </c>
      <c r="F169">
        <v>4</v>
      </c>
      <c r="G169" s="1" t="s">
        <v>138</v>
      </c>
      <c r="H169">
        <v>0</v>
      </c>
      <c r="I169">
        <v>2</v>
      </c>
      <c r="J169">
        <v>2</v>
      </c>
      <c r="K169">
        <v>0</v>
      </c>
      <c r="L169">
        <v>2</v>
      </c>
      <c r="M169">
        <v>1</v>
      </c>
      <c r="N169">
        <v>1</v>
      </c>
      <c r="O169">
        <v>1</v>
      </c>
      <c r="P169">
        <v>1</v>
      </c>
      <c r="Q169">
        <v>2</v>
      </c>
      <c r="R169">
        <v>2</v>
      </c>
      <c r="S169">
        <v>4</v>
      </c>
      <c r="T169">
        <v>6</v>
      </c>
      <c r="U169">
        <v>7</v>
      </c>
      <c r="V169">
        <v>5</v>
      </c>
      <c r="W169">
        <v>5</v>
      </c>
      <c r="X169">
        <v>7</v>
      </c>
      <c r="Y169">
        <v>12</v>
      </c>
      <c r="Z169" s="1" t="s">
        <v>145</v>
      </c>
    </row>
    <row r="170" spans="1:26" x14ac:dyDescent="0.3">
      <c r="A170" s="1" t="s">
        <v>46</v>
      </c>
      <c r="B170" s="1" t="s">
        <v>44</v>
      </c>
      <c r="C170">
        <v>6</v>
      </c>
      <c r="D170">
        <v>1</v>
      </c>
      <c r="E170">
        <v>4</v>
      </c>
      <c r="F170">
        <v>5</v>
      </c>
      <c r="G170" s="1" t="s">
        <v>138</v>
      </c>
      <c r="H170">
        <v>0</v>
      </c>
      <c r="I170">
        <v>4</v>
      </c>
      <c r="J170">
        <v>4</v>
      </c>
      <c r="K170">
        <v>0</v>
      </c>
      <c r="L170">
        <v>4</v>
      </c>
      <c r="M170">
        <v>1</v>
      </c>
      <c r="N170">
        <v>0</v>
      </c>
      <c r="O170">
        <v>0</v>
      </c>
      <c r="P170">
        <v>1</v>
      </c>
      <c r="Q170">
        <v>1</v>
      </c>
      <c r="R170">
        <v>2</v>
      </c>
      <c r="S170">
        <v>2</v>
      </c>
      <c r="T170">
        <v>4</v>
      </c>
      <c r="U170">
        <v>7</v>
      </c>
      <c r="V170">
        <v>3</v>
      </c>
      <c r="W170">
        <v>3</v>
      </c>
      <c r="X170">
        <v>7</v>
      </c>
      <c r="Y170">
        <v>10</v>
      </c>
      <c r="Z170" s="1" t="s">
        <v>145</v>
      </c>
    </row>
    <row r="171" spans="1:26" x14ac:dyDescent="0.3">
      <c r="A171" s="1" t="s">
        <v>51</v>
      </c>
      <c r="B171" s="1" t="s">
        <v>52</v>
      </c>
      <c r="C171">
        <v>6</v>
      </c>
      <c r="D171">
        <v>1</v>
      </c>
      <c r="E171">
        <v>0</v>
      </c>
      <c r="F171">
        <v>1</v>
      </c>
      <c r="G171" s="1" t="s">
        <v>139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4</v>
      </c>
      <c r="S171">
        <v>4</v>
      </c>
      <c r="T171">
        <v>8</v>
      </c>
      <c r="U171">
        <v>4</v>
      </c>
      <c r="V171">
        <v>5</v>
      </c>
      <c r="W171">
        <v>5</v>
      </c>
      <c r="X171">
        <v>4</v>
      </c>
      <c r="Y171">
        <v>9</v>
      </c>
      <c r="Z171" s="1" t="s">
        <v>145</v>
      </c>
    </row>
    <row r="172" spans="1:26" x14ac:dyDescent="0.3">
      <c r="A172" s="1" t="s">
        <v>44</v>
      </c>
      <c r="B172" s="1" t="s">
        <v>131</v>
      </c>
      <c r="C172">
        <v>7</v>
      </c>
      <c r="D172">
        <v>3</v>
      </c>
      <c r="E172">
        <v>1</v>
      </c>
      <c r="F172">
        <v>4</v>
      </c>
      <c r="G172" s="1" t="s">
        <v>138</v>
      </c>
      <c r="H172">
        <v>2</v>
      </c>
      <c r="I172">
        <v>0</v>
      </c>
      <c r="J172">
        <v>0</v>
      </c>
      <c r="K172">
        <v>2</v>
      </c>
      <c r="L172">
        <v>2</v>
      </c>
      <c r="M172">
        <v>1</v>
      </c>
      <c r="N172">
        <v>1</v>
      </c>
      <c r="O172">
        <v>1</v>
      </c>
      <c r="P172">
        <v>1</v>
      </c>
      <c r="Q172">
        <v>2</v>
      </c>
      <c r="R172">
        <v>2</v>
      </c>
      <c r="S172">
        <v>3</v>
      </c>
      <c r="T172">
        <v>5</v>
      </c>
      <c r="U172">
        <v>9</v>
      </c>
      <c r="V172">
        <v>5</v>
      </c>
      <c r="W172">
        <v>5</v>
      </c>
      <c r="X172">
        <v>9</v>
      </c>
      <c r="Y172">
        <v>14</v>
      </c>
      <c r="Z172" s="1" t="s">
        <v>145</v>
      </c>
    </row>
    <row r="173" spans="1:26" x14ac:dyDescent="0.3">
      <c r="A173" s="1" t="s">
        <v>52</v>
      </c>
      <c r="B173" s="1" t="s">
        <v>39</v>
      </c>
      <c r="C173">
        <v>7</v>
      </c>
      <c r="D173">
        <v>2</v>
      </c>
      <c r="E173">
        <v>2</v>
      </c>
      <c r="F173">
        <v>4</v>
      </c>
      <c r="G173" s="1" t="s">
        <v>138</v>
      </c>
      <c r="H173">
        <v>2</v>
      </c>
      <c r="I173">
        <v>2</v>
      </c>
      <c r="J173">
        <v>2</v>
      </c>
      <c r="K173">
        <v>2</v>
      </c>
      <c r="L173">
        <v>4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6</v>
      </c>
      <c r="S173">
        <v>4</v>
      </c>
      <c r="T173">
        <v>10</v>
      </c>
      <c r="U173">
        <v>5</v>
      </c>
      <c r="V173">
        <v>4</v>
      </c>
      <c r="W173">
        <v>4</v>
      </c>
      <c r="X173">
        <v>5</v>
      </c>
      <c r="Y173">
        <v>9</v>
      </c>
      <c r="Z173" s="1" t="s">
        <v>145</v>
      </c>
    </row>
    <row r="174" spans="1:26" x14ac:dyDescent="0.3">
      <c r="A174" s="1" t="s">
        <v>45</v>
      </c>
      <c r="B174" s="1" t="s">
        <v>51</v>
      </c>
      <c r="C174">
        <v>7</v>
      </c>
      <c r="D174">
        <v>1</v>
      </c>
      <c r="E174">
        <v>0</v>
      </c>
      <c r="F174">
        <v>1</v>
      </c>
      <c r="G174" s="1" t="s">
        <v>139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1</v>
      </c>
      <c r="S174">
        <v>2</v>
      </c>
      <c r="T174">
        <v>3</v>
      </c>
      <c r="U174">
        <v>12</v>
      </c>
      <c r="V174">
        <v>3</v>
      </c>
      <c r="W174">
        <v>3</v>
      </c>
      <c r="X174">
        <v>12</v>
      </c>
      <c r="Y174">
        <v>15</v>
      </c>
      <c r="Z174" s="1" t="s">
        <v>145</v>
      </c>
    </row>
    <row r="175" spans="1:26" x14ac:dyDescent="0.3">
      <c r="A175" s="1" t="s">
        <v>49</v>
      </c>
      <c r="B175" s="1" t="s">
        <v>41</v>
      </c>
      <c r="C175">
        <v>7</v>
      </c>
      <c r="D175">
        <v>1</v>
      </c>
      <c r="E175">
        <v>2</v>
      </c>
      <c r="F175">
        <v>3</v>
      </c>
      <c r="G175" s="1" t="s">
        <v>138</v>
      </c>
      <c r="H175">
        <v>1</v>
      </c>
      <c r="I175">
        <v>0</v>
      </c>
      <c r="J175">
        <v>0</v>
      </c>
      <c r="K175">
        <v>1</v>
      </c>
      <c r="L175">
        <v>1</v>
      </c>
      <c r="M175">
        <v>0</v>
      </c>
      <c r="N175">
        <v>2</v>
      </c>
      <c r="O175">
        <v>2</v>
      </c>
      <c r="P175">
        <v>0</v>
      </c>
      <c r="Q175">
        <v>2</v>
      </c>
      <c r="R175">
        <v>6</v>
      </c>
      <c r="S175">
        <v>5</v>
      </c>
      <c r="T175">
        <v>11</v>
      </c>
      <c r="U175">
        <v>7</v>
      </c>
      <c r="V175">
        <v>0</v>
      </c>
      <c r="W175">
        <v>0</v>
      </c>
      <c r="X175">
        <v>7</v>
      </c>
      <c r="Y175">
        <v>7</v>
      </c>
      <c r="Z175" s="1" t="s">
        <v>145</v>
      </c>
    </row>
    <row r="176" spans="1:26" x14ac:dyDescent="0.3">
      <c r="A176" s="1" t="s">
        <v>130</v>
      </c>
      <c r="B176" s="1" t="s">
        <v>40</v>
      </c>
      <c r="C176">
        <v>7</v>
      </c>
      <c r="D176">
        <v>2</v>
      </c>
      <c r="E176">
        <v>0</v>
      </c>
      <c r="F176">
        <v>2</v>
      </c>
      <c r="G176" s="1" t="s">
        <v>139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1</v>
      </c>
      <c r="R176">
        <v>1</v>
      </c>
      <c r="S176">
        <v>3</v>
      </c>
      <c r="T176">
        <v>4</v>
      </c>
      <c r="U176">
        <v>9</v>
      </c>
      <c r="V176">
        <v>4</v>
      </c>
      <c r="W176">
        <v>4</v>
      </c>
      <c r="X176">
        <v>9</v>
      </c>
      <c r="Y176">
        <v>13</v>
      </c>
      <c r="Z176" s="1" t="s">
        <v>145</v>
      </c>
    </row>
    <row r="177" spans="1:26" x14ac:dyDescent="0.3">
      <c r="A177" s="1" t="s">
        <v>38</v>
      </c>
      <c r="B177" s="1" t="s">
        <v>36</v>
      </c>
      <c r="C177">
        <v>7</v>
      </c>
      <c r="D177">
        <v>1</v>
      </c>
      <c r="E177">
        <v>2</v>
      </c>
      <c r="F177">
        <v>3</v>
      </c>
      <c r="G177" s="1" t="s">
        <v>138</v>
      </c>
      <c r="H177">
        <v>1</v>
      </c>
      <c r="I177">
        <v>1</v>
      </c>
      <c r="J177">
        <v>1</v>
      </c>
      <c r="K177">
        <v>1</v>
      </c>
      <c r="L177">
        <v>2</v>
      </c>
      <c r="M177">
        <v>0</v>
      </c>
      <c r="N177">
        <v>1</v>
      </c>
      <c r="O177">
        <v>1</v>
      </c>
      <c r="P177">
        <v>0</v>
      </c>
      <c r="Q177">
        <v>1</v>
      </c>
      <c r="R177">
        <v>2</v>
      </c>
      <c r="S177">
        <v>3</v>
      </c>
      <c r="T177">
        <v>5</v>
      </c>
      <c r="U177">
        <v>7</v>
      </c>
      <c r="V177">
        <v>2</v>
      </c>
      <c r="W177">
        <v>2</v>
      </c>
      <c r="X177">
        <v>7</v>
      </c>
      <c r="Y177">
        <v>9</v>
      </c>
      <c r="Z177" s="1" t="s">
        <v>145</v>
      </c>
    </row>
    <row r="178" spans="1:26" x14ac:dyDescent="0.3">
      <c r="A178" s="1" t="s">
        <v>42</v>
      </c>
      <c r="B178" s="1" t="s">
        <v>48</v>
      </c>
      <c r="C178">
        <v>7</v>
      </c>
      <c r="D178">
        <v>1</v>
      </c>
      <c r="E178">
        <v>1</v>
      </c>
      <c r="F178">
        <v>2</v>
      </c>
      <c r="G178" s="1" t="s">
        <v>138</v>
      </c>
      <c r="H178">
        <v>1</v>
      </c>
      <c r="I178">
        <v>1</v>
      </c>
      <c r="J178">
        <v>1</v>
      </c>
      <c r="K178">
        <v>1</v>
      </c>
      <c r="L178">
        <v>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4</v>
      </c>
      <c r="T178">
        <v>5</v>
      </c>
      <c r="U178">
        <v>7</v>
      </c>
      <c r="V178">
        <v>1</v>
      </c>
      <c r="W178">
        <v>1</v>
      </c>
      <c r="X178">
        <v>7</v>
      </c>
      <c r="Y178">
        <v>8</v>
      </c>
      <c r="Z178" s="1" t="s">
        <v>145</v>
      </c>
    </row>
    <row r="179" spans="1:26" x14ac:dyDescent="0.3">
      <c r="A179" s="1" t="s">
        <v>50</v>
      </c>
      <c r="B179" s="1" t="s">
        <v>47</v>
      </c>
      <c r="C179">
        <v>7</v>
      </c>
      <c r="D179">
        <v>1</v>
      </c>
      <c r="E179">
        <v>0</v>
      </c>
      <c r="F179">
        <v>1</v>
      </c>
      <c r="G179" s="1" t="s">
        <v>139</v>
      </c>
      <c r="H179">
        <v>1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5</v>
      </c>
      <c r="S179">
        <v>2</v>
      </c>
      <c r="T179">
        <v>7</v>
      </c>
      <c r="U179">
        <v>5</v>
      </c>
      <c r="V179">
        <v>8</v>
      </c>
      <c r="W179">
        <v>8</v>
      </c>
      <c r="X179">
        <v>5</v>
      </c>
      <c r="Y179">
        <v>13</v>
      </c>
      <c r="Z179" s="1" t="s">
        <v>145</v>
      </c>
    </row>
    <row r="180" spans="1:26" x14ac:dyDescent="0.3">
      <c r="A180" s="1" t="s">
        <v>43</v>
      </c>
      <c r="B180" s="1" t="s">
        <v>37</v>
      </c>
      <c r="C180">
        <v>7</v>
      </c>
      <c r="D180">
        <v>0</v>
      </c>
      <c r="E180">
        <v>0</v>
      </c>
      <c r="F180">
        <v>0</v>
      </c>
      <c r="G180" s="1" t="s">
        <v>139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2</v>
      </c>
      <c r="T180">
        <v>3</v>
      </c>
      <c r="U180">
        <v>4</v>
      </c>
      <c r="V180">
        <v>5</v>
      </c>
      <c r="W180">
        <v>5</v>
      </c>
      <c r="X180">
        <v>4</v>
      </c>
      <c r="Y180">
        <v>9</v>
      </c>
      <c r="Z180" s="1" t="s">
        <v>145</v>
      </c>
    </row>
    <row r="181" spans="1:26" x14ac:dyDescent="0.3">
      <c r="A181" s="1" t="s">
        <v>129</v>
      </c>
      <c r="B181" s="1" t="s">
        <v>45</v>
      </c>
      <c r="C181">
        <v>8</v>
      </c>
      <c r="D181">
        <v>0</v>
      </c>
      <c r="E181">
        <v>0</v>
      </c>
      <c r="F181">
        <v>0</v>
      </c>
      <c r="G181" s="1" t="s">
        <v>139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3</v>
      </c>
      <c r="T181">
        <v>3</v>
      </c>
      <c r="U181">
        <v>6</v>
      </c>
      <c r="V181">
        <v>9</v>
      </c>
      <c r="W181">
        <v>9</v>
      </c>
      <c r="X181">
        <v>6</v>
      </c>
      <c r="Y181">
        <v>15</v>
      </c>
      <c r="Z181" s="1" t="s">
        <v>145</v>
      </c>
    </row>
    <row r="182" spans="1:26" x14ac:dyDescent="0.3">
      <c r="A182" s="1" t="s">
        <v>48</v>
      </c>
      <c r="B182" s="1" t="s">
        <v>50</v>
      </c>
      <c r="C182">
        <v>8</v>
      </c>
      <c r="D182">
        <v>2</v>
      </c>
      <c r="E182">
        <v>0</v>
      </c>
      <c r="F182">
        <v>2</v>
      </c>
      <c r="G182" s="1" t="s">
        <v>139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0</v>
      </c>
      <c r="P182">
        <v>1</v>
      </c>
      <c r="Q182">
        <v>1</v>
      </c>
      <c r="R182">
        <v>4</v>
      </c>
      <c r="S182">
        <v>5</v>
      </c>
      <c r="T182">
        <v>9</v>
      </c>
      <c r="U182">
        <v>6</v>
      </c>
      <c r="V182">
        <v>6</v>
      </c>
      <c r="W182">
        <v>6</v>
      </c>
      <c r="X182">
        <v>6</v>
      </c>
      <c r="Y182">
        <v>12</v>
      </c>
      <c r="Z182" s="1" t="s">
        <v>145</v>
      </c>
    </row>
    <row r="183" spans="1:26" x14ac:dyDescent="0.3">
      <c r="A183" s="1" t="s">
        <v>36</v>
      </c>
      <c r="B183" s="1" t="s">
        <v>52</v>
      </c>
      <c r="C183">
        <v>8</v>
      </c>
      <c r="D183">
        <v>2</v>
      </c>
      <c r="E183">
        <v>1</v>
      </c>
      <c r="F183">
        <v>3</v>
      </c>
      <c r="G183" s="1" t="s">
        <v>138</v>
      </c>
      <c r="H183">
        <v>1</v>
      </c>
      <c r="I183">
        <v>1</v>
      </c>
      <c r="J183">
        <v>1</v>
      </c>
      <c r="K183">
        <v>1</v>
      </c>
      <c r="L183">
        <v>2</v>
      </c>
      <c r="M183">
        <v>1</v>
      </c>
      <c r="N183">
        <v>0</v>
      </c>
      <c r="O183">
        <v>0</v>
      </c>
      <c r="P183">
        <v>1</v>
      </c>
      <c r="Q183">
        <v>1</v>
      </c>
      <c r="R183">
        <v>2</v>
      </c>
      <c r="S183">
        <v>3</v>
      </c>
      <c r="T183">
        <v>5</v>
      </c>
      <c r="U183">
        <v>8</v>
      </c>
      <c r="V183">
        <v>5</v>
      </c>
      <c r="W183">
        <v>5</v>
      </c>
      <c r="X183">
        <v>8</v>
      </c>
      <c r="Y183">
        <v>13</v>
      </c>
      <c r="Z183" s="1" t="s">
        <v>145</v>
      </c>
    </row>
    <row r="184" spans="1:26" x14ac:dyDescent="0.3">
      <c r="A184" s="1" t="s">
        <v>39</v>
      </c>
      <c r="B184" s="1" t="s">
        <v>44</v>
      </c>
      <c r="C184">
        <v>8</v>
      </c>
      <c r="D184">
        <v>3</v>
      </c>
      <c r="E184">
        <v>3</v>
      </c>
      <c r="F184">
        <v>6</v>
      </c>
      <c r="G184" s="1" t="s">
        <v>138</v>
      </c>
      <c r="H184">
        <v>0</v>
      </c>
      <c r="I184">
        <v>3</v>
      </c>
      <c r="J184">
        <v>3</v>
      </c>
      <c r="K184">
        <v>0</v>
      </c>
      <c r="L184">
        <v>3</v>
      </c>
      <c r="M184">
        <v>3</v>
      </c>
      <c r="N184">
        <v>0</v>
      </c>
      <c r="O184">
        <v>0</v>
      </c>
      <c r="P184">
        <v>3</v>
      </c>
      <c r="Q184">
        <v>3</v>
      </c>
      <c r="R184">
        <v>5</v>
      </c>
      <c r="S184">
        <v>2</v>
      </c>
      <c r="T184">
        <v>7</v>
      </c>
      <c r="U184">
        <v>3</v>
      </c>
      <c r="V184">
        <v>1</v>
      </c>
      <c r="W184">
        <v>1</v>
      </c>
      <c r="X184">
        <v>3</v>
      </c>
      <c r="Y184">
        <v>4</v>
      </c>
      <c r="Z184" s="1" t="s">
        <v>145</v>
      </c>
    </row>
    <row r="185" spans="1:26" x14ac:dyDescent="0.3">
      <c r="A185" s="1" t="s">
        <v>41</v>
      </c>
      <c r="B185" s="1" t="s">
        <v>131</v>
      </c>
      <c r="C185">
        <v>8</v>
      </c>
      <c r="D185">
        <v>2</v>
      </c>
      <c r="E185">
        <v>2</v>
      </c>
      <c r="F185">
        <v>4</v>
      </c>
      <c r="G185" s="1" t="s">
        <v>138</v>
      </c>
      <c r="H185">
        <v>1</v>
      </c>
      <c r="I185">
        <v>0</v>
      </c>
      <c r="J185">
        <v>0</v>
      </c>
      <c r="K185">
        <v>1</v>
      </c>
      <c r="L185">
        <v>1</v>
      </c>
      <c r="M185">
        <v>1</v>
      </c>
      <c r="N185">
        <v>2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3</v>
      </c>
      <c r="U185">
        <v>8</v>
      </c>
      <c r="V185">
        <v>2</v>
      </c>
      <c r="W185">
        <v>2</v>
      </c>
      <c r="X185">
        <v>8</v>
      </c>
      <c r="Y185">
        <v>10</v>
      </c>
      <c r="Z185" s="1" t="s">
        <v>145</v>
      </c>
    </row>
    <row r="186" spans="1:26" x14ac:dyDescent="0.3">
      <c r="A186" s="1" t="s">
        <v>37</v>
      </c>
      <c r="B186" s="1" t="s">
        <v>130</v>
      </c>
      <c r="C186">
        <v>8</v>
      </c>
      <c r="D186">
        <v>2</v>
      </c>
      <c r="E186">
        <v>0</v>
      </c>
      <c r="F186">
        <v>2</v>
      </c>
      <c r="G186" s="1" t="s">
        <v>139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3</v>
      </c>
      <c r="S186">
        <v>3</v>
      </c>
      <c r="T186">
        <v>6</v>
      </c>
      <c r="U186">
        <v>6</v>
      </c>
      <c r="V186">
        <v>8</v>
      </c>
      <c r="W186">
        <v>8</v>
      </c>
      <c r="X186">
        <v>6</v>
      </c>
      <c r="Y186">
        <v>14</v>
      </c>
      <c r="Z186" s="1" t="s">
        <v>145</v>
      </c>
    </row>
    <row r="187" spans="1:26" x14ac:dyDescent="0.3">
      <c r="A187" s="1" t="s">
        <v>47</v>
      </c>
      <c r="B187" s="1" t="s">
        <v>49</v>
      </c>
      <c r="C187">
        <v>8</v>
      </c>
      <c r="D187">
        <v>5</v>
      </c>
      <c r="E187">
        <v>1</v>
      </c>
      <c r="F187">
        <v>6</v>
      </c>
      <c r="G187" s="1" t="s">
        <v>138</v>
      </c>
      <c r="H187">
        <v>3</v>
      </c>
      <c r="I187">
        <v>0</v>
      </c>
      <c r="J187">
        <v>0</v>
      </c>
      <c r="K187">
        <v>3</v>
      </c>
      <c r="L187">
        <v>3</v>
      </c>
      <c r="M187">
        <v>2</v>
      </c>
      <c r="N187">
        <v>1</v>
      </c>
      <c r="O187">
        <v>1</v>
      </c>
      <c r="P187">
        <v>2</v>
      </c>
      <c r="Q187">
        <v>3</v>
      </c>
      <c r="R187">
        <v>1</v>
      </c>
      <c r="S187">
        <v>2</v>
      </c>
      <c r="T187">
        <v>3</v>
      </c>
      <c r="U187">
        <v>3</v>
      </c>
      <c r="V187">
        <v>7</v>
      </c>
      <c r="W187">
        <v>7</v>
      </c>
      <c r="X187">
        <v>3</v>
      </c>
      <c r="Y187">
        <v>10</v>
      </c>
      <c r="Z187" s="1" t="s">
        <v>145</v>
      </c>
    </row>
    <row r="188" spans="1:26" x14ac:dyDescent="0.3">
      <c r="A188" s="1" t="s">
        <v>40</v>
      </c>
      <c r="B188" s="1" t="s">
        <v>42</v>
      </c>
      <c r="C188">
        <v>8</v>
      </c>
      <c r="D188">
        <v>0</v>
      </c>
      <c r="E188">
        <v>0</v>
      </c>
      <c r="F188">
        <v>0</v>
      </c>
      <c r="G188" s="1" t="s">
        <v>139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</v>
      </c>
      <c r="S188">
        <v>4</v>
      </c>
      <c r="T188">
        <v>7</v>
      </c>
      <c r="U188">
        <v>7</v>
      </c>
      <c r="V188">
        <v>9</v>
      </c>
      <c r="W188">
        <v>9</v>
      </c>
      <c r="X188">
        <v>7</v>
      </c>
      <c r="Y188">
        <v>16</v>
      </c>
      <c r="Z188" s="1" t="s">
        <v>145</v>
      </c>
    </row>
    <row r="189" spans="1:26" x14ac:dyDescent="0.3">
      <c r="A189" s="1" t="s">
        <v>46</v>
      </c>
      <c r="B189" s="1" t="s">
        <v>38</v>
      </c>
      <c r="C189">
        <v>8</v>
      </c>
      <c r="D189">
        <v>3</v>
      </c>
      <c r="E189">
        <v>4</v>
      </c>
      <c r="F189">
        <v>7</v>
      </c>
      <c r="G189" s="1" t="s">
        <v>138</v>
      </c>
      <c r="H189">
        <v>1</v>
      </c>
      <c r="I189">
        <v>3</v>
      </c>
      <c r="J189">
        <v>3</v>
      </c>
      <c r="K189">
        <v>1</v>
      </c>
      <c r="L189">
        <v>4</v>
      </c>
      <c r="M189">
        <v>2</v>
      </c>
      <c r="N189">
        <v>1</v>
      </c>
      <c r="O189">
        <v>1</v>
      </c>
      <c r="P189">
        <v>2</v>
      </c>
      <c r="Q189">
        <v>3</v>
      </c>
      <c r="R189">
        <v>4</v>
      </c>
      <c r="S189">
        <v>3</v>
      </c>
      <c r="T189">
        <v>7</v>
      </c>
      <c r="U189">
        <v>5</v>
      </c>
      <c r="V189">
        <v>7</v>
      </c>
      <c r="W189">
        <v>7</v>
      </c>
      <c r="X189">
        <v>5</v>
      </c>
      <c r="Y189">
        <v>12</v>
      </c>
      <c r="Z189" s="1" t="s">
        <v>145</v>
      </c>
    </row>
    <row r="190" spans="1:26" x14ac:dyDescent="0.3">
      <c r="A190" s="1" t="s">
        <v>51</v>
      </c>
      <c r="B190" s="1" t="s">
        <v>43</v>
      </c>
      <c r="C190">
        <v>8</v>
      </c>
      <c r="D190">
        <v>1</v>
      </c>
      <c r="E190">
        <v>0</v>
      </c>
      <c r="F190">
        <v>1</v>
      </c>
      <c r="G190" s="1" t="s">
        <v>139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3</v>
      </c>
      <c r="T190">
        <v>6</v>
      </c>
      <c r="U190">
        <v>6</v>
      </c>
      <c r="V190">
        <v>4</v>
      </c>
      <c r="W190">
        <v>4</v>
      </c>
      <c r="X190">
        <v>6</v>
      </c>
      <c r="Y190">
        <v>10</v>
      </c>
      <c r="Z190" s="1" t="s">
        <v>145</v>
      </c>
    </row>
    <row r="191" spans="1:26" x14ac:dyDescent="0.3">
      <c r="A191" s="1" t="s">
        <v>44</v>
      </c>
      <c r="B191" s="1" t="s">
        <v>51</v>
      </c>
      <c r="C191">
        <v>9</v>
      </c>
      <c r="D191">
        <v>7</v>
      </c>
      <c r="E191">
        <v>1</v>
      </c>
      <c r="F191">
        <v>8</v>
      </c>
      <c r="G191" s="1" t="s">
        <v>138</v>
      </c>
      <c r="H191">
        <v>3</v>
      </c>
      <c r="I191">
        <v>1</v>
      </c>
      <c r="J191">
        <v>1</v>
      </c>
      <c r="K191">
        <v>3</v>
      </c>
      <c r="L191">
        <v>4</v>
      </c>
      <c r="M191">
        <v>4</v>
      </c>
      <c r="N191">
        <v>0</v>
      </c>
      <c r="O191">
        <v>0</v>
      </c>
      <c r="P191">
        <v>4</v>
      </c>
      <c r="Q191">
        <v>4</v>
      </c>
      <c r="R191">
        <v>2</v>
      </c>
      <c r="S191">
        <v>3</v>
      </c>
      <c r="T191">
        <v>5</v>
      </c>
      <c r="U191">
        <v>6</v>
      </c>
      <c r="V191">
        <v>2</v>
      </c>
      <c r="W191">
        <v>2</v>
      </c>
      <c r="X191">
        <v>6</v>
      </c>
      <c r="Y191">
        <v>8</v>
      </c>
      <c r="Z191" s="1" t="s">
        <v>145</v>
      </c>
    </row>
    <row r="192" spans="1:26" x14ac:dyDescent="0.3">
      <c r="A192" s="1" t="s">
        <v>52</v>
      </c>
      <c r="B192" s="1" t="s">
        <v>40</v>
      </c>
      <c r="C192">
        <v>9</v>
      </c>
      <c r="D192">
        <v>2</v>
      </c>
      <c r="E192">
        <v>1</v>
      </c>
      <c r="F192">
        <v>3</v>
      </c>
      <c r="G192" s="1" t="s">
        <v>138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1</v>
      </c>
      <c r="O192">
        <v>1</v>
      </c>
      <c r="P192">
        <v>2</v>
      </c>
      <c r="Q192">
        <v>3</v>
      </c>
      <c r="R192">
        <v>1</v>
      </c>
      <c r="S192">
        <v>3</v>
      </c>
      <c r="T192">
        <v>4</v>
      </c>
      <c r="U192">
        <v>11</v>
      </c>
      <c r="V192">
        <v>5</v>
      </c>
      <c r="W192">
        <v>5</v>
      </c>
      <c r="X192">
        <v>11</v>
      </c>
      <c r="Y192">
        <v>16</v>
      </c>
      <c r="Z192" s="1" t="s">
        <v>145</v>
      </c>
    </row>
    <row r="193" spans="1:26" x14ac:dyDescent="0.3">
      <c r="A193" s="1" t="s">
        <v>45</v>
      </c>
      <c r="B193" s="1" t="s">
        <v>39</v>
      </c>
      <c r="C193">
        <v>9</v>
      </c>
      <c r="D193">
        <v>1</v>
      </c>
      <c r="E193">
        <v>2</v>
      </c>
      <c r="F193">
        <v>3</v>
      </c>
      <c r="G193" s="1" t="s">
        <v>138</v>
      </c>
      <c r="H193">
        <v>1</v>
      </c>
      <c r="I193">
        <v>1</v>
      </c>
      <c r="J193">
        <v>1</v>
      </c>
      <c r="K193">
        <v>1</v>
      </c>
      <c r="L193">
        <v>2</v>
      </c>
      <c r="M193">
        <v>0</v>
      </c>
      <c r="N193">
        <v>1</v>
      </c>
      <c r="O193">
        <v>1</v>
      </c>
      <c r="P193">
        <v>0</v>
      </c>
      <c r="Q193">
        <v>1</v>
      </c>
      <c r="R193">
        <v>6</v>
      </c>
      <c r="S193">
        <v>4</v>
      </c>
      <c r="T193">
        <v>10</v>
      </c>
      <c r="U193">
        <v>7</v>
      </c>
      <c r="V193">
        <v>3</v>
      </c>
      <c r="W193">
        <v>3</v>
      </c>
      <c r="X193">
        <v>7</v>
      </c>
      <c r="Y193">
        <v>10</v>
      </c>
      <c r="Z193" s="1" t="s">
        <v>145</v>
      </c>
    </row>
    <row r="194" spans="1:26" x14ac:dyDescent="0.3">
      <c r="A194" s="1" t="s">
        <v>49</v>
      </c>
      <c r="B194" s="1" t="s">
        <v>129</v>
      </c>
      <c r="C194">
        <v>9</v>
      </c>
      <c r="D194">
        <v>3</v>
      </c>
      <c r="E194">
        <v>1</v>
      </c>
      <c r="F194">
        <v>4</v>
      </c>
      <c r="G194" s="1" t="s">
        <v>138</v>
      </c>
      <c r="H194">
        <v>0</v>
      </c>
      <c r="I194">
        <v>1</v>
      </c>
      <c r="J194">
        <v>1</v>
      </c>
      <c r="K194">
        <v>0</v>
      </c>
      <c r="L194">
        <v>1</v>
      </c>
      <c r="M194">
        <v>3</v>
      </c>
      <c r="N194">
        <v>0</v>
      </c>
      <c r="O194">
        <v>0</v>
      </c>
      <c r="P194">
        <v>3</v>
      </c>
      <c r="Q194">
        <v>3</v>
      </c>
      <c r="R194">
        <v>6</v>
      </c>
      <c r="S194">
        <v>4</v>
      </c>
      <c r="T194">
        <v>10</v>
      </c>
      <c r="U194">
        <v>5</v>
      </c>
      <c r="V194">
        <v>3</v>
      </c>
      <c r="W194">
        <v>3</v>
      </c>
      <c r="X194">
        <v>5</v>
      </c>
      <c r="Y194">
        <v>8</v>
      </c>
      <c r="Z194" s="1" t="s">
        <v>145</v>
      </c>
    </row>
    <row r="195" spans="1:26" x14ac:dyDescent="0.3">
      <c r="A195" s="1" t="s">
        <v>130</v>
      </c>
      <c r="B195" s="1" t="s">
        <v>46</v>
      </c>
      <c r="C195">
        <v>9</v>
      </c>
      <c r="D195">
        <v>0</v>
      </c>
      <c r="E195">
        <v>1</v>
      </c>
      <c r="F195">
        <v>1</v>
      </c>
      <c r="G195" s="1" t="s">
        <v>139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1</v>
      </c>
      <c r="R195">
        <v>5</v>
      </c>
      <c r="S195">
        <v>5</v>
      </c>
      <c r="T195">
        <v>10</v>
      </c>
      <c r="U195">
        <v>9</v>
      </c>
      <c r="V195">
        <v>6</v>
      </c>
      <c r="W195">
        <v>6</v>
      </c>
      <c r="X195">
        <v>9</v>
      </c>
      <c r="Y195">
        <v>15</v>
      </c>
      <c r="Z195" s="1" t="s">
        <v>145</v>
      </c>
    </row>
    <row r="196" spans="1:26" x14ac:dyDescent="0.3">
      <c r="A196" s="1" t="s">
        <v>38</v>
      </c>
      <c r="B196" s="1" t="s">
        <v>47</v>
      </c>
      <c r="C196">
        <v>9</v>
      </c>
      <c r="D196">
        <v>2</v>
      </c>
      <c r="E196">
        <v>2</v>
      </c>
      <c r="F196">
        <v>4</v>
      </c>
      <c r="G196" s="1" t="s">
        <v>138</v>
      </c>
      <c r="H196">
        <v>1</v>
      </c>
      <c r="I196">
        <v>2</v>
      </c>
      <c r="J196">
        <v>2</v>
      </c>
      <c r="K196">
        <v>1</v>
      </c>
      <c r="L196">
        <v>3</v>
      </c>
      <c r="M196">
        <v>1</v>
      </c>
      <c r="N196">
        <v>0</v>
      </c>
      <c r="O196">
        <v>0</v>
      </c>
      <c r="P196">
        <v>1</v>
      </c>
      <c r="Q196">
        <v>1</v>
      </c>
      <c r="R196">
        <v>3</v>
      </c>
      <c r="S196">
        <v>2</v>
      </c>
      <c r="T196">
        <v>5</v>
      </c>
      <c r="U196">
        <v>1</v>
      </c>
      <c r="V196">
        <v>2</v>
      </c>
      <c r="W196">
        <v>2</v>
      </c>
      <c r="X196">
        <v>1</v>
      </c>
      <c r="Y196">
        <v>3</v>
      </c>
      <c r="Z196" s="1" t="s">
        <v>145</v>
      </c>
    </row>
    <row r="197" spans="1:26" x14ac:dyDescent="0.3">
      <c r="A197" s="1" t="s">
        <v>131</v>
      </c>
      <c r="B197" s="1" t="s">
        <v>36</v>
      </c>
      <c r="C197">
        <v>9</v>
      </c>
      <c r="D197">
        <v>1</v>
      </c>
      <c r="E197">
        <v>1</v>
      </c>
      <c r="F197">
        <v>2</v>
      </c>
      <c r="G197" s="1" t="s">
        <v>138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1</v>
      </c>
      <c r="P197">
        <v>1</v>
      </c>
      <c r="Q197">
        <v>2</v>
      </c>
      <c r="R197">
        <v>4</v>
      </c>
      <c r="S197">
        <v>1</v>
      </c>
      <c r="T197">
        <v>5</v>
      </c>
      <c r="U197">
        <v>3</v>
      </c>
      <c r="V197">
        <v>14</v>
      </c>
      <c r="W197">
        <v>14</v>
      </c>
      <c r="X197">
        <v>3</v>
      </c>
      <c r="Y197">
        <v>17</v>
      </c>
      <c r="Z197" s="1" t="s">
        <v>145</v>
      </c>
    </row>
    <row r="198" spans="1:26" x14ac:dyDescent="0.3">
      <c r="A198" s="1" t="s">
        <v>42</v>
      </c>
      <c r="B198" s="1" t="s">
        <v>41</v>
      </c>
      <c r="C198">
        <v>9</v>
      </c>
      <c r="D198">
        <v>2</v>
      </c>
      <c r="E198">
        <v>1</v>
      </c>
      <c r="F198">
        <v>3</v>
      </c>
      <c r="G198" s="1" t="s">
        <v>138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2</v>
      </c>
      <c r="R198">
        <v>4</v>
      </c>
      <c r="S198">
        <v>5</v>
      </c>
      <c r="T198">
        <v>9</v>
      </c>
      <c r="U198">
        <v>4</v>
      </c>
      <c r="V198">
        <v>8</v>
      </c>
      <c r="W198">
        <v>8</v>
      </c>
      <c r="X198">
        <v>4</v>
      </c>
      <c r="Y198">
        <v>12</v>
      </c>
      <c r="Z198" s="1" t="s">
        <v>145</v>
      </c>
    </row>
    <row r="199" spans="1:26" x14ac:dyDescent="0.3">
      <c r="A199" s="1" t="s">
        <v>50</v>
      </c>
      <c r="B199" s="1" t="s">
        <v>37</v>
      </c>
      <c r="C199">
        <v>9</v>
      </c>
      <c r="D199">
        <v>1</v>
      </c>
      <c r="E199">
        <v>1</v>
      </c>
      <c r="F199">
        <v>2</v>
      </c>
      <c r="G199" s="1" t="s">
        <v>138</v>
      </c>
      <c r="H199">
        <v>1</v>
      </c>
      <c r="I199">
        <v>1</v>
      </c>
      <c r="J199">
        <v>1</v>
      </c>
      <c r="K199">
        <v>1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4</v>
      </c>
      <c r="S199">
        <v>1</v>
      </c>
      <c r="T199">
        <v>5</v>
      </c>
      <c r="U199">
        <v>4</v>
      </c>
      <c r="V199">
        <v>4</v>
      </c>
      <c r="W199">
        <v>4</v>
      </c>
      <c r="X199">
        <v>4</v>
      </c>
      <c r="Y199">
        <v>8</v>
      </c>
      <c r="Z199" s="1" t="s">
        <v>145</v>
      </c>
    </row>
    <row r="200" spans="1:26" x14ac:dyDescent="0.3">
      <c r="A200" s="1" t="s">
        <v>43</v>
      </c>
      <c r="B200" s="1" t="s">
        <v>48</v>
      </c>
      <c r="C200">
        <v>9</v>
      </c>
      <c r="D200">
        <v>1</v>
      </c>
      <c r="E200">
        <v>1</v>
      </c>
      <c r="F200">
        <v>2</v>
      </c>
      <c r="G200" s="1" t="s">
        <v>138</v>
      </c>
      <c r="H200">
        <v>0</v>
      </c>
      <c r="I200">
        <v>1</v>
      </c>
      <c r="J200">
        <v>1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1</v>
      </c>
      <c r="Q200">
        <v>1</v>
      </c>
      <c r="R200">
        <v>2</v>
      </c>
      <c r="S200">
        <v>4</v>
      </c>
      <c r="T200">
        <v>6</v>
      </c>
      <c r="U200">
        <v>6</v>
      </c>
      <c r="V200">
        <v>11</v>
      </c>
      <c r="W200">
        <v>11</v>
      </c>
      <c r="X200">
        <v>6</v>
      </c>
      <c r="Y200">
        <v>17</v>
      </c>
      <c r="Z200" s="1" t="s">
        <v>145</v>
      </c>
    </row>
    <row r="201" spans="1:26" x14ac:dyDescent="0.3">
      <c r="A201" s="1" t="s">
        <v>129</v>
      </c>
      <c r="B201" s="1" t="s">
        <v>38</v>
      </c>
      <c r="C201">
        <v>10</v>
      </c>
      <c r="D201">
        <v>1</v>
      </c>
      <c r="E201">
        <v>2</v>
      </c>
      <c r="F201">
        <v>3</v>
      </c>
      <c r="G201" s="1" t="s">
        <v>138</v>
      </c>
      <c r="H201">
        <v>0</v>
      </c>
      <c r="I201">
        <v>1</v>
      </c>
      <c r="J201">
        <v>1</v>
      </c>
      <c r="K201">
        <v>0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2</v>
      </c>
      <c r="R201">
        <v>4</v>
      </c>
      <c r="S201">
        <v>3</v>
      </c>
      <c r="T201">
        <v>7</v>
      </c>
      <c r="U201">
        <v>9</v>
      </c>
      <c r="V201">
        <v>8</v>
      </c>
      <c r="W201">
        <v>8</v>
      </c>
      <c r="X201">
        <v>9</v>
      </c>
      <c r="Y201">
        <v>17</v>
      </c>
      <c r="Z201" s="1" t="s">
        <v>145</v>
      </c>
    </row>
    <row r="202" spans="1:26" x14ac:dyDescent="0.3">
      <c r="A202" s="1" t="s">
        <v>48</v>
      </c>
      <c r="B202" s="1" t="s">
        <v>52</v>
      </c>
      <c r="C202">
        <v>10</v>
      </c>
      <c r="D202">
        <v>3</v>
      </c>
      <c r="E202">
        <v>2</v>
      </c>
      <c r="F202">
        <v>5</v>
      </c>
      <c r="G202" s="1" t="s">
        <v>138</v>
      </c>
      <c r="H202">
        <v>0</v>
      </c>
      <c r="I202">
        <v>1</v>
      </c>
      <c r="J202">
        <v>1</v>
      </c>
      <c r="K202">
        <v>0</v>
      </c>
      <c r="L202">
        <v>1</v>
      </c>
      <c r="M202">
        <v>3</v>
      </c>
      <c r="N202">
        <v>1</v>
      </c>
      <c r="O202">
        <v>1</v>
      </c>
      <c r="P202">
        <v>3</v>
      </c>
      <c r="Q202">
        <v>4</v>
      </c>
      <c r="R202">
        <v>2</v>
      </c>
      <c r="S202">
        <v>1</v>
      </c>
      <c r="T202">
        <v>3</v>
      </c>
      <c r="U202">
        <v>4</v>
      </c>
      <c r="V202">
        <v>1</v>
      </c>
      <c r="W202">
        <v>1</v>
      </c>
      <c r="X202">
        <v>4</v>
      </c>
      <c r="Y202">
        <v>5</v>
      </c>
      <c r="Z202" s="1" t="s">
        <v>145</v>
      </c>
    </row>
    <row r="203" spans="1:26" x14ac:dyDescent="0.3">
      <c r="A203" s="1" t="s">
        <v>36</v>
      </c>
      <c r="B203" s="1" t="s">
        <v>49</v>
      </c>
      <c r="C203">
        <v>10</v>
      </c>
      <c r="D203">
        <v>2</v>
      </c>
      <c r="E203">
        <v>1</v>
      </c>
      <c r="F203">
        <v>3</v>
      </c>
      <c r="G203" s="1" t="s">
        <v>138</v>
      </c>
      <c r="H203">
        <v>1</v>
      </c>
      <c r="I203">
        <v>1</v>
      </c>
      <c r="J203">
        <v>1</v>
      </c>
      <c r="K203">
        <v>1</v>
      </c>
      <c r="L203">
        <v>2</v>
      </c>
      <c r="M203">
        <v>1</v>
      </c>
      <c r="N203">
        <v>0</v>
      </c>
      <c r="O203">
        <v>0</v>
      </c>
      <c r="P203">
        <v>1</v>
      </c>
      <c r="Q203">
        <v>1</v>
      </c>
      <c r="R203">
        <v>5</v>
      </c>
      <c r="S203">
        <v>4</v>
      </c>
      <c r="T203">
        <v>9</v>
      </c>
      <c r="U203">
        <v>10</v>
      </c>
      <c r="V203">
        <v>2</v>
      </c>
      <c r="W203">
        <v>2</v>
      </c>
      <c r="X203">
        <v>10</v>
      </c>
      <c r="Y203">
        <v>12</v>
      </c>
      <c r="Z203" s="1" t="s">
        <v>145</v>
      </c>
    </row>
    <row r="204" spans="1:26" x14ac:dyDescent="0.3">
      <c r="A204" s="1" t="s">
        <v>39</v>
      </c>
      <c r="B204" s="1" t="s">
        <v>43</v>
      </c>
      <c r="C204">
        <v>10</v>
      </c>
      <c r="D204">
        <v>4</v>
      </c>
      <c r="E204">
        <v>0</v>
      </c>
      <c r="F204">
        <v>4</v>
      </c>
      <c r="G204" s="1" t="s">
        <v>139</v>
      </c>
      <c r="H204">
        <v>2</v>
      </c>
      <c r="I204">
        <v>0</v>
      </c>
      <c r="J204">
        <v>0</v>
      </c>
      <c r="K204">
        <v>2</v>
      </c>
      <c r="L204">
        <v>2</v>
      </c>
      <c r="M204">
        <v>2</v>
      </c>
      <c r="N204">
        <v>0</v>
      </c>
      <c r="O204">
        <v>0</v>
      </c>
      <c r="P204">
        <v>2</v>
      </c>
      <c r="Q204">
        <v>2</v>
      </c>
      <c r="R204">
        <v>2</v>
      </c>
      <c r="S204">
        <v>2</v>
      </c>
      <c r="T204">
        <v>4</v>
      </c>
      <c r="U204">
        <v>8</v>
      </c>
      <c r="V204">
        <v>0</v>
      </c>
      <c r="W204">
        <v>0</v>
      </c>
      <c r="X204">
        <v>8</v>
      </c>
      <c r="Y204">
        <v>8</v>
      </c>
      <c r="Z204" s="1" t="s">
        <v>145</v>
      </c>
    </row>
    <row r="205" spans="1:26" x14ac:dyDescent="0.3">
      <c r="A205" s="1" t="s">
        <v>41</v>
      </c>
      <c r="B205" s="1" t="s">
        <v>50</v>
      </c>
      <c r="C205">
        <v>10</v>
      </c>
      <c r="D205">
        <v>1</v>
      </c>
      <c r="E205">
        <v>0</v>
      </c>
      <c r="F205">
        <v>1</v>
      </c>
      <c r="G205" s="1" t="s">
        <v>139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4</v>
      </c>
      <c r="S205">
        <v>4</v>
      </c>
      <c r="T205">
        <v>8</v>
      </c>
      <c r="U205">
        <v>7</v>
      </c>
      <c r="V205">
        <v>6</v>
      </c>
      <c r="W205">
        <v>6</v>
      </c>
      <c r="X205">
        <v>7</v>
      </c>
      <c r="Y205">
        <v>13</v>
      </c>
      <c r="Z205" s="1" t="s">
        <v>145</v>
      </c>
    </row>
    <row r="206" spans="1:26" x14ac:dyDescent="0.3">
      <c r="A206" s="1" t="s">
        <v>37</v>
      </c>
      <c r="B206" s="1" t="s">
        <v>44</v>
      </c>
      <c r="C206">
        <v>10</v>
      </c>
      <c r="D206">
        <v>2</v>
      </c>
      <c r="E206">
        <v>2</v>
      </c>
      <c r="F206">
        <v>4</v>
      </c>
      <c r="G206" s="1" t="s">
        <v>138</v>
      </c>
      <c r="H206">
        <v>1</v>
      </c>
      <c r="I206">
        <v>1</v>
      </c>
      <c r="J206">
        <v>1</v>
      </c>
      <c r="K206">
        <v>1</v>
      </c>
      <c r="L206">
        <v>2</v>
      </c>
      <c r="M206">
        <v>1</v>
      </c>
      <c r="N206">
        <v>1</v>
      </c>
      <c r="O206">
        <v>1</v>
      </c>
      <c r="P206">
        <v>1</v>
      </c>
      <c r="Q206">
        <v>2</v>
      </c>
      <c r="R206">
        <v>3</v>
      </c>
      <c r="S206">
        <v>3</v>
      </c>
      <c r="T206">
        <v>6</v>
      </c>
      <c r="U206">
        <v>2</v>
      </c>
      <c r="V206">
        <v>3</v>
      </c>
      <c r="W206">
        <v>3</v>
      </c>
      <c r="X206">
        <v>2</v>
      </c>
      <c r="Y206">
        <v>5</v>
      </c>
      <c r="Z206" s="1" t="s">
        <v>145</v>
      </c>
    </row>
    <row r="207" spans="1:26" x14ac:dyDescent="0.3">
      <c r="A207" s="1" t="s">
        <v>47</v>
      </c>
      <c r="B207" s="1" t="s">
        <v>130</v>
      </c>
      <c r="C207">
        <v>10</v>
      </c>
      <c r="D207">
        <v>0</v>
      </c>
      <c r="E207">
        <v>1</v>
      </c>
      <c r="F207">
        <v>1</v>
      </c>
      <c r="G207" s="1" t="s">
        <v>139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5</v>
      </c>
      <c r="T207">
        <v>6</v>
      </c>
      <c r="U207">
        <v>12</v>
      </c>
      <c r="V207">
        <v>3</v>
      </c>
      <c r="W207">
        <v>3</v>
      </c>
      <c r="X207">
        <v>12</v>
      </c>
      <c r="Y207">
        <v>15</v>
      </c>
      <c r="Z207" s="1" t="s">
        <v>145</v>
      </c>
    </row>
    <row r="208" spans="1:26" x14ac:dyDescent="0.3">
      <c r="A208" s="1" t="s">
        <v>40</v>
      </c>
      <c r="B208" s="1" t="s">
        <v>131</v>
      </c>
      <c r="C208">
        <v>10</v>
      </c>
      <c r="D208">
        <v>1</v>
      </c>
      <c r="E208">
        <v>1</v>
      </c>
      <c r="F208">
        <v>2</v>
      </c>
      <c r="G208" s="1" t="s">
        <v>138</v>
      </c>
      <c r="H208">
        <v>0</v>
      </c>
      <c r="I208">
        <v>1</v>
      </c>
      <c r="J208">
        <v>1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4</v>
      </c>
      <c r="S208">
        <v>4</v>
      </c>
      <c r="T208">
        <v>8</v>
      </c>
      <c r="U208">
        <v>9</v>
      </c>
      <c r="V208">
        <v>5</v>
      </c>
      <c r="W208">
        <v>5</v>
      </c>
      <c r="X208">
        <v>9</v>
      </c>
      <c r="Y208">
        <v>14</v>
      </c>
      <c r="Z208" s="1" t="s">
        <v>145</v>
      </c>
    </row>
    <row r="209" spans="1:26" x14ac:dyDescent="0.3">
      <c r="A209" s="1" t="s">
        <v>46</v>
      </c>
      <c r="B209" s="1" t="s">
        <v>45</v>
      </c>
      <c r="C209">
        <v>10</v>
      </c>
      <c r="D209">
        <v>1</v>
      </c>
      <c r="E209">
        <v>2</v>
      </c>
      <c r="F209">
        <v>3</v>
      </c>
      <c r="G209" s="1" t="s">
        <v>138</v>
      </c>
      <c r="H209">
        <v>1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2</v>
      </c>
      <c r="O209">
        <v>2</v>
      </c>
      <c r="P209">
        <v>0</v>
      </c>
      <c r="Q209">
        <v>2</v>
      </c>
      <c r="R209">
        <v>3</v>
      </c>
      <c r="S209">
        <v>4</v>
      </c>
      <c r="T209">
        <v>7</v>
      </c>
      <c r="U209">
        <v>3</v>
      </c>
      <c r="V209">
        <v>7</v>
      </c>
      <c r="W209">
        <v>7</v>
      </c>
      <c r="X209">
        <v>3</v>
      </c>
      <c r="Y209">
        <v>10</v>
      </c>
      <c r="Z209" s="1" t="s">
        <v>145</v>
      </c>
    </row>
    <row r="210" spans="1:26" x14ac:dyDescent="0.3">
      <c r="A210" s="1" t="s">
        <v>51</v>
      </c>
      <c r="B210" s="1" t="s">
        <v>42</v>
      </c>
      <c r="C210">
        <v>10</v>
      </c>
      <c r="D210">
        <v>0</v>
      </c>
      <c r="E210">
        <v>4</v>
      </c>
      <c r="F210">
        <v>4</v>
      </c>
      <c r="G210" s="1" t="s">
        <v>139</v>
      </c>
      <c r="H210">
        <v>0</v>
      </c>
      <c r="I210">
        <v>1</v>
      </c>
      <c r="J210">
        <v>1</v>
      </c>
      <c r="K210">
        <v>0</v>
      </c>
      <c r="L210">
        <v>1</v>
      </c>
      <c r="M210">
        <v>0</v>
      </c>
      <c r="N210">
        <v>3</v>
      </c>
      <c r="O210">
        <v>3</v>
      </c>
      <c r="P210">
        <v>0</v>
      </c>
      <c r="Q210">
        <v>3</v>
      </c>
      <c r="R210">
        <v>4</v>
      </c>
      <c r="S210">
        <v>3</v>
      </c>
      <c r="T210">
        <v>7</v>
      </c>
      <c r="U210">
        <v>5</v>
      </c>
      <c r="V210">
        <v>3</v>
      </c>
      <c r="W210">
        <v>3</v>
      </c>
      <c r="X210">
        <v>5</v>
      </c>
      <c r="Y210">
        <v>8</v>
      </c>
      <c r="Z210" s="1" t="s">
        <v>145</v>
      </c>
    </row>
    <row r="211" spans="1:26" x14ac:dyDescent="0.3">
      <c r="A211" s="1" t="s">
        <v>44</v>
      </c>
      <c r="B211" s="1" t="s">
        <v>48</v>
      </c>
      <c r="C211">
        <v>11</v>
      </c>
      <c r="D211">
        <v>0</v>
      </c>
      <c r="E211">
        <v>2</v>
      </c>
      <c r="F211">
        <v>2</v>
      </c>
      <c r="G211" s="1" t="s">
        <v>139</v>
      </c>
      <c r="H211">
        <v>0</v>
      </c>
      <c r="I211">
        <v>1</v>
      </c>
      <c r="J211">
        <v>1</v>
      </c>
      <c r="K211">
        <v>0</v>
      </c>
      <c r="L211">
        <v>1</v>
      </c>
      <c r="M211">
        <v>0</v>
      </c>
      <c r="N211">
        <v>1</v>
      </c>
      <c r="O211">
        <v>1</v>
      </c>
      <c r="P211">
        <v>0</v>
      </c>
      <c r="Q211">
        <v>1</v>
      </c>
      <c r="R211">
        <v>3</v>
      </c>
      <c r="S211">
        <v>3</v>
      </c>
      <c r="T211">
        <v>6</v>
      </c>
      <c r="U211">
        <v>13</v>
      </c>
      <c r="V211">
        <v>2</v>
      </c>
      <c r="W211">
        <v>2</v>
      </c>
      <c r="X211">
        <v>13</v>
      </c>
      <c r="Y211">
        <v>15</v>
      </c>
      <c r="Z211" s="1" t="s">
        <v>145</v>
      </c>
    </row>
    <row r="212" spans="1:26" x14ac:dyDescent="0.3">
      <c r="A212" s="1" t="s">
        <v>52</v>
      </c>
      <c r="B212" s="1" t="s">
        <v>38</v>
      </c>
      <c r="C212">
        <v>11</v>
      </c>
      <c r="D212">
        <v>1</v>
      </c>
      <c r="E212">
        <v>2</v>
      </c>
      <c r="F212">
        <v>3</v>
      </c>
      <c r="G212" s="1" t="s">
        <v>138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2</v>
      </c>
      <c r="O212">
        <v>2</v>
      </c>
      <c r="P212">
        <v>1</v>
      </c>
      <c r="Q212">
        <v>3</v>
      </c>
      <c r="R212">
        <v>3</v>
      </c>
      <c r="S212">
        <v>4</v>
      </c>
      <c r="T212">
        <v>7</v>
      </c>
      <c r="U212">
        <v>2</v>
      </c>
      <c r="V212">
        <v>7</v>
      </c>
      <c r="W212">
        <v>7</v>
      </c>
      <c r="X212">
        <v>2</v>
      </c>
      <c r="Y212">
        <v>9</v>
      </c>
      <c r="Z212" s="1" t="s">
        <v>145</v>
      </c>
    </row>
    <row r="213" spans="1:26" x14ac:dyDescent="0.3">
      <c r="A213" s="1" t="s">
        <v>45</v>
      </c>
      <c r="B213" s="1" t="s">
        <v>47</v>
      </c>
      <c r="C213">
        <v>11</v>
      </c>
      <c r="D213">
        <v>1</v>
      </c>
      <c r="E213">
        <v>1</v>
      </c>
      <c r="F213">
        <v>2</v>
      </c>
      <c r="G213" s="1" t="s">
        <v>138</v>
      </c>
      <c r="H213">
        <v>0</v>
      </c>
      <c r="I213">
        <v>1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1</v>
      </c>
      <c r="R213">
        <v>2</v>
      </c>
      <c r="S213">
        <v>2</v>
      </c>
      <c r="T213">
        <v>4</v>
      </c>
      <c r="U213">
        <v>5</v>
      </c>
      <c r="V213">
        <v>2</v>
      </c>
      <c r="W213">
        <v>2</v>
      </c>
      <c r="X213">
        <v>5</v>
      </c>
      <c r="Y213">
        <v>7</v>
      </c>
      <c r="Z213" s="1" t="s">
        <v>145</v>
      </c>
    </row>
    <row r="214" spans="1:26" x14ac:dyDescent="0.3">
      <c r="A214" s="1" t="s">
        <v>49</v>
      </c>
      <c r="B214" s="1" t="s">
        <v>51</v>
      </c>
      <c r="C214">
        <v>11</v>
      </c>
      <c r="D214">
        <v>1</v>
      </c>
      <c r="E214">
        <v>3</v>
      </c>
      <c r="F214">
        <v>4</v>
      </c>
      <c r="G214" s="1" t="s">
        <v>138</v>
      </c>
      <c r="H214">
        <v>1</v>
      </c>
      <c r="I214">
        <v>1</v>
      </c>
      <c r="J214">
        <v>1</v>
      </c>
      <c r="K214">
        <v>1</v>
      </c>
      <c r="L214">
        <v>2</v>
      </c>
      <c r="M214">
        <v>0</v>
      </c>
      <c r="N214">
        <v>2</v>
      </c>
      <c r="O214">
        <v>2</v>
      </c>
      <c r="P214">
        <v>0</v>
      </c>
      <c r="Q214">
        <v>2</v>
      </c>
      <c r="R214">
        <v>0</v>
      </c>
      <c r="S214">
        <v>2</v>
      </c>
      <c r="T214">
        <v>2</v>
      </c>
      <c r="U214">
        <v>8</v>
      </c>
      <c r="V214">
        <v>5</v>
      </c>
      <c r="W214">
        <v>5</v>
      </c>
      <c r="X214">
        <v>8</v>
      </c>
      <c r="Y214">
        <v>13</v>
      </c>
      <c r="Z214" s="1" t="s">
        <v>145</v>
      </c>
    </row>
    <row r="215" spans="1:26" x14ac:dyDescent="0.3">
      <c r="A215" s="1" t="s">
        <v>130</v>
      </c>
      <c r="B215" s="1" t="s">
        <v>129</v>
      </c>
      <c r="C215">
        <v>11</v>
      </c>
      <c r="D215">
        <v>2</v>
      </c>
      <c r="E215">
        <v>1</v>
      </c>
      <c r="F215">
        <v>3</v>
      </c>
      <c r="G215" s="1" t="s">
        <v>138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1</v>
      </c>
      <c r="O215">
        <v>1</v>
      </c>
      <c r="P215">
        <v>2</v>
      </c>
      <c r="Q215">
        <v>3</v>
      </c>
      <c r="R215">
        <v>1</v>
      </c>
      <c r="S215">
        <v>5</v>
      </c>
      <c r="T215">
        <v>6</v>
      </c>
      <c r="U215">
        <v>5</v>
      </c>
      <c r="V215">
        <v>1</v>
      </c>
      <c r="W215">
        <v>1</v>
      </c>
      <c r="X215">
        <v>5</v>
      </c>
      <c r="Y215">
        <v>6</v>
      </c>
      <c r="Z215" s="1" t="s">
        <v>145</v>
      </c>
    </row>
    <row r="216" spans="1:26" x14ac:dyDescent="0.3">
      <c r="A216" s="1" t="s">
        <v>131</v>
      </c>
      <c r="B216" s="1" t="s">
        <v>46</v>
      </c>
      <c r="C216">
        <v>11</v>
      </c>
      <c r="D216">
        <v>2</v>
      </c>
      <c r="E216">
        <v>2</v>
      </c>
      <c r="F216">
        <v>4</v>
      </c>
      <c r="G216" s="1" t="s">
        <v>138</v>
      </c>
      <c r="H216">
        <v>2</v>
      </c>
      <c r="I216">
        <v>1</v>
      </c>
      <c r="J216">
        <v>1</v>
      </c>
      <c r="K216">
        <v>2</v>
      </c>
      <c r="L216">
        <v>3</v>
      </c>
      <c r="M216">
        <v>0</v>
      </c>
      <c r="N216">
        <v>1</v>
      </c>
      <c r="O216">
        <v>1</v>
      </c>
      <c r="P216">
        <v>0</v>
      </c>
      <c r="Q216">
        <v>1</v>
      </c>
      <c r="R216">
        <v>2</v>
      </c>
      <c r="S216">
        <v>3</v>
      </c>
      <c r="T216">
        <v>5</v>
      </c>
      <c r="U216">
        <v>6</v>
      </c>
      <c r="V216">
        <v>6</v>
      </c>
      <c r="W216">
        <v>6</v>
      </c>
      <c r="X216">
        <v>6</v>
      </c>
      <c r="Y216">
        <v>12</v>
      </c>
      <c r="Z216" s="1" t="s">
        <v>145</v>
      </c>
    </row>
    <row r="217" spans="1:26" x14ac:dyDescent="0.3">
      <c r="A217" s="1" t="s">
        <v>41</v>
      </c>
      <c r="B217" s="1" t="s">
        <v>39</v>
      </c>
      <c r="C217">
        <v>11</v>
      </c>
      <c r="D217">
        <v>1</v>
      </c>
      <c r="E217">
        <v>2</v>
      </c>
      <c r="F217">
        <v>3</v>
      </c>
      <c r="G217" s="1" t="s">
        <v>138</v>
      </c>
      <c r="H217">
        <v>1</v>
      </c>
      <c r="I217">
        <v>1</v>
      </c>
      <c r="J217">
        <v>1</v>
      </c>
      <c r="K217">
        <v>1</v>
      </c>
      <c r="L217">
        <v>2</v>
      </c>
      <c r="M217">
        <v>0</v>
      </c>
      <c r="N217">
        <v>1</v>
      </c>
      <c r="O217">
        <v>1</v>
      </c>
      <c r="P217">
        <v>0</v>
      </c>
      <c r="Q217">
        <v>1</v>
      </c>
      <c r="R217">
        <v>3</v>
      </c>
      <c r="S217">
        <v>5</v>
      </c>
      <c r="T217">
        <v>8</v>
      </c>
      <c r="U217">
        <v>8</v>
      </c>
      <c r="V217">
        <v>4</v>
      </c>
      <c r="W217">
        <v>4</v>
      </c>
      <c r="X217">
        <v>8</v>
      </c>
      <c r="Y217">
        <v>12</v>
      </c>
      <c r="Z217" s="1" t="s">
        <v>145</v>
      </c>
    </row>
    <row r="218" spans="1:26" x14ac:dyDescent="0.3">
      <c r="A218" s="1" t="s">
        <v>42</v>
      </c>
      <c r="B218" s="1" t="s">
        <v>37</v>
      </c>
      <c r="C218">
        <v>11</v>
      </c>
      <c r="D218">
        <v>2</v>
      </c>
      <c r="E218">
        <v>1</v>
      </c>
      <c r="F218">
        <v>3</v>
      </c>
      <c r="G218" s="1" t="s">
        <v>138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2</v>
      </c>
      <c r="R218">
        <v>5</v>
      </c>
      <c r="S218">
        <v>3</v>
      </c>
      <c r="T218">
        <v>8</v>
      </c>
      <c r="U218">
        <v>10</v>
      </c>
      <c r="V218">
        <v>4</v>
      </c>
      <c r="W218">
        <v>4</v>
      </c>
      <c r="X218">
        <v>10</v>
      </c>
      <c r="Y218">
        <v>14</v>
      </c>
      <c r="Z218" s="1" t="s">
        <v>145</v>
      </c>
    </row>
    <row r="219" spans="1:26" x14ac:dyDescent="0.3">
      <c r="A219" s="1" t="s">
        <v>50</v>
      </c>
      <c r="B219" s="1" t="s">
        <v>40</v>
      </c>
      <c r="C219">
        <v>11</v>
      </c>
      <c r="D219">
        <v>0</v>
      </c>
      <c r="E219">
        <v>1</v>
      </c>
      <c r="F219">
        <v>1</v>
      </c>
      <c r="G219" s="1" t="s">
        <v>139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1</v>
      </c>
      <c r="R219">
        <v>3</v>
      </c>
      <c r="S219">
        <v>1</v>
      </c>
      <c r="T219">
        <v>4</v>
      </c>
      <c r="U219">
        <v>8</v>
      </c>
      <c r="V219">
        <v>5</v>
      </c>
      <c r="W219">
        <v>5</v>
      </c>
      <c r="X219">
        <v>8</v>
      </c>
      <c r="Y219">
        <v>13</v>
      </c>
      <c r="Z219" s="1" t="s">
        <v>145</v>
      </c>
    </row>
    <row r="220" spans="1:26" x14ac:dyDescent="0.3">
      <c r="A220" s="1" t="s">
        <v>43</v>
      </c>
      <c r="B220" s="1" t="s">
        <v>36</v>
      </c>
      <c r="C220">
        <v>11</v>
      </c>
      <c r="D220">
        <v>0</v>
      </c>
      <c r="E220">
        <v>1</v>
      </c>
      <c r="F220">
        <v>1</v>
      </c>
      <c r="G220" s="1" t="s">
        <v>139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1</v>
      </c>
      <c r="R220">
        <v>5</v>
      </c>
      <c r="S220">
        <v>2</v>
      </c>
      <c r="T220">
        <v>7</v>
      </c>
      <c r="U220">
        <v>11</v>
      </c>
      <c r="V220">
        <v>6</v>
      </c>
      <c r="W220">
        <v>6</v>
      </c>
      <c r="X220">
        <v>11</v>
      </c>
      <c r="Y220">
        <v>17</v>
      </c>
      <c r="Z220" s="1" t="s">
        <v>145</v>
      </c>
    </row>
    <row r="221" spans="1:26" x14ac:dyDescent="0.3">
      <c r="A221" s="1" t="s">
        <v>120</v>
      </c>
      <c r="B221" s="1" t="s">
        <v>117</v>
      </c>
      <c r="C221">
        <v>1</v>
      </c>
      <c r="D221">
        <v>1</v>
      </c>
      <c r="E221">
        <v>0</v>
      </c>
      <c r="F221">
        <v>1</v>
      </c>
      <c r="G221" s="1" t="s">
        <v>139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2</v>
      </c>
      <c r="S221">
        <v>1</v>
      </c>
      <c r="T221">
        <v>3</v>
      </c>
      <c r="U221">
        <v>2</v>
      </c>
      <c r="V221">
        <v>9</v>
      </c>
      <c r="W221">
        <v>9</v>
      </c>
      <c r="X221">
        <v>2</v>
      </c>
      <c r="Y221">
        <v>11</v>
      </c>
      <c r="Z221" s="1" t="s">
        <v>146</v>
      </c>
    </row>
    <row r="222" spans="1:26" x14ac:dyDescent="0.3">
      <c r="A222" s="1" t="s">
        <v>113</v>
      </c>
      <c r="B222" s="1" t="s">
        <v>112</v>
      </c>
      <c r="C222">
        <v>1</v>
      </c>
      <c r="D222">
        <v>1</v>
      </c>
      <c r="E222">
        <v>0</v>
      </c>
      <c r="F222">
        <v>1</v>
      </c>
      <c r="G222" s="1" t="s">
        <v>139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1</v>
      </c>
      <c r="Q222">
        <v>1</v>
      </c>
      <c r="R222">
        <v>1</v>
      </c>
      <c r="S222">
        <v>1</v>
      </c>
      <c r="T222">
        <v>2</v>
      </c>
      <c r="U222">
        <v>3</v>
      </c>
      <c r="V222">
        <v>8</v>
      </c>
      <c r="W222">
        <v>8</v>
      </c>
      <c r="X222">
        <v>3</v>
      </c>
      <c r="Y222">
        <v>11</v>
      </c>
      <c r="Z222" s="1" t="s">
        <v>146</v>
      </c>
    </row>
    <row r="223" spans="1:26" x14ac:dyDescent="0.3">
      <c r="A223" s="1" t="s">
        <v>142</v>
      </c>
      <c r="B223" s="1" t="s">
        <v>121</v>
      </c>
      <c r="C223">
        <v>1</v>
      </c>
      <c r="D223">
        <v>1</v>
      </c>
      <c r="E223">
        <v>0</v>
      </c>
      <c r="F223">
        <v>1</v>
      </c>
      <c r="G223" s="1" t="s">
        <v>139</v>
      </c>
      <c r="H223">
        <v>1</v>
      </c>
      <c r="I223">
        <v>0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3</v>
      </c>
      <c r="S223">
        <v>5</v>
      </c>
      <c r="T223">
        <v>8</v>
      </c>
      <c r="U223">
        <v>3</v>
      </c>
      <c r="V223">
        <v>4</v>
      </c>
      <c r="W223">
        <v>4</v>
      </c>
      <c r="X223">
        <v>3</v>
      </c>
      <c r="Y223">
        <v>7</v>
      </c>
      <c r="Z223" s="1" t="s">
        <v>146</v>
      </c>
    </row>
    <row r="224" spans="1:26" x14ac:dyDescent="0.3">
      <c r="A224" s="1" t="s">
        <v>109</v>
      </c>
      <c r="B224" s="1" t="s">
        <v>114</v>
      </c>
      <c r="C224">
        <v>1</v>
      </c>
      <c r="D224">
        <v>1</v>
      </c>
      <c r="E224">
        <v>2</v>
      </c>
      <c r="F224">
        <v>3</v>
      </c>
      <c r="G224" s="1" t="s">
        <v>138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2</v>
      </c>
      <c r="O224">
        <v>2</v>
      </c>
      <c r="P224">
        <v>1</v>
      </c>
      <c r="Q224">
        <v>3</v>
      </c>
      <c r="R224">
        <v>3</v>
      </c>
      <c r="S224">
        <v>6</v>
      </c>
      <c r="T224">
        <v>9</v>
      </c>
      <c r="U224">
        <v>6</v>
      </c>
      <c r="V224">
        <v>1</v>
      </c>
      <c r="W224">
        <v>1</v>
      </c>
      <c r="X224">
        <v>6</v>
      </c>
      <c r="Y224">
        <v>7</v>
      </c>
      <c r="Z224" s="1" t="s">
        <v>146</v>
      </c>
    </row>
    <row r="225" spans="1:26" x14ac:dyDescent="0.3">
      <c r="A225" s="1" t="s">
        <v>152</v>
      </c>
      <c r="B225" s="1" t="s">
        <v>119</v>
      </c>
      <c r="C225">
        <v>1</v>
      </c>
      <c r="D225">
        <v>1</v>
      </c>
      <c r="E225">
        <v>3</v>
      </c>
      <c r="F225">
        <v>4</v>
      </c>
      <c r="G225" s="1" t="s">
        <v>138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1</v>
      </c>
      <c r="N225">
        <v>2</v>
      </c>
      <c r="O225">
        <v>2</v>
      </c>
      <c r="P225">
        <v>1</v>
      </c>
      <c r="Q225">
        <v>3</v>
      </c>
      <c r="R225">
        <v>6</v>
      </c>
      <c r="S225">
        <v>3</v>
      </c>
      <c r="T225">
        <v>9</v>
      </c>
      <c r="U225">
        <v>6</v>
      </c>
      <c r="V225">
        <v>4</v>
      </c>
      <c r="W225">
        <v>4</v>
      </c>
      <c r="X225">
        <v>6</v>
      </c>
      <c r="Y225">
        <v>10</v>
      </c>
      <c r="Z225" s="1" t="s">
        <v>146</v>
      </c>
    </row>
    <row r="226" spans="1:26" x14ac:dyDescent="0.3">
      <c r="A226" s="1" t="s">
        <v>111</v>
      </c>
      <c r="B226" s="1" t="s">
        <v>116</v>
      </c>
      <c r="C226">
        <v>1</v>
      </c>
      <c r="D226">
        <v>0</v>
      </c>
      <c r="E226">
        <v>2</v>
      </c>
      <c r="F226">
        <v>2</v>
      </c>
      <c r="G226" s="1" t="s">
        <v>139</v>
      </c>
      <c r="H226">
        <v>0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1</v>
      </c>
      <c r="O226">
        <v>1</v>
      </c>
      <c r="P226">
        <v>0</v>
      </c>
      <c r="Q226">
        <v>1</v>
      </c>
      <c r="R226">
        <v>2</v>
      </c>
      <c r="S226">
        <v>2</v>
      </c>
      <c r="T226">
        <v>4</v>
      </c>
      <c r="U226">
        <v>8</v>
      </c>
      <c r="V226">
        <v>4</v>
      </c>
      <c r="W226">
        <v>4</v>
      </c>
      <c r="X226">
        <v>8</v>
      </c>
      <c r="Y226">
        <v>12</v>
      </c>
      <c r="Z226" s="1" t="s">
        <v>146</v>
      </c>
    </row>
    <row r="227" spans="1:26" x14ac:dyDescent="0.3">
      <c r="A227" s="1" t="s">
        <v>141</v>
      </c>
      <c r="B227" s="1" t="s">
        <v>135</v>
      </c>
      <c r="C227">
        <v>1</v>
      </c>
      <c r="D227">
        <v>0</v>
      </c>
      <c r="E227">
        <v>1</v>
      </c>
      <c r="F227">
        <v>1</v>
      </c>
      <c r="G227" s="1" t="s">
        <v>139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1</v>
      </c>
      <c r="R227">
        <v>2</v>
      </c>
      <c r="S227">
        <v>4</v>
      </c>
      <c r="T227">
        <v>6</v>
      </c>
      <c r="U227">
        <v>8</v>
      </c>
      <c r="V227">
        <v>0</v>
      </c>
      <c r="W227">
        <v>0</v>
      </c>
      <c r="X227">
        <v>8</v>
      </c>
      <c r="Y227">
        <v>8</v>
      </c>
      <c r="Z227" s="1" t="s">
        <v>146</v>
      </c>
    </row>
    <row r="228" spans="1:26" x14ac:dyDescent="0.3">
      <c r="A228" s="1" t="s">
        <v>134</v>
      </c>
      <c r="B228" s="1" t="s">
        <v>110</v>
      </c>
      <c r="C228">
        <v>1</v>
      </c>
      <c r="D228">
        <v>2</v>
      </c>
      <c r="E228">
        <v>1</v>
      </c>
      <c r="F228">
        <v>3</v>
      </c>
      <c r="G228" s="1" t="s">
        <v>138</v>
      </c>
      <c r="H228">
        <v>1</v>
      </c>
      <c r="I228">
        <v>0</v>
      </c>
      <c r="J228">
        <v>0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2</v>
      </c>
      <c r="R228">
        <v>2</v>
      </c>
      <c r="S228">
        <v>3</v>
      </c>
      <c r="T228">
        <v>5</v>
      </c>
      <c r="U228">
        <v>9</v>
      </c>
      <c r="V228">
        <v>3</v>
      </c>
      <c r="W228">
        <v>3</v>
      </c>
      <c r="X228">
        <v>9</v>
      </c>
      <c r="Y228">
        <v>12</v>
      </c>
      <c r="Z228" s="1" t="s">
        <v>146</v>
      </c>
    </row>
    <row r="229" spans="1:26" x14ac:dyDescent="0.3">
      <c r="A229" s="1" t="s">
        <v>115</v>
      </c>
      <c r="B229" s="1" t="s">
        <v>122</v>
      </c>
      <c r="C229">
        <v>1</v>
      </c>
      <c r="D229">
        <v>1</v>
      </c>
      <c r="E229">
        <v>1</v>
      </c>
      <c r="F229">
        <v>2</v>
      </c>
      <c r="G229" s="1" t="s">
        <v>138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1</v>
      </c>
      <c r="P229">
        <v>1</v>
      </c>
      <c r="Q229">
        <v>2</v>
      </c>
      <c r="R229">
        <v>4</v>
      </c>
      <c r="S229">
        <v>4</v>
      </c>
      <c r="T229">
        <v>8</v>
      </c>
      <c r="U229">
        <v>3</v>
      </c>
      <c r="V229">
        <v>3</v>
      </c>
      <c r="W229">
        <v>3</v>
      </c>
      <c r="X229">
        <v>3</v>
      </c>
      <c r="Y229">
        <v>6</v>
      </c>
      <c r="Z229" s="1" t="s">
        <v>146</v>
      </c>
    </row>
    <row r="230" spans="1:26" x14ac:dyDescent="0.3">
      <c r="A230" s="1" t="s">
        <v>118</v>
      </c>
      <c r="B230" s="1" t="s">
        <v>136</v>
      </c>
      <c r="C230">
        <v>1</v>
      </c>
      <c r="D230">
        <v>4</v>
      </c>
      <c r="E230">
        <v>4</v>
      </c>
      <c r="F230">
        <v>8</v>
      </c>
      <c r="G230" s="1" t="s">
        <v>138</v>
      </c>
      <c r="H230">
        <v>1</v>
      </c>
      <c r="I230">
        <v>1</v>
      </c>
      <c r="J230">
        <v>1</v>
      </c>
      <c r="K230">
        <v>1</v>
      </c>
      <c r="L230">
        <v>2</v>
      </c>
      <c r="M230">
        <v>3</v>
      </c>
      <c r="N230">
        <v>3</v>
      </c>
      <c r="O230">
        <v>3</v>
      </c>
      <c r="P230">
        <v>3</v>
      </c>
      <c r="Q230">
        <v>6</v>
      </c>
      <c r="R230">
        <v>3</v>
      </c>
      <c r="S230">
        <v>1</v>
      </c>
      <c r="T230">
        <v>4</v>
      </c>
      <c r="U230">
        <v>2</v>
      </c>
      <c r="V230">
        <v>7</v>
      </c>
      <c r="W230">
        <v>7</v>
      </c>
      <c r="X230">
        <v>2</v>
      </c>
      <c r="Y230">
        <v>9</v>
      </c>
      <c r="Z230" s="1" t="s">
        <v>146</v>
      </c>
    </row>
    <row r="231" spans="1:26" x14ac:dyDescent="0.3">
      <c r="A231" s="1" t="s">
        <v>120</v>
      </c>
      <c r="B231" s="1" t="s">
        <v>111</v>
      </c>
      <c r="C231">
        <v>2</v>
      </c>
      <c r="D231">
        <v>0</v>
      </c>
      <c r="E231">
        <v>0</v>
      </c>
      <c r="F231">
        <v>0</v>
      </c>
      <c r="G231" s="1" t="s">
        <v>139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3</v>
      </c>
      <c r="S231">
        <v>1</v>
      </c>
      <c r="T231">
        <v>4</v>
      </c>
      <c r="U231">
        <v>3</v>
      </c>
      <c r="V231">
        <v>5</v>
      </c>
      <c r="W231">
        <v>5</v>
      </c>
      <c r="X231">
        <v>3</v>
      </c>
      <c r="Y231">
        <v>8</v>
      </c>
      <c r="Z231" s="1" t="s">
        <v>146</v>
      </c>
    </row>
    <row r="232" spans="1:26" x14ac:dyDescent="0.3">
      <c r="A232" s="1" t="s">
        <v>112</v>
      </c>
      <c r="B232" s="1" t="s">
        <v>109</v>
      </c>
      <c r="C232">
        <v>2</v>
      </c>
      <c r="D232">
        <v>5</v>
      </c>
      <c r="E232">
        <v>2</v>
      </c>
      <c r="F232">
        <v>7</v>
      </c>
      <c r="G232" s="1" t="s">
        <v>138</v>
      </c>
      <c r="H232">
        <v>1</v>
      </c>
      <c r="I232">
        <v>1</v>
      </c>
      <c r="J232">
        <v>1</v>
      </c>
      <c r="K232">
        <v>1</v>
      </c>
      <c r="L232">
        <v>2</v>
      </c>
      <c r="M232">
        <v>4</v>
      </c>
      <c r="N232">
        <v>1</v>
      </c>
      <c r="O232">
        <v>1</v>
      </c>
      <c r="P232">
        <v>4</v>
      </c>
      <c r="Q232">
        <v>5</v>
      </c>
      <c r="R232">
        <v>1</v>
      </c>
      <c r="S232">
        <v>1</v>
      </c>
      <c r="T232">
        <v>2</v>
      </c>
      <c r="U232">
        <v>11</v>
      </c>
      <c r="V232">
        <v>0</v>
      </c>
      <c r="W232">
        <v>0</v>
      </c>
      <c r="X232">
        <v>11</v>
      </c>
      <c r="Y232">
        <v>11</v>
      </c>
      <c r="Z232" s="1" t="s">
        <v>146</v>
      </c>
    </row>
    <row r="233" spans="1:26" x14ac:dyDescent="0.3">
      <c r="A233" s="1" t="s">
        <v>152</v>
      </c>
      <c r="B233" s="1" t="s">
        <v>115</v>
      </c>
      <c r="C233">
        <v>2</v>
      </c>
      <c r="D233">
        <v>1</v>
      </c>
      <c r="E233">
        <v>0</v>
      </c>
      <c r="F233">
        <v>1</v>
      </c>
      <c r="G233" s="1" t="s">
        <v>139</v>
      </c>
      <c r="H233">
        <v>1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2</v>
      </c>
      <c r="T233">
        <v>3</v>
      </c>
      <c r="U233">
        <v>6</v>
      </c>
      <c r="V233">
        <v>4</v>
      </c>
      <c r="W233">
        <v>4</v>
      </c>
      <c r="X233">
        <v>6</v>
      </c>
      <c r="Y233">
        <v>10</v>
      </c>
      <c r="Z233" s="1" t="s">
        <v>146</v>
      </c>
    </row>
    <row r="234" spans="1:26" x14ac:dyDescent="0.3">
      <c r="A234" s="1" t="s">
        <v>121</v>
      </c>
      <c r="B234" s="1" t="s">
        <v>113</v>
      </c>
      <c r="C234">
        <v>2</v>
      </c>
      <c r="D234">
        <v>1</v>
      </c>
      <c r="E234">
        <v>1</v>
      </c>
      <c r="F234">
        <v>2</v>
      </c>
      <c r="G234" s="1" t="s">
        <v>138</v>
      </c>
      <c r="H234">
        <v>1</v>
      </c>
      <c r="I234">
        <v>1</v>
      </c>
      <c r="J234">
        <v>1</v>
      </c>
      <c r="K234">
        <v>1</v>
      </c>
      <c r="L234">
        <v>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</v>
      </c>
      <c r="S234">
        <v>1</v>
      </c>
      <c r="T234">
        <v>3</v>
      </c>
      <c r="U234">
        <v>4</v>
      </c>
      <c r="V234">
        <v>6</v>
      </c>
      <c r="W234">
        <v>6</v>
      </c>
      <c r="X234">
        <v>4</v>
      </c>
      <c r="Y234">
        <v>10</v>
      </c>
      <c r="Z234" s="1" t="s">
        <v>146</v>
      </c>
    </row>
    <row r="235" spans="1:26" x14ac:dyDescent="0.3">
      <c r="A235" s="1" t="s">
        <v>136</v>
      </c>
      <c r="B235" s="1" t="s">
        <v>116</v>
      </c>
      <c r="C235">
        <v>2</v>
      </c>
      <c r="D235">
        <v>0</v>
      </c>
      <c r="E235">
        <v>1</v>
      </c>
      <c r="F235">
        <v>1</v>
      </c>
      <c r="G235" s="1" t="s">
        <v>139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1</v>
      </c>
      <c r="R235">
        <v>1</v>
      </c>
      <c r="S235">
        <v>1</v>
      </c>
      <c r="T235">
        <v>2</v>
      </c>
      <c r="U235">
        <v>6</v>
      </c>
      <c r="V235">
        <v>6</v>
      </c>
      <c r="W235">
        <v>6</v>
      </c>
      <c r="X235">
        <v>6</v>
      </c>
      <c r="Y235">
        <v>12</v>
      </c>
      <c r="Z235" s="1" t="s">
        <v>146</v>
      </c>
    </row>
    <row r="236" spans="1:26" x14ac:dyDescent="0.3">
      <c r="A236" s="1" t="s">
        <v>141</v>
      </c>
      <c r="B236" s="1" t="s">
        <v>142</v>
      </c>
      <c r="C236">
        <v>2</v>
      </c>
      <c r="D236">
        <v>0</v>
      </c>
      <c r="E236">
        <v>1</v>
      </c>
      <c r="F236">
        <v>1</v>
      </c>
      <c r="G236" s="1" t="s">
        <v>139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0</v>
      </c>
      <c r="Q236">
        <v>1</v>
      </c>
      <c r="R236">
        <v>4</v>
      </c>
      <c r="S236">
        <v>5</v>
      </c>
      <c r="T236">
        <v>9</v>
      </c>
      <c r="U236">
        <v>9</v>
      </c>
      <c r="V236">
        <v>4</v>
      </c>
      <c r="W236">
        <v>4</v>
      </c>
      <c r="X236">
        <v>9</v>
      </c>
      <c r="Y236">
        <v>13</v>
      </c>
      <c r="Z236" s="1" t="s">
        <v>146</v>
      </c>
    </row>
    <row r="237" spans="1:26" x14ac:dyDescent="0.3">
      <c r="A237" s="1" t="s">
        <v>117</v>
      </c>
      <c r="B237" s="1" t="s">
        <v>118</v>
      </c>
      <c r="C237">
        <v>2</v>
      </c>
      <c r="D237">
        <v>2</v>
      </c>
      <c r="E237">
        <v>1</v>
      </c>
      <c r="F237">
        <v>3</v>
      </c>
      <c r="G237" s="1" t="s">
        <v>138</v>
      </c>
      <c r="H237">
        <v>0</v>
      </c>
      <c r="I237">
        <v>1</v>
      </c>
      <c r="J237">
        <v>1</v>
      </c>
      <c r="K237">
        <v>0</v>
      </c>
      <c r="L237">
        <v>1</v>
      </c>
      <c r="M237">
        <v>2</v>
      </c>
      <c r="N237">
        <v>0</v>
      </c>
      <c r="O237">
        <v>0</v>
      </c>
      <c r="P237">
        <v>2</v>
      </c>
      <c r="Q237">
        <v>2</v>
      </c>
      <c r="R237">
        <v>1</v>
      </c>
      <c r="S237">
        <v>2</v>
      </c>
      <c r="T237">
        <v>3</v>
      </c>
      <c r="U237">
        <v>7</v>
      </c>
      <c r="V237">
        <v>3</v>
      </c>
      <c r="W237">
        <v>3</v>
      </c>
      <c r="X237">
        <v>7</v>
      </c>
      <c r="Y237">
        <v>10</v>
      </c>
      <c r="Z237" s="1" t="s">
        <v>146</v>
      </c>
    </row>
    <row r="238" spans="1:26" x14ac:dyDescent="0.3">
      <c r="A238" s="1" t="s">
        <v>134</v>
      </c>
      <c r="B238" s="1" t="s">
        <v>122</v>
      </c>
      <c r="C238">
        <v>2</v>
      </c>
      <c r="D238">
        <v>0</v>
      </c>
      <c r="E238">
        <v>1</v>
      </c>
      <c r="F238">
        <v>1</v>
      </c>
      <c r="G238" s="1" t="s">
        <v>139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0</v>
      </c>
      <c r="Q238">
        <v>1</v>
      </c>
      <c r="R238">
        <v>1</v>
      </c>
      <c r="S238">
        <v>2</v>
      </c>
      <c r="T238">
        <v>3</v>
      </c>
      <c r="U238">
        <v>5</v>
      </c>
      <c r="V238">
        <v>5</v>
      </c>
      <c r="W238">
        <v>5</v>
      </c>
      <c r="X238">
        <v>5</v>
      </c>
      <c r="Y238">
        <v>10</v>
      </c>
      <c r="Z238" s="1" t="s">
        <v>146</v>
      </c>
    </row>
    <row r="239" spans="1:26" x14ac:dyDescent="0.3">
      <c r="A239" s="1" t="s">
        <v>135</v>
      </c>
      <c r="B239" s="1" t="s">
        <v>110</v>
      </c>
      <c r="C239">
        <v>2</v>
      </c>
      <c r="D239">
        <v>0</v>
      </c>
      <c r="E239">
        <v>0</v>
      </c>
      <c r="F239">
        <v>0</v>
      </c>
      <c r="G239" s="1" t="s">
        <v>139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4</v>
      </c>
      <c r="S239">
        <v>4</v>
      </c>
      <c r="T239">
        <v>8</v>
      </c>
      <c r="U239">
        <v>6</v>
      </c>
      <c r="V239">
        <v>6</v>
      </c>
      <c r="W239">
        <v>6</v>
      </c>
      <c r="X239">
        <v>6</v>
      </c>
      <c r="Y239">
        <v>12</v>
      </c>
      <c r="Z239" s="1" t="s">
        <v>146</v>
      </c>
    </row>
    <row r="240" spans="1:26" x14ac:dyDescent="0.3">
      <c r="A240" s="1" t="s">
        <v>119</v>
      </c>
      <c r="B240" s="1" t="s">
        <v>114</v>
      </c>
      <c r="C240">
        <v>2</v>
      </c>
      <c r="D240">
        <v>1</v>
      </c>
      <c r="E240">
        <v>1</v>
      </c>
      <c r="F240">
        <v>2</v>
      </c>
      <c r="G240" s="1" t="s">
        <v>138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1</v>
      </c>
      <c r="P240">
        <v>1</v>
      </c>
      <c r="Q240">
        <v>2</v>
      </c>
      <c r="R240">
        <v>2</v>
      </c>
      <c r="S240">
        <v>2</v>
      </c>
      <c r="T240">
        <v>4</v>
      </c>
      <c r="U240">
        <v>4</v>
      </c>
      <c r="V240">
        <v>3</v>
      </c>
      <c r="W240">
        <v>3</v>
      </c>
      <c r="X240">
        <v>4</v>
      </c>
      <c r="Y240">
        <v>7</v>
      </c>
      <c r="Z240" s="1" t="s">
        <v>146</v>
      </c>
    </row>
    <row r="241" spans="1:26" x14ac:dyDescent="0.3">
      <c r="A241" s="1" t="s">
        <v>113</v>
      </c>
      <c r="B241" s="1" t="s">
        <v>122</v>
      </c>
      <c r="C241">
        <v>3</v>
      </c>
      <c r="D241">
        <v>2</v>
      </c>
      <c r="E241">
        <v>0</v>
      </c>
      <c r="F241">
        <v>2</v>
      </c>
      <c r="G241" s="1" t="s">
        <v>139</v>
      </c>
      <c r="H241">
        <v>2</v>
      </c>
      <c r="I241">
        <v>0</v>
      </c>
      <c r="J241">
        <v>0</v>
      </c>
      <c r="K241">
        <v>2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</v>
      </c>
      <c r="S241">
        <v>3</v>
      </c>
      <c r="T241">
        <v>5</v>
      </c>
      <c r="U241">
        <v>3</v>
      </c>
      <c r="V241">
        <v>0</v>
      </c>
      <c r="W241">
        <v>0</v>
      </c>
      <c r="X241">
        <v>3</v>
      </c>
      <c r="Y241">
        <v>3</v>
      </c>
      <c r="Z241" s="1" t="s">
        <v>146</v>
      </c>
    </row>
    <row r="242" spans="1:26" x14ac:dyDescent="0.3">
      <c r="A242" s="1" t="s">
        <v>142</v>
      </c>
      <c r="B242" s="1" t="s">
        <v>110</v>
      </c>
      <c r="C242">
        <v>3</v>
      </c>
      <c r="D242">
        <v>3</v>
      </c>
      <c r="E242">
        <v>2</v>
      </c>
      <c r="F242">
        <v>5</v>
      </c>
      <c r="G242" s="1" t="s">
        <v>138</v>
      </c>
      <c r="H242">
        <v>1</v>
      </c>
      <c r="I242">
        <v>2</v>
      </c>
      <c r="J242">
        <v>2</v>
      </c>
      <c r="K242">
        <v>1</v>
      </c>
      <c r="L242">
        <v>3</v>
      </c>
      <c r="M242">
        <v>2</v>
      </c>
      <c r="N242">
        <v>0</v>
      </c>
      <c r="O242">
        <v>0</v>
      </c>
      <c r="P242">
        <v>2</v>
      </c>
      <c r="Q242">
        <v>2</v>
      </c>
      <c r="R242">
        <v>0</v>
      </c>
      <c r="S242">
        <v>3</v>
      </c>
      <c r="T242">
        <v>3</v>
      </c>
      <c r="U242">
        <v>1</v>
      </c>
      <c r="V242">
        <v>1</v>
      </c>
      <c r="W242">
        <v>1</v>
      </c>
      <c r="X242">
        <v>1</v>
      </c>
      <c r="Y242">
        <v>2</v>
      </c>
      <c r="Z242" s="1" t="s">
        <v>146</v>
      </c>
    </row>
    <row r="243" spans="1:26" x14ac:dyDescent="0.3">
      <c r="A243" s="1" t="s">
        <v>109</v>
      </c>
      <c r="B243" s="1" t="s">
        <v>141</v>
      </c>
      <c r="C243">
        <v>3</v>
      </c>
      <c r="D243">
        <v>2</v>
      </c>
      <c r="E243">
        <v>1</v>
      </c>
      <c r="F243">
        <v>3</v>
      </c>
      <c r="G243" s="1" t="s">
        <v>138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</v>
      </c>
      <c r="N243">
        <v>1</v>
      </c>
      <c r="O243">
        <v>1</v>
      </c>
      <c r="P243">
        <v>2</v>
      </c>
      <c r="Q243">
        <v>3</v>
      </c>
      <c r="R243">
        <v>4</v>
      </c>
      <c r="S243">
        <v>2</v>
      </c>
      <c r="T243">
        <v>6</v>
      </c>
      <c r="U243">
        <v>11</v>
      </c>
      <c r="V243">
        <v>8</v>
      </c>
      <c r="W243">
        <v>8</v>
      </c>
      <c r="X243">
        <v>11</v>
      </c>
      <c r="Y243">
        <v>19</v>
      </c>
      <c r="Z243" s="1" t="s">
        <v>146</v>
      </c>
    </row>
    <row r="244" spans="1:26" x14ac:dyDescent="0.3">
      <c r="A244" s="1" t="s">
        <v>111</v>
      </c>
      <c r="B244" s="1" t="s">
        <v>136</v>
      </c>
      <c r="C244">
        <v>3</v>
      </c>
      <c r="D244">
        <v>0</v>
      </c>
      <c r="E244">
        <v>3</v>
      </c>
      <c r="F244">
        <v>3</v>
      </c>
      <c r="G244" s="1" t="s">
        <v>139</v>
      </c>
      <c r="H244">
        <v>0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2</v>
      </c>
      <c r="O244">
        <v>2</v>
      </c>
      <c r="P244">
        <v>0</v>
      </c>
      <c r="Q244">
        <v>2</v>
      </c>
      <c r="R244">
        <v>2</v>
      </c>
      <c r="S244">
        <v>3</v>
      </c>
      <c r="T244">
        <v>5</v>
      </c>
      <c r="U244">
        <v>8</v>
      </c>
      <c r="V244">
        <v>6</v>
      </c>
      <c r="W244">
        <v>6</v>
      </c>
      <c r="X244">
        <v>8</v>
      </c>
      <c r="Y244">
        <v>14</v>
      </c>
      <c r="Z244" s="1" t="s">
        <v>146</v>
      </c>
    </row>
    <row r="245" spans="1:26" x14ac:dyDescent="0.3">
      <c r="A245" s="1" t="s">
        <v>121</v>
      </c>
      <c r="B245" s="1" t="s">
        <v>120</v>
      </c>
      <c r="C245">
        <v>3</v>
      </c>
      <c r="D245">
        <v>1</v>
      </c>
      <c r="E245">
        <v>1</v>
      </c>
      <c r="F245">
        <v>2</v>
      </c>
      <c r="G245" s="1" t="s">
        <v>138</v>
      </c>
      <c r="H245">
        <v>1</v>
      </c>
      <c r="I245">
        <v>1</v>
      </c>
      <c r="J245">
        <v>1</v>
      </c>
      <c r="K245">
        <v>1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3</v>
      </c>
      <c r="S245">
        <v>1</v>
      </c>
      <c r="T245">
        <v>4</v>
      </c>
      <c r="U245">
        <v>4</v>
      </c>
      <c r="V245">
        <v>2</v>
      </c>
      <c r="W245">
        <v>2</v>
      </c>
      <c r="X245">
        <v>4</v>
      </c>
      <c r="Y245">
        <v>6</v>
      </c>
      <c r="Z245" s="1" t="s">
        <v>146</v>
      </c>
    </row>
    <row r="246" spans="1:26" x14ac:dyDescent="0.3">
      <c r="A246" s="1" t="s">
        <v>117</v>
      </c>
      <c r="B246" s="1" t="s">
        <v>114</v>
      </c>
      <c r="C246">
        <v>3</v>
      </c>
      <c r="D246">
        <v>2</v>
      </c>
      <c r="E246">
        <v>0</v>
      </c>
      <c r="F246">
        <v>2</v>
      </c>
      <c r="G246" s="1" t="s">
        <v>139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</v>
      </c>
      <c r="N246">
        <v>0</v>
      </c>
      <c r="O246">
        <v>0</v>
      </c>
      <c r="P246">
        <v>2</v>
      </c>
      <c r="Q246">
        <v>2</v>
      </c>
      <c r="R246">
        <v>2</v>
      </c>
      <c r="S246">
        <v>2</v>
      </c>
      <c r="T246">
        <v>4</v>
      </c>
      <c r="U246">
        <v>6</v>
      </c>
      <c r="V246">
        <v>6</v>
      </c>
      <c r="W246">
        <v>6</v>
      </c>
      <c r="X246">
        <v>6</v>
      </c>
      <c r="Y246">
        <v>12</v>
      </c>
      <c r="Z246" s="1" t="s">
        <v>146</v>
      </c>
    </row>
    <row r="247" spans="1:26" x14ac:dyDescent="0.3">
      <c r="A247" s="1" t="s">
        <v>135</v>
      </c>
      <c r="B247" s="1" t="s">
        <v>112</v>
      </c>
      <c r="C247">
        <v>3</v>
      </c>
      <c r="D247">
        <v>2</v>
      </c>
      <c r="E247">
        <v>2</v>
      </c>
      <c r="F247">
        <v>4</v>
      </c>
      <c r="G247" s="1" t="s">
        <v>138</v>
      </c>
      <c r="H247">
        <v>1</v>
      </c>
      <c r="I247">
        <v>0</v>
      </c>
      <c r="J247">
        <v>0</v>
      </c>
      <c r="K247">
        <v>1</v>
      </c>
      <c r="L247">
        <v>1</v>
      </c>
      <c r="M247">
        <v>1</v>
      </c>
      <c r="N247">
        <v>2</v>
      </c>
      <c r="O247">
        <v>2</v>
      </c>
      <c r="P247">
        <v>1</v>
      </c>
      <c r="Q247">
        <v>3</v>
      </c>
      <c r="R247">
        <v>3</v>
      </c>
      <c r="S247">
        <v>4</v>
      </c>
      <c r="T247">
        <v>7</v>
      </c>
      <c r="U247">
        <v>3</v>
      </c>
      <c r="V247">
        <v>2</v>
      </c>
      <c r="W247">
        <v>2</v>
      </c>
      <c r="X247">
        <v>3</v>
      </c>
      <c r="Y247">
        <v>5</v>
      </c>
      <c r="Z247" s="1" t="s">
        <v>146</v>
      </c>
    </row>
    <row r="248" spans="1:26" x14ac:dyDescent="0.3">
      <c r="A248" s="1" t="s">
        <v>116</v>
      </c>
      <c r="B248" s="1" t="s">
        <v>152</v>
      </c>
      <c r="C248">
        <v>3</v>
      </c>
      <c r="D248">
        <v>1</v>
      </c>
      <c r="E248">
        <v>1</v>
      </c>
      <c r="F248">
        <v>2</v>
      </c>
      <c r="G248" s="1" t="s">
        <v>138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2</v>
      </c>
      <c r="R248">
        <v>4</v>
      </c>
      <c r="S248">
        <v>2</v>
      </c>
      <c r="T248">
        <v>6</v>
      </c>
      <c r="U248">
        <v>9</v>
      </c>
      <c r="V248">
        <v>1</v>
      </c>
      <c r="W248">
        <v>1</v>
      </c>
      <c r="X248">
        <v>9</v>
      </c>
      <c r="Y248">
        <v>10</v>
      </c>
      <c r="Z248" s="1" t="s">
        <v>146</v>
      </c>
    </row>
    <row r="249" spans="1:26" x14ac:dyDescent="0.3">
      <c r="A249" s="1" t="s">
        <v>115</v>
      </c>
      <c r="B249" s="1" t="s">
        <v>134</v>
      </c>
      <c r="C249">
        <v>3</v>
      </c>
      <c r="D249">
        <v>2</v>
      </c>
      <c r="E249">
        <v>0</v>
      </c>
      <c r="F249">
        <v>2</v>
      </c>
      <c r="G249" s="1" t="s">
        <v>139</v>
      </c>
      <c r="H249">
        <v>1</v>
      </c>
      <c r="I249">
        <v>0</v>
      </c>
      <c r="J249">
        <v>0</v>
      </c>
      <c r="K249">
        <v>1</v>
      </c>
      <c r="L249">
        <v>1</v>
      </c>
      <c r="M249">
        <v>1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1</v>
      </c>
      <c r="T249">
        <v>1</v>
      </c>
      <c r="U249">
        <v>7</v>
      </c>
      <c r="V249">
        <v>4</v>
      </c>
      <c r="W249">
        <v>4</v>
      </c>
      <c r="X249">
        <v>7</v>
      </c>
      <c r="Y249">
        <v>11</v>
      </c>
      <c r="Z249" s="1" t="s">
        <v>146</v>
      </c>
    </row>
    <row r="250" spans="1:26" x14ac:dyDescent="0.3">
      <c r="A250" s="1" t="s">
        <v>118</v>
      </c>
      <c r="B250" s="1" t="s">
        <v>119</v>
      </c>
      <c r="C250">
        <v>3</v>
      </c>
      <c r="D250">
        <v>2</v>
      </c>
      <c r="E250">
        <v>2</v>
      </c>
      <c r="F250">
        <v>4</v>
      </c>
      <c r="G250" s="1" t="s">
        <v>138</v>
      </c>
      <c r="H250">
        <v>1</v>
      </c>
      <c r="I250">
        <v>1</v>
      </c>
      <c r="J250">
        <v>1</v>
      </c>
      <c r="K250">
        <v>1</v>
      </c>
      <c r="L250">
        <v>2</v>
      </c>
      <c r="M250">
        <v>1</v>
      </c>
      <c r="N250">
        <v>1</v>
      </c>
      <c r="O250">
        <v>1</v>
      </c>
      <c r="P250">
        <v>1</v>
      </c>
      <c r="Q250">
        <v>2</v>
      </c>
      <c r="R250">
        <v>1</v>
      </c>
      <c r="S250">
        <v>4</v>
      </c>
      <c r="T250">
        <v>5</v>
      </c>
      <c r="U250">
        <v>1</v>
      </c>
      <c r="V250">
        <v>8</v>
      </c>
      <c r="W250">
        <v>8</v>
      </c>
      <c r="X250">
        <v>1</v>
      </c>
      <c r="Y250">
        <v>9</v>
      </c>
      <c r="Z250" s="1" t="s">
        <v>146</v>
      </c>
    </row>
    <row r="251" spans="1:26" x14ac:dyDescent="0.3">
      <c r="A251" s="1" t="s">
        <v>120</v>
      </c>
      <c r="B251" s="1" t="s">
        <v>116</v>
      </c>
      <c r="C251">
        <v>4</v>
      </c>
      <c r="D251">
        <v>0</v>
      </c>
      <c r="E251">
        <v>1</v>
      </c>
      <c r="F251">
        <v>1</v>
      </c>
      <c r="G251" s="1" t="s">
        <v>139</v>
      </c>
      <c r="H251">
        <v>0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5</v>
      </c>
      <c r="S251">
        <v>5</v>
      </c>
      <c r="T251">
        <v>10</v>
      </c>
      <c r="U251">
        <v>2</v>
      </c>
      <c r="V251">
        <v>6</v>
      </c>
      <c r="W251">
        <v>6</v>
      </c>
      <c r="X251">
        <v>2</v>
      </c>
      <c r="Y251">
        <v>8</v>
      </c>
      <c r="Z251" s="1" t="s">
        <v>146</v>
      </c>
    </row>
    <row r="252" spans="1:26" x14ac:dyDescent="0.3">
      <c r="A252" s="1" t="s">
        <v>112</v>
      </c>
      <c r="B252" s="1" t="s">
        <v>115</v>
      </c>
      <c r="C252">
        <v>4</v>
      </c>
      <c r="D252">
        <v>5</v>
      </c>
      <c r="E252">
        <v>2</v>
      </c>
      <c r="F252">
        <v>7</v>
      </c>
      <c r="G252" s="1" t="s">
        <v>138</v>
      </c>
      <c r="H252">
        <v>2</v>
      </c>
      <c r="I252">
        <v>1</v>
      </c>
      <c r="J252">
        <v>1</v>
      </c>
      <c r="K252">
        <v>2</v>
      </c>
      <c r="L252">
        <v>3</v>
      </c>
      <c r="M252">
        <v>3</v>
      </c>
      <c r="N252">
        <v>1</v>
      </c>
      <c r="O252">
        <v>1</v>
      </c>
      <c r="P252">
        <v>3</v>
      </c>
      <c r="Q252">
        <v>4</v>
      </c>
      <c r="R252">
        <v>1</v>
      </c>
      <c r="S252">
        <v>4</v>
      </c>
      <c r="T252">
        <v>5</v>
      </c>
      <c r="U252">
        <v>2</v>
      </c>
      <c r="V252">
        <v>5</v>
      </c>
      <c r="W252">
        <v>5</v>
      </c>
      <c r="X252">
        <v>2</v>
      </c>
      <c r="Y252">
        <v>7</v>
      </c>
      <c r="Z252" s="1" t="s">
        <v>146</v>
      </c>
    </row>
    <row r="253" spans="1:26" x14ac:dyDescent="0.3">
      <c r="A253" s="1" t="s">
        <v>109</v>
      </c>
      <c r="B253" s="1" t="s">
        <v>121</v>
      </c>
      <c r="C253">
        <v>4</v>
      </c>
      <c r="D253">
        <v>1</v>
      </c>
      <c r="E253">
        <v>1</v>
      </c>
      <c r="F253">
        <v>2</v>
      </c>
      <c r="G253" s="1" t="s">
        <v>138</v>
      </c>
      <c r="H253">
        <v>0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1</v>
      </c>
      <c r="Q253">
        <v>1</v>
      </c>
      <c r="R253">
        <v>5</v>
      </c>
      <c r="S253">
        <v>6</v>
      </c>
      <c r="T253">
        <v>11</v>
      </c>
      <c r="U253">
        <v>5</v>
      </c>
      <c r="V253">
        <v>6</v>
      </c>
      <c r="W253">
        <v>6</v>
      </c>
      <c r="X253">
        <v>5</v>
      </c>
      <c r="Y253">
        <v>11</v>
      </c>
      <c r="Z253" s="1" t="s">
        <v>146</v>
      </c>
    </row>
    <row r="254" spans="1:26" x14ac:dyDescent="0.3">
      <c r="A254" s="1" t="s">
        <v>152</v>
      </c>
      <c r="B254" s="1" t="s">
        <v>136</v>
      </c>
      <c r="C254">
        <v>4</v>
      </c>
      <c r="D254">
        <v>0</v>
      </c>
      <c r="E254">
        <v>2</v>
      </c>
      <c r="F254">
        <v>2</v>
      </c>
      <c r="G254" s="1" t="s">
        <v>139</v>
      </c>
      <c r="H254">
        <v>0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1</v>
      </c>
      <c r="O254">
        <v>1</v>
      </c>
      <c r="P254">
        <v>0</v>
      </c>
      <c r="Q254">
        <v>1</v>
      </c>
      <c r="R254">
        <v>6</v>
      </c>
      <c r="S254">
        <v>2</v>
      </c>
      <c r="T254">
        <v>8</v>
      </c>
      <c r="U254">
        <v>3</v>
      </c>
      <c r="V254">
        <v>5</v>
      </c>
      <c r="W254">
        <v>5</v>
      </c>
      <c r="X254">
        <v>3</v>
      </c>
      <c r="Y254">
        <v>8</v>
      </c>
      <c r="Z254" s="1" t="s">
        <v>146</v>
      </c>
    </row>
    <row r="255" spans="1:26" x14ac:dyDescent="0.3">
      <c r="A255" s="1" t="s">
        <v>110</v>
      </c>
      <c r="B255" s="1" t="s">
        <v>111</v>
      </c>
      <c r="C255">
        <v>4</v>
      </c>
      <c r="D255">
        <v>1</v>
      </c>
      <c r="E255">
        <v>2</v>
      </c>
      <c r="F255">
        <v>3</v>
      </c>
      <c r="G255" s="1" t="s">
        <v>138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2</v>
      </c>
      <c r="O255">
        <v>2</v>
      </c>
      <c r="P255">
        <v>1</v>
      </c>
      <c r="Q255">
        <v>3</v>
      </c>
      <c r="R255">
        <v>2</v>
      </c>
      <c r="S255">
        <v>4</v>
      </c>
      <c r="T255">
        <v>6</v>
      </c>
      <c r="U255">
        <v>7</v>
      </c>
      <c r="V255">
        <v>2</v>
      </c>
      <c r="W255">
        <v>2</v>
      </c>
      <c r="X255">
        <v>7</v>
      </c>
      <c r="Y255">
        <v>9</v>
      </c>
      <c r="Z255" s="1" t="s">
        <v>146</v>
      </c>
    </row>
    <row r="256" spans="1:26" x14ac:dyDescent="0.3">
      <c r="A256" s="1" t="s">
        <v>141</v>
      </c>
      <c r="B256" s="1" t="s">
        <v>118</v>
      </c>
      <c r="C256">
        <v>4</v>
      </c>
      <c r="D256">
        <v>0</v>
      </c>
      <c r="E256">
        <v>3</v>
      </c>
      <c r="F256">
        <v>3</v>
      </c>
      <c r="G256" s="1" t="s">
        <v>139</v>
      </c>
      <c r="H256">
        <v>0</v>
      </c>
      <c r="I256">
        <v>2</v>
      </c>
      <c r="J256">
        <v>2</v>
      </c>
      <c r="K256">
        <v>0</v>
      </c>
      <c r="L256">
        <v>2</v>
      </c>
      <c r="M256">
        <v>0</v>
      </c>
      <c r="N256">
        <v>1</v>
      </c>
      <c r="O256">
        <v>1</v>
      </c>
      <c r="P256">
        <v>0</v>
      </c>
      <c r="Q256">
        <v>1</v>
      </c>
      <c r="R256">
        <v>2</v>
      </c>
      <c r="S256">
        <v>0</v>
      </c>
      <c r="T256">
        <v>2</v>
      </c>
      <c r="U256">
        <v>8</v>
      </c>
      <c r="V256">
        <v>6</v>
      </c>
      <c r="W256">
        <v>6</v>
      </c>
      <c r="X256">
        <v>8</v>
      </c>
      <c r="Y256">
        <v>14</v>
      </c>
      <c r="Z256" s="1" t="s">
        <v>146</v>
      </c>
    </row>
    <row r="257" spans="1:26" x14ac:dyDescent="0.3">
      <c r="A257" s="1" t="s">
        <v>134</v>
      </c>
      <c r="B257" s="1" t="s">
        <v>113</v>
      </c>
      <c r="C257">
        <v>4</v>
      </c>
      <c r="D257">
        <v>0</v>
      </c>
      <c r="E257">
        <v>0</v>
      </c>
      <c r="F257">
        <v>0</v>
      </c>
      <c r="G257" s="1" t="s">
        <v>139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4</v>
      </c>
      <c r="S257">
        <v>3</v>
      </c>
      <c r="T257">
        <v>7</v>
      </c>
      <c r="U257">
        <v>4</v>
      </c>
      <c r="V257">
        <v>6</v>
      </c>
      <c r="W257">
        <v>6</v>
      </c>
      <c r="X257">
        <v>4</v>
      </c>
      <c r="Y257">
        <v>10</v>
      </c>
      <c r="Z257" s="1" t="s">
        <v>146</v>
      </c>
    </row>
    <row r="258" spans="1:26" x14ac:dyDescent="0.3">
      <c r="A258" s="1" t="s">
        <v>119</v>
      </c>
      <c r="B258" s="1" t="s">
        <v>117</v>
      </c>
      <c r="C258">
        <v>4</v>
      </c>
      <c r="D258">
        <v>3</v>
      </c>
      <c r="E258">
        <v>2</v>
      </c>
      <c r="F258">
        <v>5</v>
      </c>
      <c r="G258" s="1" t="s">
        <v>138</v>
      </c>
      <c r="H258">
        <v>3</v>
      </c>
      <c r="I258">
        <v>0</v>
      </c>
      <c r="J258">
        <v>0</v>
      </c>
      <c r="K258">
        <v>3</v>
      </c>
      <c r="L258">
        <v>3</v>
      </c>
      <c r="M258">
        <v>0</v>
      </c>
      <c r="N258">
        <v>2</v>
      </c>
      <c r="O258">
        <v>2</v>
      </c>
      <c r="P258">
        <v>0</v>
      </c>
      <c r="Q258">
        <v>2</v>
      </c>
      <c r="R258">
        <v>2</v>
      </c>
      <c r="S258">
        <v>2</v>
      </c>
      <c r="T258">
        <v>4</v>
      </c>
      <c r="U258">
        <v>9</v>
      </c>
      <c r="V258">
        <v>6</v>
      </c>
      <c r="W258">
        <v>6</v>
      </c>
      <c r="X258">
        <v>9</v>
      </c>
      <c r="Y258">
        <v>15</v>
      </c>
      <c r="Z258" s="1" t="s">
        <v>146</v>
      </c>
    </row>
    <row r="259" spans="1:26" x14ac:dyDescent="0.3">
      <c r="A259" s="1" t="s">
        <v>122</v>
      </c>
      <c r="B259" s="1" t="s">
        <v>142</v>
      </c>
      <c r="C259">
        <v>4</v>
      </c>
      <c r="D259">
        <v>2</v>
      </c>
      <c r="E259">
        <v>0</v>
      </c>
      <c r="F259">
        <v>2</v>
      </c>
      <c r="G259" s="1" t="s">
        <v>139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0</v>
      </c>
      <c r="O259">
        <v>0</v>
      </c>
      <c r="P259">
        <v>2</v>
      </c>
      <c r="Q259">
        <v>2</v>
      </c>
      <c r="R259">
        <v>1</v>
      </c>
      <c r="S259">
        <v>3</v>
      </c>
      <c r="T259">
        <v>4</v>
      </c>
      <c r="U259">
        <v>5</v>
      </c>
      <c r="V259">
        <v>5</v>
      </c>
      <c r="W259">
        <v>5</v>
      </c>
      <c r="X259">
        <v>5</v>
      </c>
      <c r="Y259">
        <v>10</v>
      </c>
      <c r="Z259" s="1" t="s">
        <v>146</v>
      </c>
    </row>
    <row r="260" spans="1:26" x14ac:dyDescent="0.3">
      <c r="A260" s="1" t="s">
        <v>114</v>
      </c>
      <c r="B260" s="1" t="s">
        <v>135</v>
      </c>
      <c r="C260">
        <v>4</v>
      </c>
      <c r="D260">
        <v>1</v>
      </c>
      <c r="E260">
        <v>1</v>
      </c>
      <c r="F260">
        <v>2</v>
      </c>
      <c r="G260" s="1" t="s">
        <v>138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1</v>
      </c>
      <c r="O260">
        <v>1</v>
      </c>
      <c r="P260">
        <v>1</v>
      </c>
      <c r="Q260">
        <v>2</v>
      </c>
      <c r="R260">
        <v>0</v>
      </c>
      <c r="S260">
        <v>1</v>
      </c>
      <c r="T260">
        <v>1</v>
      </c>
      <c r="U260">
        <v>10</v>
      </c>
      <c r="V260">
        <v>6</v>
      </c>
      <c r="W260">
        <v>6</v>
      </c>
      <c r="X260">
        <v>10</v>
      </c>
      <c r="Y260">
        <v>16</v>
      </c>
      <c r="Z260" s="1" t="s">
        <v>146</v>
      </c>
    </row>
    <row r="261" spans="1:26" x14ac:dyDescent="0.3">
      <c r="A261" s="1" t="s">
        <v>113</v>
      </c>
      <c r="B261" s="1" t="s">
        <v>120</v>
      </c>
      <c r="C261">
        <v>5</v>
      </c>
      <c r="D261">
        <v>2</v>
      </c>
      <c r="E261">
        <v>0</v>
      </c>
      <c r="F261">
        <v>2</v>
      </c>
      <c r="G261" s="1" t="s">
        <v>139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1</v>
      </c>
      <c r="N261">
        <v>0</v>
      </c>
      <c r="O261">
        <v>0</v>
      </c>
      <c r="P261">
        <v>1</v>
      </c>
      <c r="Q261">
        <v>1</v>
      </c>
      <c r="R261">
        <v>1</v>
      </c>
      <c r="S261">
        <v>4</v>
      </c>
      <c r="T261">
        <v>5</v>
      </c>
      <c r="U261">
        <v>3</v>
      </c>
      <c r="V261">
        <v>2</v>
      </c>
      <c r="W261">
        <v>2</v>
      </c>
      <c r="X261">
        <v>3</v>
      </c>
      <c r="Y261">
        <v>5</v>
      </c>
      <c r="Z261" s="1" t="s">
        <v>146</v>
      </c>
    </row>
    <row r="262" spans="1:26" x14ac:dyDescent="0.3">
      <c r="A262" s="1" t="s">
        <v>142</v>
      </c>
      <c r="B262" s="1" t="s">
        <v>152</v>
      </c>
      <c r="C262">
        <v>5</v>
      </c>
      <c r="D262">
        <v>0</v>
      </c>
      <c r="E262">
        <v>0</v>
      </c>
      <c r="F262">
        <v>0</v>
      </c>
      <c r="G262" s="1" t="s">
        <v>139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3</v>
      </c>
      <c r="S262">
        <v>5</v>
      </c>
      <c r="T262">
        <v>8</v>
      </c>
      <c r="U262">
        <v>13</v>
      </c>
      <c r="V262">
        <v>3</v>
      </c>
      <c r="W262">
        <v>3</v>
      </c>
      <c r="X262">
        <v>13</v>
      </c>
      <c r="Y262">
        <v>16</v>
      </c>
      <c r="Z262" s="1" t="s">
        <v>146</v>
      </c>
    </row>
    <row r="263" spans="1:26" x14ac:dyDescent="0.3">
      <c r="A263" s="1" t="s">
        <v>111</v>
      </c>
      <c r="B263" s="1" t="s">
        <v>122</v>
      </c>
      <c r="C263">
        <v>5</v>
      </c>
      <c r="D263">
        <v>1</v>
      </c>
      <c r="E263">
        <v>3</v>
      </c>
      <c r="F263">
        <v>4</v>
      </c>
      <c r="G263" s="1" t="s">
        <v>138</v>
      </c>
      <c r="H263">
        <v>0</v>
      </c>
      <c r="I263">
        <v>2</v>
      </c>
      <c r="J263">
        <v>2</v>
      </c>
      <c r="K263">
        <v>0</v>
      </c>
      <c r="L263">
        <v>2</v>
      </c>
      <c r="M263">
        <v>1</v>
      </c>
      <c r="N263">
        <v>1</v>
      </c>
      <c r="O263">
        <v>1</v>
      </c>
      <c r="P263">
        <v>1</v>
      </c>
      <c r="Q263">
        <v>2</v>
      </c>
      <c r="R263">
        <v>1</v>
      </c>
      <c r="S263">
        <v>0</v>
      </c>
      <c r="T263">
        <v>1</v>
      </c>
      <c r="U263">
        <v>5</v>
      </c>
      <c r="V263">
        <v>7</v>
      </c>
      <c r="W263">
        <v>7</v>
      </c>
      <c r="X263">
        <v>5</v>
      </c>
      <c r="Y263">
        <v>12</v>
      </c>
      <c r="Z263" s="1" t="s">
        <v>146</v>
      </c>
    </row>
    <row r="264" spans="1:26" x14ac:dyDescent="0.3">
      <c r="A264" s="1" t="s">
        <v>121</v>
      </c>
      <c r="B264" s="1" t="s">
        <v>134</v>
      </c>
      <c r="C264">
        <v>5</v>
      </c>
      <c r="D264">
        <v>4</v>
      </c>
      <c r="E264">
        <v>2</v>
      </c>
      <c r="F264">
        <v>6</v>
      </c>
      <c r="G264" s="1" t="s">
        <v>138</v>
      </c>
      <c r="H264">
        <v>2</v>
      </c>
      <c r="I264">
        <v>0</v>
      </c>
      <c r="J264">
        <v>0</v>
      </c>
      <c r="K264">
        <v>2</v>
      </c>
      <c r="L264">
        <v>2</v>
      </c>
      <c r="M264">
        <v>2</v>
      </c>
      <c r="N264">
        <v>2</v>
      </c>
      <c r="O264">
        <v>2</v>
      </c>
      <c r="P264">
        <v>2</v>
      </c>
      <c r="Q264">
        <v>4</v>
      </c>
      <c r="R264">
        <v>4</v>
      </c>
      <c r="S264">
        <v>5</v>
      </c>
      <c r="T264">
        <v>9</v>
      </c>
      <c r="U264">
        <v>7</v>
      </c>
      <c r="V264">
        <v>2</v>
      </c>
      <c r="W264">
        <v>2</v>
      </c>
      <c r="X264">
        <v>7</v>
      </c>
      <c r="Y264">
        <v>9</v>
      </c>
      <c r="Z264" s="1" t="s">
        <v>146</v>
      </c>
    </row>
    <row r="265" spans="1:26" x14ac:dyDescent="0.3">
      <c r="A265" s="1" t="s">
        <v>136</v>
      </c>
      <c r="B265" s="1" t="s">
        <v>112</v>
      </c>
      <c r="C265">
        <v>5</v>
      </c>
      <c r="D265">
        <v>2</v>
      </c>
      <c r="E265">
        <v>0</v>
      </c>
      <c r="F265">
        <v>2</v>
      </c>
      <c r="G265" s="1" t="s">
        <v>139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1</v>
      </c>
      <c r="N265">
        <v>0</v>
      </c>
      <c r="O265">
        <v>0</v>
      </c>
      <c r="P265">
        <v>1</v>
      </c>
      <c r="Q265">
        <v>1</v>
      </c>
      <c r="R265">
        <v>3</v>
      </c>
      <c r="S265">
        <v>2</v>
      </c>
      <c r="T265">
        <v>5</v>
      </c>
      <c r="U265">
        <v>4</v>
      </c>
      <c r="V265">
        <v>5</v>
      </c>
      <c r="W265">
        <v>5</v>
      </c>
      <c r="X265">
        <v>4</v>
      </c>
      <c r="Y265">
        <v>9</v>
      </c>
      <c r="Z265" s="1" t="s">
        <v>146</v>
      </c>
    </row>
    <row r="266" spans="1:26" x14ac:dyDescent="0.3">
      <c r="A266" s="1" t="s">
        <v>117</v>
      </c>
      <c r="B266" s="1" t="s">
        <v>110</v>
      </c>
      <c r="C266">
        <v>5</v>
      </c>
      <c r="D266">
        <v>0</v>
      </c>
      <c r="E266">
        <v>0</v>
      </c>
      <c r="F266">
        <v>0</v>
      </c>
      <c r="G266" s="1" t="s">
        <v>139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</v>
      </c>
      <c r="T266">
        <v>2</v>
      </c>
      <c r="U266">
        <v>6</v>
      </c>
      <c r="V266">
        <v>7</v>
      </c>
      <c r="W266">
        <v>7</v>
      </c>
      <c r="X266">
        <v>6</v>
      </c>
      <c r="Y266">
        <v>13</v>
      </c>
      <c r="Z266" s="1" t="s">
        <v>146</v>
      </c>
    </row>
    <row r="267" spans="1:26" x14ac:dyDescent="0.3">
      <c r="A267" s="1" t="s">
        <v>135</v>
      </c>
      <c r="B267" s="1" t="s">
        <v>109</v>
      </c>
      <c r="C267">
        <v>5</v>
      </c>
      <c r="D267">
        <v>0</v>
      </c>
      <c r="E267">
        <v>0</v>
      </c>
      <c r="F267">
        <v>0</v>
      </c>
      <c r="G267" s="1" t="s">
        <v>139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2</v>
      </c>
      <c r="T267">
        <v>3</v>
      </c>
      <c r="U267">
        <v>9</v>
      </c>
      <c r="V267">
        <v>4</v>
      </c>
      <c r="W267">
        <v>4</v>
      </c>
      <c r="X267">
        <v>9</v>
      </c>
      <c r="Y267">
        <v>13</v>
      </c>
      <c r="Z267" s="1" t="s">
        <v>146</v>
      </c>
    </row>
    <row r="268" spans="1:26" x14ac:dyDescent="0.3">
      <c r="A268" s="1" t="s">
        <v>116</v>
      </c>
      <c r="B268" s="1" t="s">
        <v>119</v>
      </c>
      <c r="C268">
        <v>5</v>
      </c>
      <c r="D268">
        <v>0</v>
      </c>
      <c r="E268">
        <v>1</v>
      </c>
      <c r="F268">
        <v>1</v>
      </c>
      <c r="G268" s="1" t="s">
        <v>139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0</v>
      </c>
      <c r="Q268">
        <v>1</v>
      </c>
      <c r="R268">
        <v>3</v>
      </c>
      <c r="S268">
        <v>2</v>
      </c>
      <c r="T268">
        <v>5</v>
      </c>
      <c r="U268">
        <v>9</v>
      </c>
      <c r="V268">
        <v>6</v>
      </c>
      <c r="W268">
        <v>6</v>
      </c>
      <c r="X268">
        <v>9</v>
      </c>
      <c r="Y268">
        <v>15</v>
      </c>
      <c r="Z268" s="1" t="s">
        <v>146</v>
      </c>
    </row>
    <row r="269" spans="1:26" x14ac:dyDescent="0.3">
      <c r="A269" s="1" t="s">
        <v>115</v>
      </c>
      <c r="B269" s="1" t="s">
        <v>141</v>
      </c>
      <c r="C269">
        <v>5</v>
      </c>
      <c r="D269">
        <v>1</v>
      </c>
      <c r="E269">
        <v>1</v>
      </c>
      <c r="F269">
        <v>2</v>
      </c>
      <c r="G269" s="1" t="s">
        <v>138</v>
      </c>
      <c r="H269">
        <v>1</v>
      </c>
      <c r="I269">
        <v>1</v>
      </c>
      <c r="J269">
        <v>1</v>
      </c>
      <c r="K269">
        <v>1</v>
      </c>
      <c r="L269">
        <v>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3</v>
      </c>
      <c r="S269">
        <v>4</v>
      </c>
      <c r="T269">
        <v>7</v>
      </c>
      <c r="U269">
        <v>6</v>
      </c>
      <c r="V269">
        <v>6</v>
      </c>
      <c r="W269">
        <v>6</v>
      </c>
      <c r="X269">
        <v>6</v>
      </c>
      <c r="Y269">
        <v>12</v>
      </c>
      <c r="Z269" s="1" t="s">
        <v>146</v>
      </c>
    </row>
    <row r="270" spans="1:26" x14ac:dyDescent="0.3">
      <c r="A270" s="1" t="s">
        <v>118</v>
      </c>
      <c r="B270" s="1" t="s">
        <v>114</v>
      </c>
      <c r="C270">
        <v>5</v>
      </c>
      <c r="D270">
        <v>2</v>
      </c>
      <c r="E270">
        <v>0</v>
      </c>
      <c r="F270">
        <v>2</v>
      </c>
      <c r="G270" s="1" t="s">
        <v>139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</v>
      </c>
      <c r="N270">
        <v>0</v>
      </c>
      <c r="O270">
        <v>0</v>
      </c>
      <c r="P270">
        <v>2</v>
      </c>
      <c r="Q270">
        <v>2</v>
      </c>
      <c r="R270">
        <v>2</v>
      </c>
      <c r="S270">
        <v>1</v>
      </c>
      <c r="T270">
        <v>3</v>
      </c>
      <c r="U270">
        <v>4</v>
      </c>
      <c r="V270">
        <v>8</v>
      </c>
      <c r="W270">
        <v>8</v>
      </c>
      <c r="X270">
        <v>4</v>
      </c>
      <c r="Y270">
        <v>12</v>
      </c>
      <c r="Z270" s="1" t="s">
        <v>146</v>
      </c>
    </row>
    <row r="271" spans="1:26" x14ac:dyDescent="0.3">
      <c r="A271" s="1" t="s">
        <v>112</v>
      </c>
      <c r="B271" s="1" t="s">
        <v>118</v>
      </c>
      <c r="C271">
        <v>6</v>
      </c>
      <c r="D271">
        <v>2</v>
      </c>
      <c r="E271">
        <v>1</v>
      </c>
      <c r="F271">
        <v>3</v>
      </c>
      <c r="G271" s="1" t="s">
        <v>138</v>
      </c>
      <c r="H271">
        <v>2</v>
      </c>
      <c r="I271">
        <v>1</v>
      </c>
      <c r="J271">
        <v>1</v>
      </c>
      <c r="K271">
        <v>2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4</v>
      </c>
      <c r="S271">
        <v>2</v>
      </c>
      <c r="T271">
        <v>6</v>
      </c>
      <c r="U271">
        <v>6</v>
      </c>
      <c r="V271">
        <v>5</v>
      </c>
      <c r="W271">
        <v>5</v>
      </c>
      <c r="X271">
        <v>6</v>
      </c>
      <c r="Y271">
        <v>11</v>
      </c>
      <c r="Z271" s="1" t="s">
        <v>146</v>
      </c>
    </row>
    <row r="272" spans="1:26" x14ac:dyDescent="0.3">
      <c r="A272" s="1" t="s">
        <v>109</v>
      </c>
      <c r="B272" s="1" t="s">
        <v>117</v>
      </c>
      <c r="C272">
        <v>6</v>
      </c>
      <c r="D272">
        <v>3</v>
      </c>
      <c r="E272">
        <v>1</v>
      </c>
      <c r="F272">
        <v>4</v>
      </c>
      <c r="G272" s="1" t="s">
        <v>138</v>
      </c>
      <c r="H272">
        <v>1</v>
      </c>
      <c r="I272">
        <v>1</v>
      </c>
      <c r="J272">
        <v>1</v>
      </c>
      <c r="K272">
        <v>1</v>
      </c>
      <c r="L272">
        <v>2</v>
      </c>
      <c r="M272">
        <v>2</v>
      </c>
      <c r="N272">
        <v>0</v>
      </c>
      <c r="O272">
        <v>0</v>
      </c>
      <c r="P272">
        <v>2</v>
      </c>
      <c r="Q272">
        <v>2</v>
      </c>
      <c r="R272">
        <v>2</v>
      </c>
      <c r="S272">
        <v>2</v>
      </c>
      <c r="T272">
        <v>4</v>
      </c>
      <c r="U272">
        <v>5</v>
      </c>
      <c r="V272">
        <v>2</v>
      </c>
      <c r="W272">
        <v>2</v>
      </c>
      <c r="X272">
        <v>5</v>
      </c>
      <c r="Y272">
        <v>7</v>
      </c>
      <c r="Z272" s="1" t="s">
        <v>146</v>
      </c>
    </row>
    <row r="273" spans="1:26" x14ac:dyDescent="0.3">
      <c r="A273" s="1" t="s">
        <v>152</v>
      </c>
      <c r="B273" s="1" t="s">
        <v>111</v>
      </c>
      <c r="C273">
        <v>6</v>
      </c>
      <c r="D273">
        <v>1</v>
      </c>
      <c r="E273">
        <v>1</v>
      </c>
      <c r="F273">
        <v>2</v>
      </c>
      <c r="G273" s="1" t="s">
        <v>138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1</v>
      </c>
      <c r="O273">
        <v>1</v>
      </c>
      <c r="P273">
        <v>1</v>
      </c>
      <c r="Q273">
        <v>2</v>
      </c>
      <c r="R273">
        <v>2</v>
      </c>
      <c r="S273">
        <v>5</v>
      </c>
      <c r="T273">
        <v>7</v>
      </c>
      <c r="U273">
        <v>6</v>
      </c>
      <c r="V273">
        <v>4</v>
      </c>
      <c r="W273">
        <v>4</v>
      </c>
      <c r="X273">
        <v>6</v>
      </c>
      <c r="Y273">
        <v>10</v>
      </c>
      <c r="Z273" s="1" t="s">
        <v>146</v>
      </c>
    </row>
    <row r="274" spans="1:26" x14ac:dyDescent="0.3">
      <c r="A274" s="1" t="s">
        <v>110</v>
      </c>
      <c r="B274" s="1" t="s">
        <v>116</v>
      </c>
      <c r="C274">
        <v>6</v>
      </c>
      <c r="D274">
        <v>3</v>
      </c>
      <c r="E274">
        <v>2</v>
      </c>
      <c r="F274">
        <v>5</v>
      </c>
      <c r="G274" s="1" t="s">
        <v>138</v>
      </c>
      <c r="H274">
        <v>0</v>
      </c>
      <c r="I274">
        <v>2</v>
      </c>
      <c r="J274">
        <v>2</v>
      </c>
      <c r="K274">
        <v>0</v>
      </c>
      <c r="L274">
        <v>2</v>
      </c>
      <c r="M274">
        <v>3</v>
      </c>
      <c r="N274">
        <v>0</v>
      </c>
      <c r="O274">
        <v>0</v>
      </c>
      <c r="P274">
        <v>3</v>
      </c>
      <c r="Q274">
        <v>3</v>
      </c>
      <c r="R274">
        <v>3</v>
      </c>
      <c r="S274">
        <v>4</v>
      </c>
      <c r="T274">
        <v>7</v>
      </c>
      <c r="U274">
        <v>3</v>
      </c>
      <c r="V274">
        <v>1</v>
      </c>
      <c r="W274">
        <v>1</v>
      </c>
      <c r="X274">
        <v>3</v>
      </c>
      <c r="Y274">
        <v>4</v>
      </c>
      <c r="Z274" s="1" t="s">
        <v>146</v>
      </c>
    </row>
    <row r="275" spans="1:26" x14ac:dyDescent="0.3">
      <c r="A275" s="1" t="s">
        <v>141</v>
      </c>
      <c r="B275" s="1" t="s">
        <v>113</v>
      </c>
      <c r="C275">
        <v>6</v>
      </c>
      <c r="D275">
        <v>1</v>
      </c>
      <c r="E275">
        <v>1</v>
      </c>
      <c r="F275">
        <v>2</v>
      </c>
      <c r="G275" s="1" t="s">
        <v>138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1</v>
      </c>
      <c r="O275">
        <v>1</v>
      </c>
      <c r="P275">
        <v>1</v>
      </c>
      <c r="Q275">
        <v>2</v>
      </c>
      <c r="R275">
        <v>0</v>
      </c>
      <c r="S275">
        <v>1</v>
      </c>
      <c r="T275">
        <v>1</v>
      </c>
      <c r="U275">
        <v>4</v>
      </c>
      <c r="V275">
        <v>5</v>
      </c>
      <c r="W275">
        <v>5</v>
      </c>
      <c r="X275">
        <v>4</v>
      </c>
      <c r="Y275">
        <v>9</v>
      </c>
      <c r="Z275" s="1" t="s">
        <v>146</v>
      </c>
    </row>
    <row r="276" spans="1:26" x14ac:dyDescent="0.3">
      <c r="A276" s="1" t="s">
        <v>134</v>
      </c>
      <c r="B276" s="1" t="s">
        <v>142</v>
      </c>
      <c r="C276">
        <v>6</v>
      </c>
      <c r="D276">
        <v>0</v>
      </c>
      <c r="E276">
        <v>2</v>
      </c>
      <c r="F276">
        <v>2</v>
      </c>
      <c r="G276" s="1" t="s">
        <v>139</v>
      </c>
      <c r="H276">
        <v>0</v>
      </c>
      <c r="I276">
        <v>1</v>
      </c>
      <c r="J276">
        <v>1</v>
      </c>
      <c r="K276">
        <v>0</v>
      </c>
      <c r="L276">
        <v>1</v>
      </c>
      <c r="M276">
        <v>0</v>
      </c>
      <c r="N276">
        <v>1</v>
      </c>
      <c r="O276">
        <v>1</v>
      </c>
      <c r="P276">
        <v>0</v>
      </c>
      <c r="Q276">
        <v>1</v>
      </c>
      <c r="R276">
        <v>3</v>
      </c>
      <c r="S276">
        <v>5</v>
      </c>
      <c r="T276">
        <v>8</v>
      </c>
      <c r="U276">
        <v>8</v>
      </c>
      <c r="V276">
        <v>5</v>
      </c>
      <c r="W276">
        <v>5</v>
      </c>
      <c r="X276">
        <v>8</v>
      </c>
      <c r="Y276">
        <v>13</v>
      </c>
      <c r="Z276" s="1" t="s">
        <v>146</v>
      </c>
    </row>
    <row r="277" spans="1:26" x14ac:dyDescent="0.3">
      <c r="A277" s="1" t="s">
        <v>119</v>
      </c>
      <c r="B277" s="1" t="s">
        <v>135</v>
      </c>
      <c r="C277">
        <v>6</v>
      </c>
      <c r="D277">
        <v>2</v>
      </c>
      <c r="E277">
        <v>0</v>
      </c>
      <c r="F277">
        <v>2</v>
      </c>
      <c r="G277" s="1" t="s">
        <v>139</v>
      </c>
      <c r="H277">
        <v>1</v>
      </c>
      <c r="I277">
        <v>0</v>
      </c>
      <c r="J277">
        <v>0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1</v>
      </c>
      <c r="Q277">
        <v>1</v>
      </c>
      <c r="R277">
        <v>2</v>
      </c>
      <c r="S277">
        <v>2</v>
      </c>
      <c r="T277">
        <v>4</v>
      </c>
      <c r="U277">
        <v>7</v>
      </c>
      <c r="V277">
        <v>5</v>
      </c>
      <c r="W277">
        <v>5</v>
      </c>
      <c r="X277">
        <v>7</v>
      </c>
      <c r="Y277">
        <v>12</v>
      </c>
      <c r="Z277" s="1" t="s">
        <v>146</v>
      </c>
    </row>
    <row r="278" spans="1:26" x14ac:dyDescent="0.3">
      <c r="A278" s="1" t="s">
        <v>122</v>
      </c>
      <c r="B278" s="1" t="s">
        <v>120</v>
      </c>
      <c r="C278">
        <v>6</v>
      </c>
      <c r="D278">
        <v>3</v>
      </c>
      <c r="E278">
        <v>0</v>
      </c>
      <c r="F278">
        <v>3</v>
      </c>
      <c r="G278" s="1" t="s">
        <v>139</v>
      </c>
      <c r="H278">
        <v>3</v>
      </c>
      <c r="I278">
        <v>0</v>
      </c>
      <c r="J278">
        <v>0</v>
      </c>
      <c r="K278">
        <v>3</v>
      </c>
      <c r="L278">
        <v>3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4</v>
      </c>
      <c r="T278">
        <v>5</v>
      </c>
      <c r="U278">
        <v>5</v>
      </c>
      <c r="V278">
        <v>3</v>
      </c>
      <c r="W278">
        <v>3</v>
      </c>
      <c r="X278">
        <v>5</v>
      </c>
      <c r="Y278">
        <v>8</v>
      </c>
      <c r="Z278" s="1" t="s">
        <v>146</v>
      </c>
    </row>
    <row r="279" spans="1:26" x14ac:dyDescent="0.3">
      <c r="A279" s="1" t="s">
        <v>115</v>
      </c>
      <c r="B279" s="1" t="s">
        <v>121</v>
      </c>
      <c r="C279">
        <v>6</v>
      </c>
      <c r="D279">
        <v>3</v>
      </c>
      <c r="E279">
        <v>3</v>
      </c>
      <c r="F279">
        <v>6</v>
      </c>
      <c r="G279" s="1" t="s">
        <v>138</v>
      </c>
      <c r="H279">
        <v>3</v>
      </c>
      <c r="I279">
        <v>1</v>
      </c>
      <c r="J279">
        <v>1</v>
      </c>
      <c r="K279">
        <v>3</v>
      </c>
      <c r="L279">
        <v>4</v>
      </c>
      <c r="M279">
        <v>0</v>
      </c>
      <c r="N279">
        <v>2</v>
      </c>
      <c r="O279">
        <v>2</v>
      </c>
      <c r="P279">
        <v>0</v>
      </c>
      <c r="Q279">
        <v>2</v>
      </c>
      <c r="R279">
        <v>1</v>
      </c>
      <c r="S279">
        <v>4</v>
      </c>
      <c r="T279">
        <v>5</v>
      </c>
      <c r="U279">
        <v>4</v>
      </c>
      <c r="V279">
        <v>5</v>
      </c>
      <c r="W279">
        <v>5</v>
      </c>
      <c r="X279">
        <v>4</v>
      </c>
      <c r="Y279">
        <v>9</v>
      </c>
      <c r="Z279" s="1" t="s">
        <v>146</v>
      </c>
    </row>
    <row r="280" spans="1:26" x14ac:dyDescent="0.3">
      <c r="A280" s="1" t="s">
        <v>114</v>
      </c>
      <c r="B280" s="1" t="s">
        <v>136</v>
      </c>
      <c r="C280">
        <v>6</v>
      </c>
      <c r="D280">
        <v>1</v>
      </c>
      <c r="E280">
        <v>1</v>
      </c>
      <c r="F280">
        <v>2</v>
      </c>
      <c r="G280" s="1" t="s">
        <v>138</v>
      </c>
      <c r="H280">
        <v>1</v>
      </c>
      <c r="I280">
        <v>1</v>
      </c>
      <c r="J280">
        <v>1</v>
      </c>
      <c r="K280">
        <v>1</v>
      </c>
      <c r="L280">
        <v>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3</v>
      </c>
      <c r="S280">
        <v>2</v>
      </c>
      <c r="T280">
        <v>5</v>
      </c>
      <c r="U280">
        <v>6</v>
      </c>
      <c r="V280">
        <v>3</v>
      </c>
      <c r="W280">
        <v>3</v>
      </c>
      <c r="X280">
        <v>6</v>
      </c>
      <c r="Y280">
        <v>9</v>
      </c>
      <c r="Z280" s="1" t="s">
        <v>146</v>
      </c>
    </row>
    <row r="281" spans="1:26" x14ac:dyDescent="0.3">
      <c r="A281" s="1" t="s">
        <v>120</v>
      </c>
      <c r="B281" s="1" t="s">
        <v>134</v>
      </c>
      <c r="C281">
        <v>7</v>
      </c>
      <c r="D281">
        <v>2</v>
      </c>
      <c r="E281">
        <v>0</v>
      </c>
      <c r="F281">
        <v>2</v>
      </c>
      <c r="G281" s="1" t="s">
        <v>139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</v>
      </c>
      <c r="N281">
        <v>0</v>
      </c>
      <c r="O281">
        <v>0</v>
      </c>
      <c r="P281">
        <v>2</v>
      </c>
      <c r="Q281">
        <v>2</v>
      </c>
      <c r="R281">
        <v>2</v>
      </c>
      <c r="S281">
        <v>3</v>
      </c>
      <c r="T281">
        <v>5</v>
      </c>
      <c r="U281">
        <v>4</v>
      </c>
      <c r="V281">
        <v>1</v>
      </c>
      <c r="W281">
        <v>1</v>
      </c>
      <c r="X281">
        <v>4</v>
      </c>
      <c r="Y281">
        <v>5</v>
      </c>
      <c r="Z281" s="1" t="s">
        <v>146</v>
      </c>
    </row>
    <row r="282" spans="1:26" x14ac:dyDescent="0.3">
      <c r="A282" s="1" t="s">
        <v>113</v>
      </c>
      <c r="B282" s="1" t="s">
        <v>115</v>
      </c>
      <c r="C282">
        <v>7</v>
      </c>
      <c r="D282">
        <v>0</v>
      </c>
      <c r="E282">
        <v>1</v>
      </c>
      <c r="F282">
        <v>1</v>
      </c>
      <c r="G282" s="1" t="s">
        <v>139</v>
      </c>
      <c r="H282">
        <v>0</v>
      </c>
      <c r="I282">
        <v>1</v>
      </c>
      <c r="J282">
        <v>1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</v>
      </c>
      <c r="S282">
        <v>5</v>
      </c>
      <c r="T282">
        <v>7</v>
      </c>
      <c r="U282">
        <v>7</v>
      </c>
      <c r="V282">
        <v>7</v>
      </c>
      <c r="W282">
        <v>7</v>
      </c>
      <c r="X282">
        <v>7</v>
      </c>
      <c r="Y282">
        <v>14</v>
      </c>
      <c r="Z282" s="1" t="s">
        <v>146</v>
      </c>
    </row>
    <row r="283" spans="1:26" x14ac:dyDescent="0.3">
      <c r="A283" s="1" t="s">
        <v>142</v>
      </c>
      <c r="B283" s="1" t="s">
        <v>119</v>
      </c>
      <c r="C283">
        <v>7</v>
      </c>
      <c r="D283">
        <v>0</v>
      </c>
      <c r="E283">
        <v>0</v>
      </c>
      <c r="F283">
        <v>0</v>
      </c>
      <c r="G283" s="1" t="s">
        <v>139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2</v>
      </c>
      <c r="T283">
        <v>3</v>
      </c>
      <c r="U283">
        <v>5</v>
      </c>
      <c r="V283">
        <v>7</v>
      </c>
      <c r="W283">
        <v>7</v>
      </c>
      <c r="X283">
        <v>5</v>
      </c>
      <c r="Y283">
        <v>12</v>
      </c>
      <c r="Z283" s="1" t="s">
        <v>146</v>
      </c>
    </row>
    <row r="284" spans="1:26" x14ac:dyDescent="0.3">
      <c r="A284" s="1" t="s">
        <v>110</v>
      </c>
      <c r="B284" s="1" t="s">
        <v>152</v>
      </c>
      <c r="C284">
        <v>7</v>
      </c>
      <c r="D284">
        <v>2</v>
      </c>
      <c r="E284">
        <v>0</v>
      </c>
      <c r="F284">
        <v>2</v>
      </c>
      <c r="G284" s="1" t="s">
        <v>139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2</v>
      </c>
      <c r="Q284">
        <v>2</v>
      </c>
      <c r="R284">
        <v>3</v>
      </c>
      <c r="S284">
        <v>1</v>
      </c>
      <c r="T284">
        <v>4</v>
      </c>
      <c r="U284">
        <v>6</v>
      </c>
      <c r="V284">
        <v>5</v>
      </c>
      <c r="W284">
        <v>5</v>
      </c>
      <c r="X284">
        <v>6</v>
      </c>
      <c r="Y284">
        <v>11</v>
      </c>
      <c r="Z284" s="1" t="s">
        <v>146</v>
      </c>
    </row>
    <row r="285" spans="1:26" x14ac:dyDescent="0.3">
      <c r="A285" s="1" t="s">
        <v>111</v>
      </c>
      <c r="B285" s="1" t="s">
        <v>114</v>
      </c>
      <c r="C285">
        <v>7</v>
      </c>
      <c r="D285">
        <v>0</v>
      </c>
      <c r="E285">
        <v>2</v>
      </c>
      <c r="F285">
        <v>2</v>
      </c>
      <c r="G285" s="1" t="s">
        <v>139</v>
      </c>
      <c r="H285">
        <v>0</v>
      </c>
      <c r="I285">
        <v>1</v>
      </c>
      <c r="J285">
        <v>1</v>
      </c>
      <c r="K285">
        <v>0</v>
      </c>
      <c r="L285">
        <v>1</v>
      </c>
      <c r="M285">
        <v>0</v>
      </c>
      <c r="N285">
        <v>1</v>
      </c>
      <c r="O285">
        <v>1</v>
      </c>
      <c r="P285">
        <v>0</v>
      </c>
      <c r="Q285">
        <v>1</v>
      </c>
      <c r="R285">
        <v>3</v>
      </c>
      <c r="S285">
        <v>0</v>
      </c>
      <c r="T285">
        <v>3</v>
      </c>
      <c r="U285">
        <v>4</v>
      </c>
      <c r="V285">
        <v>3</v>
      </c>
      <c r="W285">
        <v>3</v>
      </c>
      <c r="X285">
        <v>4</v>
      </c>
      <c r="Y285">
        <v>7</v>
      </c>
      <c r="Z285" s="1" t="s">
        <v>146</v>
      </c>
    </row>
    <row r="286" spans="1:26" x14ac:dyDescent="0.3">
      <c r="A286" s="1" t="s">
        <v>121</v>
      </c>
      <c r="B286" s="1" t="s">
        <v>112</v>
      </c>
      <c r="C286">
        <v>7</v>
      </c>
      <c r="D286">
        <v>0</v>
      </c>
      <c r="E286">
        <v>2</v>
      </c>
      <c r="F286">
        <v>2</v>
      </c>
      <c r="G286" s="1" t="s">
        <v>139</v>
      </c>
      <c r="H286">
        <v>0</v>
      </c>
      <c r="I286">
        <v>1</v>
      </c>
      <c r="J286">
        <v>1</v>
      </c>
      <c r="K286">
        <v>0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4</v>
      </c>
      <c r="T286">
        <v>8</v>
      </c>
      <c r="U286">
        <v>4</v>
      </c>
      <c r="V286">
        <v>1</v>
      </c>
      <c r="W286">
        <v>1</v>
      </c>
      <c r="X286">
        <v>4</v>
      </c>
      <c r="Y286">
        <v>5</v>
      </c>
      <c r="Z286" s="1" t="s">
        <v>146</v>
      </c>
    </row>
    <row r="287" spans="1:26" x14ac:dyDescent="0.3">
      <c r="A287" s="1" t="s">
        <v>136</v>
      </c>
      <c r="B287" s="1" t="s">
        <v>141</v>
      </c>
      <c r="C287">
        <v>7</v>
      </c>
      <c r="D287">
        <v>1</v>
      </c>
      <c r="E287">
        <v>0</v>
      </c>
      <c r="F287">
        <v>1</v>
      </c>
      <c r="G287" s="1" t="s">
        <v>139</v>
      </c>
      <c r="H287">
        <v>1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3</v>
      </c>
      <c r="S287">
        <v>4</v>
      </c>
      <c r="T287">
        <v>7</v>
      </c>
      <c r="U287">
        <v>8</v>
      </c>
      <c r="V287">
        <v>3</v>
      </c>
      <c r="W287">
        <v>3</v>
      </c>
      <c r="X287">
        <v>8</v>
      </c>
      <c r="Y287">
        <v>11</v>
      </c>
      <c r="Z287" s="1" t="s">
        <v>146</v>
      </c>
    </row>
    <row r="288" spans="1:26" x14ac:dyDescent="0.3">
      <c r="A288" s="1" t="s">
        <v>117</v>
      </c>
      <c r="B288" s="1" t="s">
        <v>135</v>
      </c>
      <c r="C288">
        <v>7</v>
      </c>
      <c r="D288">
        <v>1</v>
      </c>
      <c r="E288">
        <v>1</v>
      </c>
      <c r="F288">
        <v>2</v>
      </c>
      <c r="G288" s="1" t="s">
        <v>138</v>
      </c>
      <c r="H288">
        <v>1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1</v>
      </c>
      <c r="O288">
        <v>1</v>
      </c>
      <c r="P288">
        <v>0</v>
      </c>
      <c r="Q288">
        <v>1</v>
      </c>
      <c r="R288">
        <v>6</v>
      </c>
      <c r="S288">
        <v>0</v>
      </c>
      <c r="T288">
        <v>6</v>
      </c>
      <c r="U288">
        <v>7</v>
      </c>
      <c r="V288">
        <v>11</v>
      </c>
      <c r="W288">
        <v>11</v>
      </c>
      <c r="X288">
        <v>7</v>
      </c>
      <c r="Y288">
        <v>18</v>
      </c>
      <c r="Z288" s="1" t="s">
        <v>146</v>
      </c>
    </row>
    <row r="289" spans="1:26" x14ac:dyDescent="0.3">
      <c r="A289" s="1" t="s">
        <v>116</v>
      </c>
      <c r="B289" s="1" t="s">
        <v>122</v>
      </c>
      <c r="C289">
        <v>7</v>
      </c>
      <c r="D289">
        <v>3</v>
      </c>
      <c r="E289">
        <v>2</v>
      </c>
      <c r="F289">
        <v>5</v>
      </c>
      <c r="G289" s="1" t="s">
        <v>138</v>
      </c>
      <c r="H289">
        <v>1</v>
      </c>
      <c r="I289">
        <v>1</v>
      </c>
      <c r="J289">
        <v>1</v>
      </c>
      <c r="K289">
        <v>1</v>
      </c>
      <c r="L289">
        <v>2</v>
      </c>
      <c r="M289">
        <v>2</v>
      </c>
      <c r="N289">
        <v>1</v>
      </c>
      <c r="O289">
        <v>1</v>
      </c>
      <c r="P289">
        <v>2</v>
      </c>
      <c r="Q289">
        <v>3</v>
      </c>
      <c r="R289">
        <v>1</v>
      </c>
      <c r="S289">
        <v>1</v>
      </c>
      <c r="T289">
        <v>2</v>
      </c>
      <c r="U289">
        <v>7</v>
      </c>
      <c r="V289">
        <v>0</v>
      </c>
      <c r="W289">
        <v>0</v>
      </c>
      <c r="X289">
        <v>7</v>
      </c>
      <c r="Y289">
        <v>7</v>
      </c>
      <c r="Z289" s="1" t="s">
        <v>146</v>
      </c>
    </row>
    <row r="290" spans="1:26" x14ac:dyDescent="0.3">
      <c r="A290" s="1" t="s">
        <v>118</v>
      </c>
      <c r="B290" s="1" t="s">
        <v>109</v>
      </c>
      <c r="C290">
        <v>7</v>
      </c>
      <c r="D290">
        <v>5</v>
      </c>
      <c r="E290">
        <v>1</v>
      </c>
      <c r="F290">
        <v>6</v>
      </c>
      <c r="G290" s="1" t="s">
        <v>138</v>
      </c>
      <c r="H290">
        <v>1</v>
      </c>
      <c r="I290">
        <v>0</v>
      </c>
      <c r="J290">
        <v>0</v>
      </c>
      <c r="K290">
        <v>1</v>
      </c>
      <c r="L290">
        <v>1</v>
      </c>
      <c r="M290">
        <v>4</v>
      </c>
      <c r="N290">
        <v>1</v>
      </c>
      <c r="O290">
        <v>1</v>
      </c>
      <c r="P290">
        <v>4</v>
      </c>
      <c r="Q290">
        <v>5</v>
      </c>
      <c r="R290">
        <v>2</v>
      </c>
      <c r="S290">
        <v>2</v>
      </c>
      <c r="T290">
        <v>4</v>
      </c>
      <c r="U290">
        <v>3</v>
      </c>
      <c r="V290">
        <v>7</v>
      </c>
      <c r="W290">
        <v>7</v>
      </c>
      <c r="X290">
        <v>3</v>
      </c>
      <c r="Y290">
        <v>10</v>
      </c>
      <c r="Z290" s="1" t="s">
        <v>146</v>
      </c>
    </row>
    <row r="291" spans="1:26" x14ac:dyDescent="0.3">
      <c r="A291" s="1" t="s">
        <v>112</v>
      </c>
      <c r="B291" s="1" t="s">
        <v>116</v>
      </c>
      <c r="C291">
        <v>8</v>
      </c>
      <c r="D291">
        <v>4</v>
      </c>
      <c r="E291">
        <v>0</v>
      </c>
      <c r="F291">
        <v>4</v>
      </c>
      <c r="G291" s="1" t="s">
        <v>139</v>
      </c>
      <c r="H291">
        <v>3</v>
      </c>
      <c r="I291">
        <v>0</v>
      </c>
      <c r="J291">
        <v>0</v>
      </c>
      <c r="K291">
        <v>3</v>
      </c>
      <c r="L291">
        <v>3</v>
      </c>
      <c r="M291">
        <v>1</v>
      </c>
      <c r="N291">
        <v>0</v>
      </c>
      <c r="O291">
        <v>0</v>
      </c>
      <c r="P291">
        <v>1</v>
      </c>
      <c r="Q291">
        <v>1</v>
      </c>
      <c r="R291">
        <v>7</v>
      </c>
      <c r="S291">
        <v>3</v>
      </c>
      <c r="T291">
        <v>10</v>
      </c>
      <c r="U291">
        <v>7</v>
      </c>
      <c r="V291">
        <v>10</v>
      </c>
      <c r="W291">
        <v>10</v>
      </c>
      <c r="X291">
        <v>7</v>
      </c>
      <c r="Y291">
        <v>17</v>
      </c>
      <c r="Z291" s="1" t="s">
        <v>146</v>
      </c>
    </row>
    <row r="292" spans="1:26" x14ac:dyDescent="0.3">
      <c r="A292" s="1" t="s">
        <v>109</v>
      </c>
      <c r="B292" s="1" t="s">
        <v>110</v>
      </c>
      <c r="C292">
        <v>8</v>
      </c>
      <c r="D292">
        <v>1</v>
      </c>
      <c r="E292">
        <v>1</v>
      </c>
      <c r="F292">
        <v>2</v>
      </c>
      <c r="G292" s="1" t="s">
        <v>138</v>
      </c>
      <c r="H292">
        <v>0</v>
      </c>
      <c r="I292">
        <v>1</v>
      </c>
      <c r="J292">
        <v>1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1</v>
      </c>
      <c r="Q292">
        <v>1</v>
      </c>
      <c r="R292">
        <v>3</v>
      </c>
      <c r="S292">
        <v>6</v>
      </c>
      <c r="T292">
        <v>9</v>
      </c>
      <c r="U292">
        <v>4</v>
      </c>
      <c r="V292">
        <v>9</v>
      </c>
      <c r="W292">
        <v>9</v>
      </c>
      <c r="X292">
        <v>4</v>
      </c>
      <c r="Y292">
        <v>13</v>
      </c>
      <c r="Z292" s="1" t="s">
        <v>146</v>
      </c>
    </row>
    <row r="293" spans="1:26" x14ac:dyDescent="0.3">
      <c r="A293" s="1" t="s">
        <v>152</v>
      </c>
      <c r="B293" s="1" t="s">
        <v>113</v>
      </c>
      <c r="C293">
        <v>8</v>
      </c>
      <c r="D293">
        <v>1</v>
      </c>
      <c r="E293">
        <v>0</v>
      </c>
      <c r="F293">
        <v>1</v>
      </c>
      <c r="G293" s="1" t="s">
        <v>139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1</v>
      </c>
      <c r="Q293">
        <v>1</v>
      </c>
      <c r="R293">
        <v>0</v>
      </c>
      <c r="S293">
        <v>5</v>
      </c>
      <c r="T293">
        <v>5</v>
      </c>
      <c r="U293">
        <v>6</v>
      </c>
      <c r="V293">
        <v>4</v>
      </c>
      <c r="W293">
        <v>4</v>
      </c>
      <c r="X293">
        <v>6</v>
      </c>
      <c r="Y293">
        <v>10</v>
      </c>
      <c r="Z293" s="1" t="s">
        <v>146</v>
      </c>
    </row>
    <row r="294" spans="1:26" x14ac:dyDescent="0.3">
      <c r="A294" s="1" t="s">
        <v>141</v>
      </c>
      <c r="B294" s="1" t="s">
        <v>117</v>
      </c>
      <c r="C294">
        <v>8</v>
      </c>
      <c r="D294">
        <v>1</v>
      </c>
      <c r="E294">
        <v>2</v>
      </c>
      <c r="F294">
        <v>3</v>
      </c>
      <c r="G294" s="1" t="s">
        <v>138</v>
      </c>
      <c r="H294">
        <v>0</v>
      </c>
      <c r="I294">
        <v>1</v>
      </c>
      <c r="J294">
        <v>1</v>
      </c>
      <c r="K294">
        <v>0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2</v>
      </c>
      <c r="R294">
        <v>3</v>
      </c>
      <c r="S294">
        <v>5</v>
      </c>
      <c r="T294">
        <v>8</v>
      </c>
      <c r="U294">
        <v>9</v>
      </c>
      <c r="V294">
        <v>4</v>
      </c>
      <c r="W294">
        <v>4</v>
      </c>
      <c r="X294">
        <v>9</v>
      </c>
      <c r="Y294">
        <v>13</v>
      </c>
      <c r="Z294" s="1" t="s">
        <v>146</v>
      </c>
    </row>
    <row r="295" spans="1:26" x14ac:dyDescent="0.3">
      <c r="A295" s="1" t="s">
        <v>134</v>
      </c>
      <c r="B295" s="1" t="s">
        <v>111</v>
      </c>
      <c r="C295">
        <v>8</v>
      </c>
      <c r="D295">
        <v>2</v>
      </c>
      <c r="E295">
        <v>0</v>
      </c>
      <c r="F295">
        <v>2</v>
      </c>
      <c r="G295" s="1" t="s">
        <v>139</v>
      </c>
      <c r="H295">
        <v>1</v>
      </c>
      <c r="I295">
        <v>0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3</v>
      </c>
      <c r="T295">
        <v>4</v>
      </c>
      <c r="U295">
        <v>2</v>
      </c>
      <c r="V295">
        <v>4</v>
      </c>
      <c r="W295">
        <v>4</v>
      </c>
      <c r="X295">
        <v>2</v>
      </c>
      <c r="Y295">
        <v>6</v>
      </c>
      <c r="Z295" s="1" t="s">
        <v>146</v>
      </c>
    </row>
    <row r="296" spans="1:26" x14ac:dyDescent="0.3">
      <c r="A296" s="1" t="s">
        <v>135</v>
      </c>
      <c r="B296" s="1" t="s">
        <v>118</v>
      </c>
      <c r="C296">
        <v>8</v>
      </c>
      <c r="D296">
        <v>2</v>
      </c>
      <c r="E296">
        <v>1</v>
      </c>
      <c r="F296">
        <v>3</v>
      </c>
      <c r="G296" s="1" t="s">
        <v>138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2</v>
      </c>
      <c r="N296">
        <v>0</v>
      </c>
      <c r="O296">
        <v>0</v>
      </c>
      <c r="P296">
        <v>2</v>
      </c>
      <c r="Q296">
        <v>2</v>
      </c>
      <c r="R296">
        <v>2</v>
      </c>
      <c r="S296">
        <v>2</v>
      </c>
      <c r="T296">
        <v>4</v>
      </c>
      <c r="U296">
        <v>8</v>
      </c>
      <c r="V296">
        <v>9</v>
      </c>
      <c r="W296">
        <v>9</v>
      </c>
      <c r="X296">
        <v>8</v>
      </c>
      <c r="Y296">
        <v>17</v>
      </c>
      <c r="Z296" s="1" t="s">
        <v>146</v>
      </c>
    </row>
    <row r="297" spans="1:26" x14ac:dyDescent="0.3">
      <c r="A297" s="1" t="s">
        <v>119</v>
      </c>
      <c r="B297" s="1" t="s">
        <v>136</v>
      </c>
      <c r="C297">
        <v>8</v>
      </c>
      <c r="D297">
        <v>4</v>
      </c>
      <c r="E297">
        <v>2</v>
      </c>
      <c r="F297">
        <v>6</v>
      </c>
      <c r="G297" s="1" t="s">
        <v>138</v>
      </c>
      <c r="H297">
        <v>2</v>
      </c>
      <c r="I297">
        <v>0</v>
      </c>
      <c r="J297">
        <v>0</v>
      </c>
      <c r="K297">
        <v>2</v>
      </c>
      <c r="L297">
        <v>2</v>
      </c>
      <c r="M297">
        <v>2</v>
      </c>
      <c r="N297">
        <v>2</v>
      </c>
      <c r="O297">
        <v>2</v>
      </c>
      <c r="P297">
        <v>2</v>
      </c>
      <c r="Q297">
        <v>4</v>
      </c>
      <c r="R297">
        <v>4</v>
      </c>
      <c r="S297">
        <v>5</v>
      </c>
      <c r="T297">
        <v>9</v>
      </c>
      <c r="U297">
        <v>6</v>
      </c>
      <c r="V297">
        <v>2</v>
      </c>
      <c r="W297">
        <v>2</v>
      </c>
      <c r="X297">
        <v>6</v>
      </c>
      <c r="Y297">
        <v>8</v>
      </c>
      <c r="Z297" s="1" t="s">
        <v>146</v>
      </c>
    </row>
    <row r="298" spans="1:26" x14ac:dyDescent="0.3">
      <c r="A298" s="1" t="s">
        <v>122</v>
      </c>
      <c r="B298" s="1" t="s">
        <v>121</v>
      </c>
      <c r="C298">
        <v>8</v>
      </c>
      <c r="D298">
        <v>1</v>
      </c>
      <c r="E298">
        <v>2</v>
      </c>
      <c r="F298">
        <v>3</v>
      </c>
      <c r="G298" s="1" t="s">
        <v>138</v>
      </c>
      <c r="H298">
        <v>1</v>
      </c>
      <c r="I298">
        <v>0</v>
      </c>
      <c r="J298">
        <v>0</v>
      </c>
      <c r="K298">
        <v>1</v>
      </c>
      <c r="L298">
        <v>1</v>
      </c>
      <c r="M298">
        <v>0</v>
      </c>
      <c r="N298">
        <v>2</v>
      </c>
      <c r="O298">
        <v>2</v>
      </c>
      <c r="P298">
        <v>0</v>
      </c>
      <c r="Q298">
        <v>2</v>
      </c>
      <c r="R298">
        <v>2</v>
      </c>
      <c r="S298">
        <v>4</v>
      </c>
      <c r="T298">
        <v>6</v>
      </c>
      <c r="U298">
        <v>3</v>
      </c>
      <c r="V298">
        <v>8</v>
      </c>
      <c r="W298">
        <v>8</v>
      </c>
      <c r="X298">
        <v>3</v>
      </c>
      <c r="Y298">
        <v>11</v>
      </c>
      <c r="Z298" s="1" t="s">
        <v>146</v>
      </c>
    </row>
    <row r="299" spans="1:26" x14ac:dyDescent="0.3">
      <c r="A299" s="1" t="s">
        <v>115</v>
      </c>
      <c r="B299" s="1" t="s">
        <v>120</v>
      </c>
      <c r="C299">
        <v>8</v>
      </c>
      <c r="D299">
        <v>2</v>
      </c>
      <c r="E299">
        <v>1</v>
      </c>
      <c r="F299">
        <v>3</v>
      </c>
      <c r="G299" s="1" t="s">
        <v>138</v>
      </c>
      <c r="H299">
        <v>1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2</v>
      </c>
      <c r="R299">
        <v>1</v>
      </c>
      <c r="S299">
        <v>3</v>
      </c>
      <c r="T299">
        <v>4</v>
      </c>
      <c r="U299">
        <v>4</v>
      </c>
      <c r="V299">
        <v>7</v>
      </c>
      <c r="W299">
        <v>7</v>
      </c>
      <c r="X299">
        <v>4</v>
      </c>
      <c r="Y299">
        <v>11</v>
      </c>
      <c r="Z299" s="1" t="s">
        <v>146</v>
      </c>
    </row>
    <row r="300" spans="1:26" x14ac:dyDescent="0.3">
      <c r="A300" s="1" t="s">
        <v>114</v>
      </c>
      <c r="B300" s="1" t="s">
        <v>142</v>
      </c>
      <c r="C300">
        <v>8</v>
      </c>
      <c r="D300">
        <v>0</v>
      </c>
      <c r="E300">
        <v>0</v>
      </c>
      <c r="F300">
        <v>0</v>
      </c>
      <c r="G300" s="1" t="s">
        <v>139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6</v>
      </c>
      <c r="S300">
        <v>4</v>
      </c>
      <c r="T300">
        <v>10</v>
      </c>
      <c r="U300">
        <v>3</v>
      </c>
      <c r="V300">
        <v>4</v>
      </c>
      <c r="W300">
        <v>4</v>
      </c>
      <c r="X300">
        <v>3</v>
      </c>
      <c r="Y300">
        <v>7</v>
      </c>
      <c r="Z300" s="1" t="s">
        <v>146</v>
      </c>
    </row>
    <row r="301" spans="1:26" x14ac:dyDescent="0.3">
      <c r="A301" s="1" t="s">
        <v>120</v>
      </c>
      <c r="B301" s="1" t="s">
        <v>152</v>
      </c>
      <c r="C301">
        <v>9</v>
      </c>
      <c r="D301">
        <v>2</v>
      </c>
      <c r="E301">
        <v>0</v>
      </c>
      <c r="F301">
        <v>2</v>
      </c>
      <c r="G301" s="1" t="s">
        <v>139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</v>
      </c>
      <c r="N301">
        <v>0</v>
      </c>
      <c r="O301">
        <v>0</v>
      </c>
      <c r="P301">
        <v>2</v>
      </c>
      <c r="Q301">
        <v>2</v>
      </c>
      <c r="R301">
        <v>5</v>
      </c>
      <c r="S301">
        <v>1</v>
      </c>
      <c r="T301">
        <v>6</v>
      </c>
      <c r="U301">
        <v>4</v>
      </c>
      <c r="V301">
        <v>6</v>
      </c>
      <c r="W301">
        <v>6</v>
      </c>
      <c r="X301">
        <v>4</v>
      </c>
      <c r="Y301">
        <v>10</v>
      </c>
      <c r="Z301" s="1" t="s">
        <v>146</v>
      </c>
    </row>
    <row r="302" spans="1:26" x14ac:dyDescent="0.3">
      <c r="A302" s="1" t="s">
        <v>113</v>
      </c>
      <c r="B302" s="1" t="s">
        <v>114</v>
      </c>
      <c r="C302">
        <v>9</v>
      </c>
      <c r="D302">
        <v>1</v>
      </c>
      <c r="E302">
        <v>1</v>
      </c>
      <c r="F302">
        <v>2</v>
      </c>
      <c r="G302" s="1" t="s">
        <v>138</v>
      </c>
      <c r="H302">
        <v>1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1</v>
      </c>
      <c r="O302">
        <v>1</v>
      </c>
      <c r="P302">
        <v>0</v>
      </c>
      <c r="Q302">
        <v>1</v>
      </c>
      <c r="R302">
        <v>2</v>
      </c>
      <c r="S302">
        <v>3</v>
      </c>
      <c r="T302">
        <v>5</v>
      </c>
      <c r="U302">
        <v>3</v>
      </c>
      <c r="V302">
        <v>4</v>
      </c>
      <c r="W302">
        <v>4</v>
      </c>
      <c r="X302">
        <v>3</v>
      </c>
      <c r="Y302">
        <v>7</v>
      </c>
      <c r="Z302" s="1" t="s">
        <v>146</v>
      </c>
    </row>
    <row r="303" spans="1:26" x14ac:dyDescent="0.3">
      <c r="A303" s="1" t="s">
        <v>142</v>
      </c>
      <c r="B303" s="1" t="s">
        <v>115</v>
      </c>
      <c r="C303">
        <v>9</v>
      </c>
      <c r="D303">
        <v>1</v>
      </c>
      <c r="E303">
        <v>1</v>
      </c>
      <c r="F303">
        <v>2</v>
      </c>
      <c r="G303" s="1" t="s">
        <v>138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1</v>
      </c>
      <c r="O303">
        <v>1</v>
      </c>
      <c r="P303">
        <v>0</v>
      </c>
      <c r="Q303">
        <v>1</v>
      </c>
      <c r="R303">
        <v>2</v>
      </c>
      <c r="S303">
        <v>2</v>
      </c>
      <c r="T303">
        <v>4</v>
      </c>
      <c r="U303">
        <v>2</v>
      </c>
      <c r="V303">
        <v>4</v>
      </c>
      <c r="W303">
        <v>4</v>
      </c>
      <c r="X303">
        <v>2</v>
      </c>
      <c r="Y303">
        <v>6</v>
      </c>
      <c r="Z303" s="1" t="s">
        <v>146</v>
      </c>
    </row>
    <row r="304" spans="1:26" x14ac:dyDescent="0.3">
      <c r="A304" s="1" t="s">
        <v>110</v>
      </c>
      <c r="B304" s="1" t="s">
        <v>112</v>
      </c>
      <c r="C304">
        <v>9</v>
      </c>
      <c r="D304">
        <v>0</v>
      </c>
      <c r="E304">
        <v>3</v>
      </c>
      <c r="F304">
        <v>3</v>
      </c>
      <c r="G304" s="1" t="s">
        <v>139</v>
      </c>
      <c r="H304">
        <v>0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2</v>
      </c>
      <c r="O304">
        <v>2</v>
      </c>
      <c r="P304">
        <v>0</v>
      </c>
      <c r="Q304">
        <v>2</v>
      </c>
      <c r="R304">
        <v>5</v>
      </c>
      <c r="S304">
        <v>0</v>
      </c>
      <c r="T304">
        <v>5</v>
      </c>
      <c r="U304">
        <v>2</v>
      </c>
      <c r="V304">
        <v>2</v>
      </c>
      <c r="W304">
        <v>2</v>
      </c>
      <c r="X304">
        <v>2</v>
      </c>
      <c r="Y304">
        <v>4</v>
      </c>
      <c r="Z304" s="1" t="s">
        <v>146</v>
      </c>
    </row>
    <row r="305" spans="1:26" x14ac:dyDescent="0.3">
      <c r="A305" s="1" t="s">
        <v>111</v>
      </c>
      <c r="B305" s="1" t="s">
        <v>118</v>
      </c>
      <c r="C305">
        <v>9</v>
      </c>
      <c r="D305">
        <v>0</v>
      </c>
      <c r="E305">
        <v>1</v>
      </c>
      <c r="F305">
        <v>1</v>
      </c>
      <c r="G305" s="1" t="s">
        <v>139</v>
      </c>
      <c r="H305">
        <v>0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2</v>
      </c>
      <c r="S305">
        <v>1</v>
      </c>
      <c r="T305">
        <v>3</v>
      </c>
      <c r="U305">
        <v>7</v>
      </c>
      <c r="V305">
        <v>3</v>
      </c>
      <c r="W305">
        <v>3</v>
      </c>
      <c r="X305">
        <v>7</v>
      </c>
      <c r="Y305">
        <v>10</v>
      </c>
      <c r="Z305" s="1" t="s">
        <v>146</v>
      </c>
    </row>
    <row r="306" spans="1:26" x14ac:dyDescent="0.3">
      <c r="A306" s="1" t="s">
        <v>121</v>
      </c>
      <c r="B306" s="1" t="s">
        <v>141</v>
      </c>
      <c r="C306">
        <v>9</v>
      </c>
      <c r="D306">
        <v>2</v>
      </c>
      <c r="E306">
        <v>0</v>
      </c>
      <c r="F306">
        <v>2</v>
      </c>
      <c r="G306" s="1" t="s">
        <v>139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2</v>
      </c>
      <c r="N306">
        <v>0</v>
      </c>
      <c r="O306">
        <v>0</v>
      </c>
      <c r="P306">
        <v>2</v>
      </c>
      <c r="Q306">
        <v>2</v>
      </c>
      <c r="R306">
        <v>1</v>
      </c>
      <c r="S306">
        <v>4</v>
      </c>
      <c r="T306">
        <v>5</v>
      </c>
      <c r="U306">
        <v>2</v>
      </c>
      <c r="V306">
        <v>3</v>
      </c>
      <c r="W306">
        <v>3</v>
      </c>
      <c r="X306">
        <v>2</v>
      </c>
      <c r="Y306">
        <v>5</v>
      </c>
      <c r="Z306" s="1" t="s">
        <v>146</v>
      </c>
    </row>
    <row r="307" spans="1:26" x14ac:dyDescent="0.3">
      <c r="A307" s="1" t="s">
        <v>136</v>
      </c>
      <c r="B307" s="1" t="s">
        <v>135</v>
      </c>
      <c r="C307">
        <v>9</v>
      </c>
      <c r="D307">
        <v>1</v>
      </c>
      <c r="E307">
        <v>0</v>
      </c>
      <c r="F307">
        <v>1</v>
      </c>
      <c r="G307" s="1" t="s">
        <v>139</v>
      </c>
      <c r="H307">
        <v>1</v>
      </c>
      <c r="I307">
        <v>0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2</v>
      </c>
      <c r="S307">
        <v>8</v>
      </c>
      <c r="T307">
        <v>10</v>
      </c>
      <c r="U307">
        <v>2</v>
      </c>
      <c r="V307">
        <v>7</v>
      </c>
      <c r="W307">
        <v>7</v>
      </c>
      <c r="X307">
        <v>2</v>
      </c>
      <c r="Y307">
        <v>9</v>
      </c>
      <c r="Z307" s="1" t="s">
        <v>146</v>
      </c>
    </row>
    <row r="308" spans="1:26" x14ac:dyDescent="0.3">
      <c r="A308" s="1" t="s">
        <v>134</v>
      </c>
      <c r="B308" s="1" t="s">
        <v>119</v>
      </c>
      <c r="C308">
        <v>9</v>
      </c>
      <c r="D308">
        <v>1</v>
      </c>
      <c r="E308">
        <v>0</v>
      </c>
      <c r="F308">
        <v>1</v>
      </c>
      <c r="G308" s="1" t="s">
        <v>139</v>
      </c>
      <c r="H308">
        <v>1</v>
      </c>
      <c r="I308">
        <v>0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2</v>
      </c>
      <c r="S308">
        <v>2</v>
      </c>
      <c r="T308">
        <v>4</v>
      </c>
      <c r="U308">
        <v>4</v>
      </c>
      <c r="V308">
        <v>4</v>
      </c>
      <c r="W308">
        <v>4</v>
      </c>
      <c r="X308">
        <v>4</v>
      </c>
      <c r="Y308">
        <v>8</v>
      </c>
      <c r="Z308" s="1" t="s">
        <v>146</v>
      </c>
    </row>
    <row r="309" spans="1:26" x14ac:dyDescent="0.3">
      <c r="A309" s="1" t="s">
        <v>122</v>
      </c>
      <c r="B309" s="1" t="s">
        <v>109</v>
      </c>
      <c r="C309">
        <v>9</v>
      </c>
      <c r="D309">
        <v>3</v>
      </c>
      <c r="E309">
        <v>1</v>
      </c>
      <c r="F309">
        <v>4</v>
      </c>
      <c r="G309" s="1" t="s">
        <v>138</v>
      </c>
      <c r="H309">
        <v>2</v>
      </c>
      <c r="I309">
        <v>1</v>
      </c>
      <c r="J309">
        <v>1</v>
      </c>
      <c r="K309">
        <v>2</v>
      </c>
      <c r="L309">
        <v>3</v>
      </c>
      <c r="M309">
        <v>1</v>
      </c>
      <c r="N309">
        <v>0</v>
      </c>
      <c r="O309">
        <v>0</v>
      </c>
      <c r="P309">
        <v>1</v>
      </c>
      <c r="Q309">
        <v>1</v>
      </c>
      <c r="R309">
        <v>4</v>
      </c>
      <c r="S309">
        <v>2</v>
      </c>
      <c r="T309">
        <v>6</v>
      </c>
      <c r="U309">
        <v>11</v>
      </c>
      <c r="V309">
        <v>2</v>
      </c>
      <c r="W309">
        <v>2</v>
      </c>
      <c r="X309">
        <v>11</v>
      </c>
      <c r="Y309">
        <v>13</v>
      </c>
      <c r="Z309" s="1" t="s">
        <v>146</v>
      </c>
    </row>
    <row r="310" spans="1:26" x14ac:dyDescent="0.3">
      <c r="A310" s="1" t="s">
        <v>116</v>
      </c>
      <c r="B310" s="1" t="s">
        <v>117</v>
      </c>
      <c r="C310">
        <v>9</v>
      </c>
      <c r="D310">
        <v>1</v>
      </c>
      <c r="E310">
        <v>0</v>
      </c>
      <c r="F310">
        <v>1</v>
      </c>
      <c r="G310" s="1" t="s">
        <v>139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1</v>
      </c>
      <c r="Q310">
        <v>1</v>
      </c>
      <c r="R310">
        <v>2</v>
      </c>
      <c r="S310">
        <v>2</v>
      </c>
      <c r="T310">
        <v>4</v>
      </c>
      <c r="U310">
        <v>9</v>
      </c>
      <c r="V310">
        <v>1</v>
      </c>
      <c r="W310">
        <v>1</v>
      </c>
      <c r="X310">
        <v>9</v>
      </c>
      <c r="Y310">
        <v>10</v>
      </c>
      <c r="Z310" s="1" t="s">
        <v>146</v>
      </c>
    </row>
    <row r="311" spans="1:26" x14ac:dyDescent="0.3">
      <c r="A311" s="1" t="s">
        <v>142</v>
      </c>
      <c r="B311" s="1" t="s">
        <v>113</v>
      </c>
      <c r="C311">
        <v>10</v>
      </c>
      <c r="D311">
        <v>2</v>
      </c>
      <c r="E311">
        <v>0</v>
      </c>
      <c r="F311">
        <v>2</v>
      </c>
      <c r="G311" s="1" t="s">
        <v>139</v>
      </c>
      <c r="H311">
        <v>1</v>
      </c>
      <c r="I311">
        <v>0</v>
      </c>
      <c r="J311">
        <v>0</v>
      </c>
      <c r="K311">
        <v>1</v>
      </c>
      <c r="L311">
        <v>1</v>
      </c>
      <c r="M311">
        <v>1</v>
      </c>
      <c r="N311">
        <v>0</v>
      </c>
      <c r="O311">
        <v>0</v>
      </c>
      <c r="P311">
        <v>1</v>
      </c>
      <c r="Q311">
        <v>1</v>
      </c>
      <c r="R311">
        <v>2</v>
      </c>
      <c r="S311">
        <v>2</v>
      </c>
      <c r="T311">
        <v>4</v>
      </c>
      <c r="U311">
        <v>7</v>
      </c>
      <c r="V311">
        <v>7</v>
      </c>
      <c r="W311">
        <v>7</v>
      </c>
      <c r="X311">
        <v>7</v>
      </c>
      <c r="Y311">
        <v>14</v>
      </c>
      <c r="Z311" s="1" t="s">
        <v>146</v>
      </c>
    </row>
    <row r="312" spans="1:26" x14ac:dyDescent="0.3">
      <c r="A312" s="1" t="s">
        <v>152</v>
      </c>
      <c r="B312" s="1" t="s">
        <v>122</v>
      </c>
      <c r="C312">
        <v>10</v>
      </c>
      <c r="D312">
        <v>0</v>
      </c>
      <c r="E312">
        <v>1</v>
      </c>
      <c r="F312">
        <v>1</v>
      </c>
      <c r="G312" s="1" t="s">
        <v>139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1</v>
      </c>
      <c r="R312">
        <v>5</v>
      </c>
      <c r="S312">
        <v>2</v>
      </c>
      <c r="T312">
        <v>7</v>
      </c>
      <c r="U312">
        <v>3</v>
      </c>
      <c r="V312">
        <v>7</v>
      </c>
      <c r="W312">
        <v>7</v>
      </c>
      <c r="X312">
        <v>3</v>
      </c>
      <c r="Y312">
        <v>10</v>
      </c>
      <c r="Z312" s="1" t="s">
        <v>146</v>
      </c>
    </row>
    <row r="313" spans="1:26" x14ac:dyDescent="0.3">
      <c r="A313" s="1" t="s">
        <v>136</v>
      </c>
      <c r="B313" s="1" t="s">
        <v>109</v>
      </c>
      <c r="C313">
        <v>10</v>
      </c>
      <c r="D313">
        <v>1</v>
      </c>
      <c r="E313">
        <v>0</v>
      </c>
      <c r="F313">
        <v>1</v>
      </c>
      <c r="G313" s="1" t="s">
        <v>139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1</v>
      </c>
      <c r="Q313">
        <v>1</v>
      </c>
      <c r="R313">
        <v>3</v>
      </c>
      <c r="S313">
        <v>4</v>
      </c>
      <c r="T313">
        <v>7</v>
      </c>
      <c r="U313">
        <v>4</v>
      </c>
      <c r="V313">
        <v>2</v>
      </c>
      <c r="W313">
        <v>2</v>
      </c>
      <c r="X313">
        <v>4</v>
      </c>
      <c r="Y313">
        <v>6</v>
      </c>
      <c r="Z313" s="1" t="s">
        <v>146</v>
      </c>
    </row>
    <row r="314" spans="1:26" x14ac:dyDescent="0.3">
      <c r="A314" s="1" t="s">
        <v>141</v>
      </c>
      <c r="B314" s="1" t="s">
        <v>134</v>
      </c>
      <c r="C314">
        <v>10</v>
      </c>
      <c r="D314">
        <v>1</v>
      </c>
      <c r="E314">
        <v>0</v>
      </c>
      <c r="F314">
        <v>1</v>
      </c>
      <c r="G314" s="1" t="s">
        <v>139</v>
      </c>
      <c r="H314">
        <v>1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4</v>
      </c>
      <c r="S314">
        <v>1</v>
      </c>
      <c r="T314">
        <v>5</v>
      </c>
      <c r="U314">
        <v>4</v>
      </c>
      <c r="V314">
        <v>5</v>
      </c>
      <c r="W314">
        <v>5</v>
      </c>
      <c r="X314">
        <v>4</v>
      </c>
      <c r="Y314">
        <v>9</v>
      </c>
      <c r="Z314" s="1" t="s">
        <v>146</v>
      </c>
    </row>
    <row r="315" spans="1:26" x14ac:dyDescent="0.3">
      <c r="A315" s="1" t="s">
        <v>117</v>
      </c>
      <c r="B315" s="1" t="s">
        <v>111</v>
      </c>
      <c r="C315">
        <v>10</v>
      </c>
      <c r="D315">
        <v>0</v>
      </c>
      <c r="E315">
        <v>1</v>
      </c>
      <c r="F315">
        <v>1</v>
      </c>
      <c r="G315" s="1" t="s">
        <v>139</v>
      </c>
      <c r="H315">
        <v>0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2</v>
      </c>
      <c r="S315">
        <v>3</v>
      </c>
      <c r="T315">
        <v>5</v>
      </c>
      <c r="U315">
        <v>4</v>
      </c>
      <c r="V315">
        <v>7</v>
      </c>
      <c r="W315">
        <v>7</v>
      </c>
      <c r="X315">
        <v>4</v>
      </c>
      <c r="Y315">
        <v>11</v>
      </c>
      <c r="Z315" s="1" t="s">
        <v>146</v>
      </c>
    </row>
    <row r="316" spans="1:26" x14ac:dyDescent="0.3">
      <c r="A316" s="1" t="s">
        <v>135</v>
      </c>
      <c r="B316" s="1" t="s">
        <v>115</v>
      </c>
      <c r="C316">
        <v>10</v>
      </c>
      <c r="D316">
        <v>3</v>
      </c>
      <c r="E316">
        <v>1</v>
      </c>
      <c r="F316">
        <v>4</v>
      </c>
      <c r="G316" s="1" t="s">
        <v>138</v>
      </c>
      <c r="H316">
        <v>1</v>
      </c>
      <c r="I316">
        <v>1</v>
      </c>
      <c r="J316">
        <v>1</v>
      </c>
      <c r="K316">
        <v>1</v>
      </c>
      <c r="L316">
        <v>2</v>
      </c>
      <c r="M316">
        <v>2</v>
      </c>
      <c r="N316">
        <v>0</v>
      </c>
      <c r="O316">
        <v>0</v>
      </c>
      <c r="P316">
        <v>2</v>
      </c>
      <c r="Q316">
        <v>2</v>
      </c>
      <c r="R316">
        <v>1</v>
      </c>
      <c r="S316">
        <v>2</v>
      </c>
      <c r="T316">
        <v>3</v>
      </c>
      <c r="U316">
        <v>6</v>
      </c>
      <c r="V316">
        <v>1</v>
      </c>
      <c r="W316">
        <v>1</v>
      </c>
      <c r="X316">
        <v>6</v>
      </c>
      <c r="Y316">
        <v>7</v>
      </c>
      <c r="Z316" s="1" t="s">
        <v>146</v>
      </c>
    </row>
    <row r="317" spans="1:26" x14ac:dyDescent="0.3">
      <c r="A317" s="1" t="s">
        <v>116</v>
      </c>
      <c r="B317" s="1" t="s">
        <v>121</v>
      </c>
      <c r="C317">
        <v>10</v>
      </c>
      <c r="D317">
        <v>2</v>
      </c>
      <c r="E317">
        <v>0</v>
      </c>
      <c r="F317">
        <v>2</v>
      </c>
      <c r="G317" s="1" t="s">
        <v>139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2</v>
      </c>
      <c r="N317">
        <v>0</v>
      </c>
      <c r="O317">
        <v>0</v>
      </c>
      <c r="P317">
        <v>2</v>
      </c>
      <c r="Q317">
        <v>2</v>
      </c>
      <c r="R317">
        <v>2</v>
      </c>
      <c r="S317">
        <v>3</v>
      </c>
      <c r="T317">
        <v>5</v>
      </c>
      <c r="U317">
        <v>5</v>
      </c>
      <c r="V317">
        <v>0</v>
      </c>
      <c r="W317">
        <v>0</v>
      </c>
      <c r="X317">
        <v>5</v>
      </c>
      <c r="Y317">
        <v>5</v>
      </c>
      <c r="Z317" s="1" t="s">
        <v>146</v>
      </c>
    </row>
    <row r="318" spans="1:26" x14ac:dyDescent="0.3">
      <c r="A318" s="1" t="s">
        <v>118</v>
      </c>
      <c r="B318" s="1" t="s">
        <v>120</v>
      </c>
      <c r="C318">
        <v>10</v>
      </c>
      <c r="D318">
        <v>4</v>
      </c>
      <c r="E318">
        <v>1</v>
      </c>
      <c r="F318">
        <v>5</v>
      </c>
      <c r="G318" s="1" t="s">
        <v>138</v>
      </c>
      <c r="H318">
        <v>1</v>
      </c>
      <c r="I318">
        <v>0</v>
      </c>
      <c r="J318">
        <v>0</v>
      </c>
      <c r="K318">
        <v>1</v>
      </c>
      <c r="L318">
        <v>1</v>
      </c>
      <c r="M318">
        <v>3</v>
      </c>
      <c r="N318">
        <v>1</v>
      </c>
      <c r="O318">
        <v>1</v>
      </c>
      <c r="P318">
        <v>3</v>
      </c>
      <c r="Q318">
        <v>4</v>
      </c>
      <c r="R318">
        <v>2</v>
      </c>
      <c r="S318">
        <v>2</v>
      </c>
      <c r="T318">
        <v>4</v>
      </c>
      <c r="U318">
        <v>5</v>
      </c>
      <c r="V318">
        <v>4</v>
      </c>
      <c r="W318">
        <v>4</v>
      </c>
      <c r="X318">
        <v>5</v>
      </c>
      <c r="Y318">
        <v>9</v>
      </c>
      <c r="Z318" s="1" t="s">
        <v>146</v>
      </c>
    </row>
    <row r="319" spans="1:26" x14ac:dyDescent="0.3">
      <c r="A319" s="1" t="s">
        <v>114</v>
      </c>
      <c r="B319" s="1" t="s">
        <v>110</v>
      </c>
      <c r="C319">
        <v>10</v>
      </c>
      <c r="D319">
        <v>2</v>
      </c>
      <c r="E319">
        <v>0</v>
      </c>
      <c r="F319">
        <v>2</v>
      </c>
      <c r="G319" s="1" t="s">
        <v>139</v>
      </c>
      <c r="H319">
        <v>2</v>
      </c>
      <c r="I319">
        <v>0</v>
      </c>
      <c r="J319">
        <v>0</v>
      </c>
      <c r="K319">
        <v>2</v>
      </c>
      <c r="L319">
        <v>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2</v>
      </c>
      <c r="T319">
        <v>3</v>
      </c>
      <c r="U319">
        <v>4</v>
      </c>
      <c r="V319">
        <v>3</v>
      </c>
      <c r="W319">
        <v>3</v>
      </c>
      <c r="X319">
        <v>4</v>
      </c>
      <c r="Y319">
        <v>7</v>
      </c>
      <c r="Z319" s="1" t="s">
        <v>146</v>
      </c>
    </row>
    <row r="320" spans="1:26" x14ac:dyDescent="0.3">
      <c r="A320" s="1" t="s">
        <v>120</v>
      </c>
      <c r="B320" s="1" t="s">
        <v>142</v>
      </c>
      <c r="C320">
        <v>11</v>
      </c>
      <c r="D320">
        <v>1</v>
      </c>
      <c r="E320">
        <v>1</v>
      </c>
      <c r="F320">
        <v>2</v>
      </c>
      <c r="G320" s="1" t="s">
        <v>138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2</v>
      </c>
      <c r="R320">
        <v>3</v>
      </c>
      <c r="S320">
        <v>3</v>
      </c>
      <c r="T320">
        <v>6</v>
      </c>
      <c r="U320">
        <v>4</v>
      </c>
      <c r="V320">
        <v>1</v>
      </c>
      <c r="W320">
        <v>1</v>
      </c>
      <c r="X320">
        <v>4</v>
      </c>
      <c r="Y320">
        <v>5</v>
      </c>
      <c r="Z320" s="1" t="s">
        <v>146</v>
      </c>
    </row>
    <row r="321" spans="1:26" x14ac:dyDescent="0.3">
      <c r="A321" s="1" t="s">
        <v>113</v>
      </c>
      <c r="B321" s="1" t="s">
        <v>111</v>
      </c>
      <c r="C321">
        <v>11</v>
      </c>
      <c r="D321">
        <v>3</v>
      </c>
      <c r="E321">
        <v>0</v>
      </c>
      <c r="F321">
        <v>3</v>
      </c>
      <c r="G321" s="1" t="s">
        <v>139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1</v>
      </c>
      <c r="N321">
        <v>0</v>
      </c>
      <c r="O321">
        <v>0</v>
      </c>
      <c r="P321">
        <v>1</v>
      </c>
      <c r="Q321">
        <v>1</v>
      </c>
      <c r="R321">
        <v>0</v>
      </c>
      <c r="S321">
        <v>1</v>
      </c>
      <c r="T321">
        <v>1</v>
      </c>
      <c r="U321">
        <v>2</v>
      </c>
      <c r="V321">
        <v>5</v>
      </c>
      <c r="W321">
        <v>5</v>
      </c>
      <c r="X321">
        <v>2</v>
      </c>
      <c r="Y321">
        <v>7</v>
      </c>
      <c r="Z321" s="1" t="s">
        <v>146</v>
      </c>
    </row>
    <row r="322" spans="1:26" x14ac:dyDescent="0.3">
      <c r="A322" s="1" t="s">
        <v>112</v>
      </c>
      <c r="B322" s="1" t="s">
        <v>114</v>
      </c>
      <c r="C322">
        <v>11</v>
      </c>
      <c r="D322">
        <v>5</v>
      </c>
      <c r="E322">
        <v>1</v>
      </c>
      <c r="F322">
        <v>6</v>
      </c>
      <c r="G322" s="1" t="s">
        <v>138</v>
      </c>
      <c r="H322">
        <v>3</v>
      </c>
      <c r="I322">
        <v>1</v>
      </c>
      <c r="J322">
        <v>1</v>
      </c>
      <c r="K322">
        <v>3</v>
      </c>
      <c r="L322">
        <v>4</v>
      </c>
      <c r="M322">
        <v>2</v>
      </c>
      <c r="N322">
        <v>0</v>
      </c>
      <c r="O322">
        <v>0</v>
      </c>
      <c r="P322">
        <v>2</v>
      </c>
      <c r="Q322">
        <v>2</v>
      </c>
      <c r="R322">
        <v>0</v>
      </c>
      <c r="S322">
        <v>3</v>
      </c>
      <c r="T322">
        <v>3</v>
      </c>
      <c r="U322">
        <v>6</v>
      </c>
      <c r="V322">
        <v>3</v>
      </c>
      <c r="W322">
        <v>3</v>
      </c>
      <c r="X322">
        <v>6</v>
      </c>
      <c r="Y322">
        <v>9</v>
      </c>
      <c r="Z322" s="1" t="s">
        <v>146</v>
      </c>
    </row>
    <row r="323" spans="1:26" x14ac:dyDescent="0.3">
      <c r="A323" s="1" t="s">
        <v>109</v>
      </c>
      <c r="B323" s="1" t="s">
        <v>152</v>
      </c>
      <c r="C323">
        <v>11</v>
      </c>
      <c r="D323">
        <v>2</v>
      </c>
      <c r="E323">
        <v>1</v>
      </c>
      <c r="F323">
        <v>3</v>
      </c>
      <c r="G323" s="1" t="s">
        <v>138</v>
      </c>
      <c r="H323">
        <v>1</v>
      </c>
      <c r="I323">
        <v>0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2</v>
      </c>
      <c r="R323">
        <v>6</v>
      </c>
      <c r="S323">
        <v>1</v>
      </c>
      <c r="T323">
        <v>7</v>
      </c>
      <c r="U323">
        <v>5</v>
      </c>
      <c r="V323">
        <v>10</v>
      </c>
      <c r="W323">
        <v>10</v>
      </c>
      <c r="X323">
        <v>5</v>
      </c>
      <c r="Y323">
        <v>15</v>
      </c>
      <c r="Z323" s="1" t="s">
        <v>146</v>
      </c>
    </row>
    <row r="324" spans="1:26" x14ac:dyDescent="0.3">
      <c r="A324" s="1" t="s">
        <v>110</v>
      </c>
      <c r="B324" s="1" t="s">
        <v>118</v>
      </c>
      <c r="C324">
        <v>11</v>
      </c>
      <c r="D324">
        <v>2</v>
      </c>
      <c r="E324">
        <v>1</v>
      </c>
      <c r="F324">
        <v>3</v>
      </c>
      <c r="G324" s="1" t="s">
        <v>138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2</v>
      </c>
      <c r="N324">
        <v>1</v>
      </c>
      <c r="O324">
        <v>1</v>
      </c>
      <c r="P324">
        <v>2</v>
      </c>
      <c r="Q324">
        <v>3</v>
      </c>
      <c r="R324">
        <v>0</v>
      </c>
      <c r="S324">
        <v>3</v>
      </c>
      <c r="T324">
        <v>3</v>
      </c>
      <c r="U324">
        <v>8</v>
      </c>
      <c r="V324">
        <v>3</v>
      </c>
      <c r="W324">
        <v>3</v>
      </c>
      <c r="X324">
        <v>8</v>
      </c>
      <c r="Y324">
        <v>11</v>
      </c>
      <c r="Z324" s="1" t="s">
        <v>146</v>
      </c>
    </row>
    <row r="325" spans="1:26" x14ac:dyDescent="0.3">
      <c r="A325" s="1" t="s">
        <v>121</v>
      </c>
      <c r="B325" s="1" t="s">
        <v>136</v>
      </c>
      <c r="C325">
        <v>11</v>
      </c>
      <c r="D325">
        <v>3</v>
      </c>
      <c r="E325">
        <v>1</v>
      </c>
      <c r="F325">
        <v>4</v>
      </c>
      <c r="G325" s="1" t="s">
        <v>138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1</v>
      </c>
      <c r="N325">
        <v>1</v>
      </c>
      <c r="O325">
        <v>1</v>
      </c>
      <c r="P325">
        <v>1</v>
      </c>
      <c r="Q325">
        <v>2</v>
      </c>
      <c r="R325">
        <v>5</v>
      </c>
      <c r="S325">
        <v>5</v>
      </c>
      <c r="T325">
        <v>10</v>
      </c>
      <c r="U325">
        <v>2</v>
      </c>
      <c r="V325">
        <v>3</v>
      </c>
      <c r="W325">
        <v>3</v>
      </c>
      <c r="X325">
        <v>2</v>
      </c>
      <c r="Y325">
        <v>5</v>
      </c>
      <c r="Z325" s="1" t="s">
        <v>146</v>
      </c>
    </row>
    <row r="326" spans="1:26" x14ac:dyDescent="0.3">
      <c r="A326" s="1" t="s">
        <v>134</v>
      </c>
      <c r="B326" s="1" t="s">
        <v>135</v>
      </c>
      <c r="C326">
        <v>11</v>
      </c>
      <c r="D326">
        <v>2</v>
      </c>
      <c r="E326">
        <v>2</v>
      </c>
      <c r="F326">
        <v>4</v>
      </c>
      <c r="G326" s="1" t="s">
        <v>138</v>
      </c>
      <c r="H326">
        <v>1</v>
      </c>
      <c r="I326">
        <v>0</v>
      </c>
      <c r="J326">
        <v>0</v>
      </c>
      <c r="K326">
        <v>1</v>
      </c>
      <c r="L326">
        <v>1</v>
      </c>
      <c r="M326">
        <v>1</v>
      </c>
      <c r="N326">
        <v>2</v>
      </c>
      <c r="O326">
        <v>2</v>
      </c>
      <c r="P326">
        <v>1</v>
      </c>
      <c r="Q326">
        <v>3</v>
      </c>
      <c r="R326">
        <v>1</v>
      </c>
      <c r="S326">
        <v>5</v>
      </c>
      <c r="T326">
        <v>6</v>
      </c>
      <c r="U326">
        <v>5</v>
      </c>
      <c r="V326">
        <v>3</v>
      </c>
      <c r="W326">
        <v>3</v>
      </c>
      <c r="X326">
        <v>5</v>
      </c>
      <c r="Y326">
        <v>8</v>
      </c>
      <c r="Z326" s="1" t="s">
        <v>146</v>
      </c>
    </row>
    <row r="327" spans="1:26" x14ac:dyDescent="0.3">
      <c r="A327" s="1" t="s">
        <v>119</v>
      </c>
      <c r="B327" s="1" t="s">
        <v>141</v>
      </c>
      <c r="C327">
        <v>11</v>
      </c>
      <c r="D327">
        <v>5</v>
      </c>
      <c r="E327">
        <v>0</v>
      </c>
      <c r="F327">
        <v>5</v>
      </c>
      <c r="G327" s="1" t="s">
        <v>139</v>
      </c>
      <c r="H327">
        <v>3</v>
      </c>
      <c r="I327">
        <v>0</v>
      </c>
      <c r="J327">
        <v>0</v>
      </c>
      <c r="K327">
        <v>3</v>
      </c>
      <c r="L327">
        <v>3</v>
      </c>
      <c r="M327">
        <v>2</v>
      </c>
      <c r="N327">
        <v>0</v>
      </c>
      <c r="O327">
        <v>0</v>
      </c>
      <c r="P327">
        <v>2</v>
      </c>
      <c r="Q327">
        <v>2</v>
      </c>
      <c r="R327">
        <v>1</v>
      </c>
      <c r="S327">
        <v>5</v>
      </c>
      <c r="T327">
        <v>6</v>
      </c>
      <c r="U327">
        <v>8</v>
      </c>
      <c r="V327">
        <v>3</v>
      </c>
      <c r="W327">
        <v>3</v>
      </c>
      <c r="X327">
        <v>8</v>
      </c>
      <c r="Y327">
        <v>11</v>
      </c>
      <c r="Z327" s="1" t="s">
        <v>146</v>
      </c>
    </row>
    <row r="328" spans="1:26" x14ac:dyDescent="0.3">
      <c r="A328" s="1" t="s">
        <v>122</v>
      </c>
      <c r="B328" s="1" t="s">
        <v>117</v>
      </c>
      <c r="C328">
        <v>11</v>
      </c>
      <c r="D328">
        <v>1</v>
      </c>
      <c r="E328">
        <v>2</v>
      </c>
      <c r="F328">
        <v>3</v>
      </c>
      <c r="G328" s="1" t="s">
        <v>138</v>
      </c>
      <c r="H328">
        <v>0</v>
      </c>
      <c r="I328">
        <v>2</v>
      </c>
      <c r="J328">
        <v>2</v>
      </c>
      <c r="K328">
        <v>0</v>
      </c>
      <c r="L328">
        <v>2</v>
      </c>
      <c r="M328">
        <v>1</v>
      </c>
      <c r="N328">
        <v>0</v>
      </c>
      <c r="O328">
        <v>0</v>
      </c>
      <c r="P328">
        <v>1</v>
      </c>
      <c r="Q328">
        <v>1</v>
      </c>
      <c r="R328">
        <v>3</v>
      </c>
      <c r="S328">
        <v>4</v>
      </c>
      <c r="T328">
        <v>7</v>
      </c>
      <c r="U328">
        <v>9</v>
      </c>
      <c r="V328">
        <v>5</v>
      </c>
      <c r="W328">
        <v>5</v>
      </c>
      <c r="X328">
        <v>9</v>
      </c>
      <c r="Y328">
        <v>14</v>
      </c>
      <c r="Z328" s="1" t="s">
        <v>146</v>
      </c>
    </row>
    <row r="329" spans="1:26" x14ac:dyDescent="0.3">
      <c r="A329" s="1" t="s">
        <v>115</v>
      </c>
      <c r="B329" s="1" t="s">
        <v>116</v>
      </c>
      <c r="C329">
        <v>11</v>
      </c>
      <c r="D329">
        <v>1</v>
      </c>
      <c r="E329">
        <v>1</v>
      </c>
      <c r="F329">
        <v>2</v>
      </c>
      <c r="G329" s="1" t="s">
        <v>138</v>
      </c>
      <c r="H329">
        <v>0</v>
      </c>
      <c r="I329">
        <v>1</v>
      </c>
      <c r="J329">
        <v>1</v>
      </c>
      <c r="K329">
        <v>0</v>
      </c>
      <c r="L329">
        <v>1</v>
      </c>
      <c r="M329">
        <v>1</v>
      </c>
      <c r="N329">
        <v>0</v>
      </c>
      <c r="O329">
        <v>0</v>
      </c>
      <c r="P329">
        <v>1</v>
      </c>
      <c r="Q329">
        <v>1</v>
      </c>
      <c r="R329">
        <v>6</v>
      </c>
      <c r="S329">
        <v>3</v>
      </c>
      <c r="T329">
        <v>9</v>
      </c>
      <c r="U329">
        <v>6</v>
      </c>
      <c r="V329">
        <v>1</v>
      </c>
      <c r="W329">
        <v>1</v>
      </c>
      <c r="X329">
        <v>6</v>
      </c>
      <c r="Y329">
        <v>7</v>
      </c>
      <c r="Z329" s="1" t="s">
        <v>146</v>
      </c>
    </row>
    <row r="330" spans="1:26" x14ac:dyDescent="0.3">
      <c r="A330" s="1" t="s">
        <v>152</v>
      </c>
      <c r="B330" s="1" t="s">
        <v>121</v>
      </c>
      <c r="C330">
        <v>12</v>
      </c>
      <c r="D330">
        <v>0</v>
      </c>
      <c r="E330">
        <v>1</v>
      </c>
      <c r="F330">
        <v>1</v>
      </c>
      <c r="G330" s="1" t="s">
        <v>139</v>
      </c>
      <c r="H330">
        <v>0</v>
      </c>
      <c r="I330">
        <v>1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3</v>
      </c>
      <c r="S330">
        <v>3</v>
      </c>
      <c r="T330">
        <v>6</v>
      </c>
      <c r="U330">
        <v>4</v>
      </c>
      <c r="V330">
        <v>4</v>
      </c>
      <c r="W330">
        <v>4</v>
      </c>
      <c r="X330">
        <v>4</v>
      </c>
      <c r="Y330">
        <v>8</v>
      </c>
      <c r="Z330" s="1" t="s">
        <v>146</v>
      </c>
    </row>
    <row r="331" spans="1:26" x14ac:dyDescent="0.3">
      <c r="A331" s="1" t="s">
        <v>111</v>
      </c>
      <c r="B331" s="1" t="s">
        <v>115</v>
      </c>
      <c r="C331">
        <v>12</v>
      </c>
      <c r="D331">
        <v>1</v>
      </c>
      <c r="E331">
        <v>2</v>
      </c>
      <c r="F331">
        <v>3</v>
      </c>
      <c r="G331" s="1" t="s">
        <v>138</v>
      </c>
      <c r="H331">
        <v>1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2</v>
      </c>
      <c r="O331">
        <v>2</v>
      </c>
      <c r="P331">
        <v>0</v>
      </c>
      <c r="Q331">
        <v>2</v>
      </c>
      <c r="R331">
        <v>0</v>
      </c>
      <c r="S331">
        <v>1</v>
      </c>
      <c r="T331">
        <v>1</v>
      </c>
      <c r="U331">
        <v>5</v>
      </c>
      <c r="V331">
        <v>5</v>
      </c>
      <c r="W331">
        <v>5</v>
      </c>
      <c r="X331">
        <v>5</v>
      </c>
      <c r="Y331">
        <v>10</v>
      </c>
      <c r="Z331" s="1" t="s">
        <v>146</v>
      </c>
    </row>
    <row r="332" spans="1:26" x14ac:dyDescent="0.3">
      <c r="A332" s="1" t="s">
        <v>136</v>
      </c>
      <c r="B332" s="1" t="s">
        <v>122</v>
      </c>
      <c r="C332">
        <v>12</v>
      </c>
      <c r="D332">
        <v>1</v>
      </c>
      <c r="E332">
        <v>2</v>
      </c>
      <c r="F332">
        <v>3</v>
      </c>
      <c r="G332" s="1" t="s">
        <v>138</v>
      </c>
      <c r="H332">
        <v>1</v>
      </c>
      <c r="I332">
        <v>1</v>
      </c>
      <c r="J332">
        <v>1</v>
      </c>
      <c r="K332">
        <v>1</v>
      </c>
      <c r="L332">
        <v>2</v>
      </c>
      <c r="M332">
        <v>0</v>
      </c>
      <c r="N332">
        <v>1</v>
      </c>
      <c r="O332">
        <v>1</v>
      </c>
      <c r="P332">
        <v>0</v>
      </c>
      <c r="Q332">
        <v>1</v>
      </c>
      <c r="R332">
        <v>0</v>
      </c>
      <c r="S332">
        <v>2</v>
      </c>
      <c r="T332">
        <v>2</v>
      </c>
      <c r="U332">
        <v>4</v>
      </c>
      <c r="V332">
        <v>5</v>
      </c>
      <c r="W332">
        <v>5</v>
      </c>
      <c r="X332">
        <v>4</v>
      </c>
      <c r="Y332">
        <v>9</v>
      </c>
      <c r="Z332" s="1" t="s">
        <v>146</v>
      </c>
    </row>
    <row r="333" spans="1:26" x14ac:dyDescent="0.3">
      <c r="A333" s="1" t="s">
        <v>141</v>
      </c>
      <c r="B333" s="1" t="s">
        <v>110</v>
      </c>
      <c r="C333">
        <v>12</v>
      </c>
      <c r="D333">
        <v>1</v>
      </c>
      <c r="E333">
        <v>2</v>
      </c>
      <c r="F333">
        <v>3</v>
      </c>
      <c r="G333" s="1" t="s">
        <v>138</v>
      </c>
      <c r="H333">
        <v>1</v>
      </c>
      <c r="I333">
        <v>1</v>
      </c>
      <c r="J333">
        <v>1</v>
      </c>
      <c r="K333">
        <v>1</v>
      </c>
      <c r="L333">
        <v>2</v>
      </c>
      <c r="M333">
        <v>0</v>
      </c>
      <c r="N333">
        <v>1</v>
      </c>
      <c r="O333">
        <v>1</v>
      </c>
      <c r="P333">
        <v>0</v>
      </c>
      <c r="Q333">
        <v>1</v>
      </c>
      <c r="R333">
        <v>5</v>
      </c>
      <c r="S333">
        <v>2</v>
      </c>
      <c r="T333">
        <v>7</v>
      </c>
      <c r="U333">
        <v>4</v>
      </c>
      <c r="V333">
        <v>2</v>
      </c>
      <c r="W333">
        <v>2</v>
      </c>
      <c r="X333">
        <v>4</v>
      </c>
      <c r="Y333">
        <v>6</v>
      </c>
      <c r="Z333" s="1" t="s">
        <v>146</v>
      </c>
    </row>
    <row r="334" spans="1:26" x14ac:dyDescent="0.3">
      <c r="A334" s="1" t="s">
        <v>117</v>
      </c>
      <c r="B334" s="1" t="s">
        <v>112</v>
      </c>
      <c r="C334">
        <v>12</v>
      </c>
      <c r="D334">
        <v>3</v>
      </c>
      <c r="E334">
        <v>1</v>
      </c>
      <c r="F334">
        <v>4</v>
      </c>
      <c r="G334" s="1" t="s">
        <v>138</v>
      </c>
      <c r="H334">
        <v>0</v>
      </c>
      <c r="I334">
        <v>1</v>
      </c>
      <c r="J334">
        <v>1</v>
      </c>
      <c r="K334">
        <v>0</v>
      </c>
      <c r="L334">
        <v>1</v>
      </c>
      <c r="M334">
        <v>3</v>
      </c>
      <c r="N334">
        <v>0</v>
      </c>
      <c r="O334">
        <v>0</v>
      </c>
      <c r="P334">
        <v>3</v>
      </c>
      <c r="Q334">
        <v>3</v>
      </c>
      <c r="R334">
        <v>1</v>
      </c>
      <c r="S334">
        <v>6</v>
      </c>
      <c r="T334">
        <v>7</v>
      </c>
      <c r="U334">
        <v>2</v>
      </c>
      <c r="V334">
        <v>3</v>
      </c>
      <c r="W334">
        <v>3</v>
      </c>
      <c r="X334">
        <v>2</v>
      </c>
      <c r="Y334">
        <v>5</v>
      </c>
      <c r="Z334" s="1" t="s">
        <v>146</v>
      </c>
    </row>
    <row r="335" spans="1:26" x14ac:dyDescent="0.3">
      <c r="A335" s="1" t="s">
        <v>135</v>
      </c>
      <c r="B335" s="1" t="s">
        <v>120</v>
      </c>
      <c r="C335">
        <v>12</v>
      </c>
      <c r="D335">
        <v>4</v>
      </c>
      <c r="E335">
        <v>2</v>
      </c>
      <c r="F335">
        <v>6</v>
      </c>
      <c r="G335" s="1" t="s">
        <v>138</v>
      </c>
      <c r="H335">
        <v>3</v>
      </c>
      <c r="I335">
        <v>1</v>
      </c>
      <c r="J335">
        <v>1</v>
      </c>
      <c r="K335">
        <v>3</v>
      </c>
      <c r="L335">
        <v>4</v>
      </c>
      <c r="M335">
        <v>1</v>
      </c>
      <c r="N335">
        <v>1</v>
      </c>
      <c r="O335">
        <v>1</v>
      </c>
      <c r="P335">
        <v>1</v>
      </c>
      <c r="Q335">
        <v>2</v>
      </c>
      <c r="R335">
        <v>4</v>
      </c>
      <c r="S335">
        <v>2</v>
      </c>
      <c r="T335">
        <v>6</v>
      </c>
      <c r="U335">
        <v>5</v>
      </c>
      <c r="V335">
        <v>1</v>
      </c>
      <c r="W335">
        <v>1</v>
      </c>
      <c r="X335">
        <v>5</v>
      </c>
      <c r="Y335">
        <v>6</v>
      </c>
      <c r="Z335" s="1" t="s">
        <v>146</v>
      </c>
    </row>
    <row r="336" spans="1:26" x14ac:dyDescent="0.3">
      <c r="A336" s="1" t="s">
        <v>119</v>
      </c>
      <c r="B336" s="1" t="s">
        <v>109</v>
      </c>
      <c r="C336">
        <v>12</v>
      </c>
      <c r="D336">
        <v>0</v>
      </c>
      <c r="E336">
        <v>0</v>
      </c>
      <c r="F336">
        <v>0</v>
      </c>
      <c r="G336" s="1" t="s">
        <v>139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2</v>
      </c>
      <c r="S336">
        <v>4</v>
      </c>
      <c r="T336">
        <v>6</v>
      </c>
      <c r="U336">
        <v>9</v>
      </c>
      <c r="V336">
        <v>4</v>
      </c>
      <c r="W336">
        <v>4</v>
      </c>
      <c r="X336">
        <v>9</v>
      </c>
      <c r="Y336">
        <v>13</v>
      </c>
      <c r="Z336" s="1" t="s">
        <v>146</v>
      </c>
    </row>
    <row r="337" spans="1:26" x14ac:dyDescent="0.3">
      <c r="A337" s="1" t="s">
        <v>116</v>
      </c>
      <c r="B337" s="1" t="s">
        <v>142</v>
      </c>
      <c r="C337">
        <v>12</v>
      </c>
      <c r="D337">
        <v>1</v>
      </c>
      <c r="E337">
        <v>1</v>
      </c>
      <c r="F337">
        <v>2</v>
      </c>
      <c r="G337" s="1" t="s">
        <v>138</v>
      </c>
      <c r="H337">
        <v>1</v>
      </c>
      <c r="I337">
        <v>0</v>
      </c>
      <c r="J337">
        <v>0</v>
      </c>
      <c r="K337">
        <v>1</v>
      </c>
      <c r="L337">
        <v>1</v>
      </c>
      <c r="M337">
        <v>0</v>
      </c>
      <c r="N337">
        <v>1</v>
      </c>
      <c r="O337">
        <v>1</v>
      </c>
      <c r="P337">
        <v>0</v>
      </c>
      <c r="Q337">
        <v>1</v>
      </c>
      <c r="R337">
        <v>4</v>
      </c>
      <c r="S337">
        <v>3</v>
      </c>
      <c r="T337">
        <v>7</v>
      </c>
      <c r="U337">
        <v>6</v>
      </c>
      <c r="V337">
        <v>3</v>
      </c>
      <c r="W337">
        <v>3</v>
      </c>
      <c r="X337">
        <v>6</v>
      </c>
      <c r="Y337">
        <v>9</v>
      </c>
      <c r="Z337" s="1" t="s">
        <v>146</v>
      </c>
    </row>
    <row r="338" spans="1:26" x14ac:dyDescent="0.3">
      <c r="A338" s="1" t="s">
        <v>118</v>
      </c>
      <c r="B338" s="1" t="s">
        <v>113</v>
      </c>
      <c r="C338">
        <v>12</v>
      </c>
      <c r="D338">
        <v>0</v>
      </c>
      <c r="E338">
        <v>0</v>
      </c>
      <c r="F338">
        <v>0</v>
      </c>
      <c r="G338" s="1" t="s">
        <v>139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2</v>
      </c>
      <c r="S338">
        <v>0</v>
      </c>
      <c r="T338">
        <v>2</v>
      </c>
      <c r="U338">
        <v>8</v>
      </c>
      <c r="V338">
        <v>10</v>
      </c>
      <c r="W338">
        <v>10</v>
      </c>
      <c r="X338">
        <v>8</v>
      </c>
      <c r="Y338">
        <v>18</v>
      </c>
      <c r="Z338" s="1" t="s">
        <v>146</v>
      </c>
    </row>
    <row r="339" spans="1:26" x14ac:dyDescent="0.3">
      <c r="A339" s="1" t="s">
        <v>114</v>
      </c>
      <c r="B339" s="1" t="s">
        <v>134</v>
      </c>
      <c r="C339">
        <v>12</v>
      </c>
      <c r="D339">
        <v>3</v>
      </c>
      <c r="E339">
        <v>0</v>
      </c>
      <c r="F339">
        <v>3</v>
      </c>
      <c r="G339" s="1" t="s">
        <v>139</v>
      </c>
      <c r="H339">
        <v>1</v>
      </c>
      <c r="I339">
        <v>0</v>
      </c>
      <c r="J339">
        <v>0</v>
      </c>
      <c r="K339">
        <v>1</v>
      </c>
      <c r="L339">
        <v>1</v>
      </c>
      <c r="M339">
        <v>2</v>
      </c>
      <c r="N339">
        <v>0</v>
      </c>
      <c r="O339">
        <v>0</v>
      </c>
      <c r="P339">
        <v>2</v>
      </c>
      <c r="Q339">
        <v>2</v>
      </c>
      <c r="R339">
        <v>5</v>
      </c>
      <c r="S339">
        <v>4</v>
      </c>
      <c r="T339">
        <v>9</v>
      </c>
      <c r="U339">
        <v>2</v>
      </c>
      <c r="V339">
        <v>6</v>
      </c>
      <c r="W339">
        <v>6</v>
      </c>
      <c r="X339">
        <v>2</v>
      </c>
      <c r="Y339">
        <v>8</v>
      </c>
      <c r="Z339" s="1" t="s">
        <v>146</v>
      </c>
    </row>
    <row r="340" spans="1:26" x14ac:dyDescent="0.3">
      <c r="A340" s="1" t="s">
        <v>106</v>
      </c>
      <c r="B340" s="1" t="s">
        <v>140</v>
      </c>
      <c r="C340">
        <v>1</v>
      </c>
      <c r="D340">
        <v>1</v>
      </c>
      <c r="E340">
        <v>2</v>
      </c>
      <c r="F340">
        <v>3</v>
      </c>
      <c r="G340" s="1" t="s">
        <v>138</v>
      </c>
      <c r="H340">
        <v>1</v>
      </c>
      <c r="I340">
        <v>2</v>
      </c>
      <c r="J340">
        <v>2</v>
      </c>
      <c r="K340">
        <v>1</v>
      </c>
      <c r="L340">
        <v>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>
        <v>2</v>
      </c>
      <c r="U340">
        <v>12</v>
      </c>
      <c r="V340">
        <v>5</v>
      </c>
      <c r="W340">
        <v>5</v>
      </c>
      <c r="X340">
        <v>12</v>
      </c>
      <c r="Y340">
        <v>17</v>
      </c>
      <c r="Z340" s="1" t="s">
        <v>147</v>
      </c>
    </row>
    <row r="341" spans="1:26" x14ac:dyDescent="0.3">
      <c r="A341" s="1" t="s">
        <v>123</v>
      </c>
      <c r="B341" s="1" t="s">
        <v>97</v>
      </c>
      <c r="C341">
        <v>1</v>
      </c>
      <c r="D341">
        <v>0</v>
      </c>
      <c r="E341">
        <v>2</v>
      </c>
      <c r="F341">
        <v>2</v>
      </c>
      <c r="G341" s="1" t="s">
        <v>139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2</v>
      </c>
      <c r="P341">
        <v>0</v>
      </c>
      <c r="Q341">
        <v>2</v>
      </c>
      <c r="R341">
        <v>1</v>
      </c>
      <c r="S341">
        <v>0</v>
      </c>
      <c r="T341">
        <v>1</v>
      </c>
      <c r="U341">
        <v>5</v>
      </c>
      <c r="V341">
        <v>3</v>
      </c>
      <c r="W341">
        <v>3</v>
      </c>
      <c r="X341">
        <v>5</v>
      </c>
      <c r="Y341">
        <v>8</v>
      </c>
      <c r="Z341" s="1" t="s">
        <v>147</v>
      </c>
    </row>
    <row r="342" spans="1:26" x14ac:dyDescent="0.3">
      <c r="A342" s="1" t="s">
        <v>99</v>
      </c>
      <c r="B342" s="1" t="s">
        <v>108</v>
      </c>
      <c r="C342">
        <v>1</v>
      </c>
      <c r="D342">
        <v>2</v>
      </c>
      <c r="E342">
        <v>1</v>
      </c>
      <c r="F342">
        <v>3</v>
      </c>
      <c r="G342" s="1" t="s">
        <v>138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2</v>
      </c>
      <c r="R342">
        <v>3</v>
      </c>
      <c r="S342">
        <v>4</v>
      </c>
      <c r="T342">
        <v>7</v>
      </c>
      <c r="U342">
        <v>7</v>
      </c>
      <c r="V342">
        <v>3</v>
      </c>
      <c r="W342">
        <v>3</v>
      </c>
      <c r="X342">
        <v>7</v>
      </c>
      <c r="Y342">
        <v>10</v>
      </c>
      <c r="Z342" s="1" t="s">
        <v>147</v>
      </c>
    </row>
    <row r="343" spans="1:26" x14ac:dyDescent="0.3">
      <c r="A343" s="1" t="s">
        <v>98</v>
      </c>
      <c r="B343" s="1" t="s">
        <v>132</v>
      </c>
      <c r="C343">
        <v>1</v>
      </c>
      <c r="D343">
        <v>1</v>
      </c>
      <c r="E343">
        <v>1</v>
      </c>
      <c r="F343">
        <v>2</v>
      </c>
      <c r="G343" s="1" t="s">
        <v>138</v>
      </c>
      <c r="H343">
        <v>1</v>
      </c>
      <c r="I343">
        <v>0</v>
      </c>
      <c r="J343">
        <v>0</v>
      </c>
      <c r="K343">
        <v>1</v>
      </c>
      <c r="L343">
        <v>1</v>
      </c>
      <c r="M343">
        <v>0</v>
      </c>
      <c r="N343">
        <v>1</v>
      </c>
      <c r="O343">
        <v>1</v>
      </c>
      <c r="P343">
        <v>0</v>
      </c>
      <c r="Q343">
        <v>1</v>
      </c>
      <c r="R343">
        <v>0</v>
      </c>
      <c r="S343">
        <v>1</v>
      </c>
      <c r="T343">
        <v>1</v>
      </c>
      <c r="U343">
        <v>3</v>
      </c>
      <c r="V343">
        <v>4</v>
      </c>
      <c r="W343">
        <v>4</v>
      </c>
      <c r="X343">
        <v>3</v>
      </c>
      <c r="Y343">
        <v>7</v>
      </c>
      <c r="Z343" s="1" t="s">
        <v>147</v>
      </c>
    </row>
    <row r="344" spans="1:26" x14ac:dyDescent="0.3">
      <c r="A344" s="1" t="s">
        <v>101</v>
      </c>
      <c r="B344" s="1" t="s">
        <v>103</v>
      </c>
      <c r="C344">
        <v>1</v>
      </c>
      <c r="D344">
        <v>0</v>
      </c>
      <c r="E344">
        <v>1</v>
      </c>
      <c r="F344">
        <v>1</v>
      </c>
      <c r="G344" s="1" t="s">
        <v>139</v>
      </c>
      <c r="H344">
        <v>0</v>
      </c>
      <c r="I344">
        <v>1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3</v>
      </c>
      <c r="S344">
        <v>4</v>
      </c>
      <c r="T344">
        <v>7</v>
      </c>
      <c r="U344">
        <v>7</v>
      </c>
      <c r="V344">
        <v>1</v>
      </c>
      <c r="W344">
        <v>1</v>
      </c>
      <c r="X344">
        <v>7</v>
      </c>
      <c r="Y344">
        <v>8</v>
      </c>
      <c r="Z344" s="1" t="s">
        <v>147</v>
      </c>
    </row>
    <row r="345" spans="1:26" x14ac:dyDescent="0.3">
      <c r="A345" s="1" t="s">
        <v>100</v>
      </c>
      <c r="B345" s="1" t="s">
        <v>107</v>
      </c>
      <c r="C345">
        <v>1</v>
      </c>
      <c r="D345">
        <v>3</v>
      </c>
      <c r="E345">
        <v>1</v>
      </c>
      <c r="F345">
        <v>4</v>
      </c>
      <c r="G345" s="1" t="s">
        <v>138</v>
      </c>
      <c r="H345">
        <v>3</v>
      </c>
      <c r="I345">
        <v>1</v>
      </c>
      <c r="J345">
        <v>1</v>
      </c>
      <c r="K345">
        <v>3</v>
      </c>
      <c r="L345">
        <v>4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2</v>
      </c>
      <c r="S345">
        <v>1</v>
      </c>
      <c r="T345">
        <v>3</v>
      </c>
      <c r="U345">
        <v>4</v>
      </c>
      <c r="V345">
        <v>3</v>
      </c>
      <c r="W345">
        <v>3</v>
      </c>
      <c r="X345">
        <v>4</v>
      </c>
      <c r="Y345">
        <v>7</v>
      </c>
      <c r="Z345" s="1" t="s">
        <v>147</v>
      </c>
    </row>
    <row r="346" spans="1:26" x14ac:dyDescent="0.3">
      <c r="A346" s="1" t="s">
        <v>95</v>
      </c>
      <c r="B346" s="1" t="s">
        <v>94</v>
      </c>
      <c r="C346">
        <v>1</v>
      </c>
      <c r="D346">
        <v>2</v>
      </c>
      <c r="E346">
        <v>1</v>
      </c>
      <c r="F346">
        <v>3</v>
      </c>
      <c r="G346" s="1" t="s">
        <v>138</v>
      </c>
      <c r="H346">
        <v>1</v>
      </c>
      <c r="I346">
        <v>0</v>
      </c>
      <c r="J346">
        <v>0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2</v>
      </c>
      <c r="R346">
        <v>2</v>
      </c>
      <c r="S346">
        <v>4</v>
      </c>
      <c r="T346">
        <v>6</v>
      </c>
      <c r="U346">
        <v>5</v>
      </c>
      <c r="V346">
        <v>11</v>
      </c>
      <c r="W346">
        <v>11</v>
      </c>
      <c r="X346">
        <v>5</v>
      </c>
      <c r="Y346">
        <v>16</v>
      </c>
      <c r="Z346" s="1" t="s">
        <v>147</v>
      </c>
    </row>
    <row r="347" spans="1:26" x14ac:dyDescent="0.3">
      <c r="A347" s="1" t="s">
        <v>93</v>
      </c>
      <c r="B347" s="1" t="s">
        <v>104</v>
      </c>
      <c r="C347">
        <v>1</v>
      </c>
      <c r="D347">
        <v>3</v>
      </c>
      <c r="E347">
        <v>0</v>
      </c>
      <c r="F347">
        <v>3</v>
      </c>
      <c r="G347" s="1" t="s">
        <v>139</v>
      </c>
      <c r="H347">
        <v>1</v>
      </c>
      <c r="I347">
        <v>0</v>
      </c>
      <c r="J347">
        <v>0</v>
      </c>
      <c r="K347">
        <v>1</v>
      </c>
      <c r="L347">
        <v>1</v>
      </c>
      <c r="M347">
        <v>2</v>
      </c>
      <c r="N347">
        <v>0</v>
      </c>
      <c r="O347">
        <v>0</v>
      </c>
      <c r="P347">
        <v>2</v>
      </c>
      <c r="Q347">
        <v>2</v>
      </c>
      <c r="R347">
        <v>2</v>
      </c>
      <c r="S347">
        <v>0</v>
      </c>
      <c r="T347">
        <v>2</v>
      </c>
      <c r="U347">
        <v>2</v>
      </c>
      <c r="V347">
        <v>6</v>
      </c>
      <c r="W347">
        <v>6</v>
      </c>
      <c r="X347">
        <v>2</v>
      </c>
      <c r="Y347">
        <v>8</v>
      </c>
      <c r="Z347" s="1" t="s">
        <v>147</v>
      </c>
    </row>
    <row r="348" spans="1:26" x14ac:dyDescent="0.3">
      <c r="A348" s="1" t="s">
        <v>133</v>
      </c>
      <c r="B348" s="1" t="s">
        <v>96</v>
      </c>
      <c r="C348">
        <v>1</v>
      </c>
      <c r="D348">
        <v>1</v>
      </c>
      <c r="E348">
        <v>1</v>
      </c>
      <c r="F348">
        <v>2</v>
      </c>
      <c r="G348" s="1" t="s">
        <v>138</v>
      </c>
      <c r="H348">
        <v>1</v>
      </c>
      <c r="I348">
        <v>0</v>
      </c>
      <c r="J348">
        <v>0</v>
      </c>
      <c r="K348">
        <v>1</v>
      </c>
      <c r="L348">
        <v>1</v>
      </c>
      <c r="M348">
        <v>0</v>
      </c>
      <c r="N348">
        <v>1</v>
      </c>
      <c r="O348">
        <v>1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4</v>
      </c>
      <c r="V348">
        <v>7</v>
      </c>
      <c r="W348">
        <v>7</v>
      </c>
      <c r="X348">
        <v>4</v>
      </c>
      <c r="Y348">
        <v>11</v>
      </c>
      <c r="Z348" s="1" t="s">
        <v>147</v>
      </c>
    </row>
    <row r="349" spans="1:26" x14ac:dyDescent="0.3">
      <c r="A349" s="1" t="s">
        <v>105</v>
      </c>
      <c r="B349" s="1" t="s">
        <v>102</v>
      </c>
      <c r="C349">
        <v>1</v>
      </c>
      <c r="D349">
        <v>0</v>
      </c>
      <c r="E349">
        <v>3</v>
      </c>
      <c r="F349">
        <v>3</v>
      </c>
      <c r="G349" s="1" t="s">
        <v>139</v>
      </c>
      <c r="H349">
        <v>0</v>
      </c>
      <c r="I349">
        <v>2</v>
      </c>
      <c r="J349">
        <v>2</v>
      </c>
      <c r="K349">
        <v>0</v>
      </c>
      <c r="L349">
        <v>2</v>
      </c>
      <c r="M349">
        <v>0</v>
      </c>
      <c r="N349">
        <v>1</v>
      </c>
      <c r="O349">
        <v>1</v>
      </c>
      <c r="P349">
        <v>0</v>
      </c>
      <c r="Q349">
        <v>1</v>
      </c>
      <c r="R349">
        <v>3</v>
      </c>
      <c r="S349">
        <v>2</v>
      </c>
      <c r="T349">
        <v>5</v>
      </c>
      <c r="U349">
        <v>2</v>
      </c>
      <c r="V349">
        <v>5</v>
      </c>
      <c r="W349">
        <v>5</v>
      </c>
      <c r="X349">
        <v>2</v>
      </c>
      <c r="Y349">
        <v>7</v>
      </c>
      <c r="Z349" s="1" t="s">
        <v>147</v>
      </c>
    </row>
    <row r="350" spans="1:26" x14ac:dyDescent="0.3">
      <c r="A350" s="1" t="s">
        <v>132</v>
      </c>
      <c r="B350" s="1" t="s">
        <v>105</v>
      </c>
      <c r="C350">
        <v>2</v>
      </c>
      <c r="D350">
        <v>3</v>
      </c>
      <c r="E350">
        <v>0</v>
      </c>
      <c r="F350">
        <v>3</v>
      </c>
      <c r="G350" s="1" t="s">
        <v>139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2</v>
      </c>
      <c r="N350">
        <v>0</v>
      </c>
      <c r="O350">
        <v>0</v>
      </c>
      <c r="P350">
        <v>2</v>
      </c>
      <c r="Q350">
        <v>2</v>
      </c>
      <c r="R350">
        <v>1</v>
      </c>
      <c r="S350">
        <v>3</v>
      </c>
      <c r="T350">
        <v>4</v>
      </c>
      <c r="U350">
        <v>6</v>
      </c>
      <c r="V350">
        <v>4</v>
      </c>
      <c r="W350">
        <v>4</v>
      </c>
      <c r="X350">
        <v>6</v>
      </c>
      <c r="Y350">
        <v>10</v>
      </c>
      <c r="Z350" s="1" t="s">
        <v>147</v>
      </c>
    </row>
    <row r="351" spans="1:26" x14ac:dyDescent="0.3">
      <c r="A351" s="1" t="s">
        <v>96</v>
      </c>
      <c r="B351" s="1" t="s">
        <v>106</v>
      </c>
      <c r="C351">
        <v>2</v>
      </c>
      <c r="D351">
        <v>1</v>
      </c>
      <c r="E351">
        <v>0</v>
      </c>
      <c r="F351">
        <v>1</v>
      </c>
      <c r="G351" s="1" t="s">
        <v>139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1</v>
      </c>
      <c r="Q351">
        <v>1</v>
      </c>
      <c r="R351">
        <v>2</v>
      </c>
      <c r="S351">
        <v>0</v>
      </c>
      <c r="T351">
        <v>2</v>
      </c>
      <c r="U351">
        <v>7</v>
      </c>
      <c r="V351">
        <v>5</v>
      </c>
      <c r="W351">
        <v>5</v>
      </c>
      <c r="X351">
        <v>7</v>
      </c>
      <c r="Y351">
        <v>12</v>
      </c>
      <c r="Z351" s="1" t="s">
        <v>147</v>
      </c>
    </row>
    <row r="352" spans="1:26" x14ac:dyDescent="0.3">
      <c r="A352" s="1" t="s">
        <v>102</v>
      </c>
      <c r="B352" s="1" t="s">
        <v>100</v>
      </c>
      <c r="C352">
        <v>2</v>
      </c>
      <c r="D352">
        <v>6</v>
      </c>
      <c r="E352">
        <v>0</v>
      </c>
      <c r="F352">
        <v>6</v>
      </c>
      <c r="G352" s="1" t="s">
        <v>139</v>
      </c>
      <c r="H352">
        <v>3</v>
      </c>
      <c r="I352">
        <v>0</v>
      </c>
      <c r="J352">
        <v>0</v>
      </c>
      <c r="K352">
        <v>3</v>
      </c>
      <c r="L352">
        <v>3</v>
      </c>
      <c r="M352">
        <v>3</v>
      </c>
      <c r="N352">
        <v>0</v>
      </c>
      <c r="O352">
        <v>0</v>
      </c>
      <c r="P352">
        <v>3</v>
      </c>
      <c r="Q352">
        <v>3</v>
      </c>
      <c r="R352">
        <v>1</v>
      </c>
      <c r="S352">
        <v>2</v>
      </c>
      <c r="T352">
        <v>3</v>
      </c>
      <c r="U352">
        <v>2</v>
      </c>
      <c r="V352">
        <v>5</v>
      </c>
      <c r="W352">
        <v>5</v>
      </c>
      <c r="X352">
        <v>2</v>
      </c>
      <c r="Y352">
        <v>7</v>
      </c>
      <c r="Z352" s="1" t="s">
        <v>147</v>
      </c>
    </row>
    <row r="353" spans="1:26" x14ac:dyDescent="0.3">
      <c r="A353" s="1" t="s">
        <v>140</v>
      </c>
      <c r="B353" s="1" t="s">
        <v>133</v>
      </c>
      <c r="C353">
        <v>2</v>
      </c>
      <c r="D353">
        <v>1</v>
      </c>
      <c r="E353">
        <v>1</v>
      </c>
      <c r="F353">
        <v>2</v>
      </c>
      <c r="G353" s="1" t="s">
        <v>138</v>
      </c>
      <c r="H353">
        <v>0</v>
      </c>
      <c r="I353">
        <v>1</v>
      </c>
      <c r="J353">
        <v>1</v>
      </c>
      <c r="K353">
        <v>0</v>
      </c>
      <c r="L353">
        <v>1</v>
      </c>
      <c r="M353">
        <v>1</v>
      </c>
      <c r="N353">
        <v>0</v>
      </c>
      <c r="O353">
        <v>0</v>
      </c>
      <c r="P353">
        <v>1</v>
      </c>
      <c r="Q353">
        <v>1</v>
      </c>
      <c r="R353">
        <v>1</v>
      </c>
      <c r="S353">
        <v>2</v>
      </c>
      <c r="T353">
        <v>3</v>
      </c>
      <c r="U353">
        <v>4</v>
      </c>
      <c r="V353">
        <v>2</v>
      </c>
      <c r="W353">
        <v>2</v>
      </c>
      <c r="X353">
        <v>4</v>
      </c>
      <c r="Y353">
        <v>6</v>
      </c>
      <c r="Z353" s="1" t="s">
        <v>147</v>
      </c>
    </row>
    <row r="354" spans="1:26" x14ac:dyDescent="0.3">
      <c r="A354" s="1" t="s">
        <v>104</v>
      </c>
      <c r="B354" s="1" t="s">
        <v>99</v>
      </c>
      <c r="C354">
        <v>2</v>
      </c>
      <c r="D354">
        <v>1</v>
      </c>
      <c r="E354">
        <v>2</v>
      </c>
      <c r="F354">
        <v>3</v>
      </c>
      <c r="G354" s="1" t="s">
        <v>138</v>
      </c>
      <c r="H354">
        <v>1</v>
      </c>
      <c r="I354">
        <v>2</v>
      </c>
      <c r="J354">
        <v>2</v>
      </c>
      <c r="K354">
        <v>1</v>
      </c>
      <c r="L354">
        <v>3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6</v>
      </c>
      <c r="S354">
        <v>5</v>
      </c>
      <c r="T354">
        <v>11</v>
      </c>
      <c r="U354">
        <v>2</v>
      </c>
      <c r="V354">
        <v>1</v>
      </c>
      <c r="W354">
        <v>1</v>
      </c>
      <c r="X354">
        <v>2</v>
      </c>
      <c r="Y354">
        <v>3</v>
      </c>
      <c r="Z354" s="1" t="s">
        <v>147</v>
      </c>
    </row>
    <row r="355" spans="1:26" x14ac:dyDescent="0.3">
      <c r="A355" s="1" t="s">
        <v>94</v>
      </c>
      <c r="B355" s="1" t="s">
        <v>123</v>
      </c>
      <c r="C355">
        <v>2</v>
      </c>
      <c r="D355">
        <v>0</v>
      </c>
      <c r="E355">
        <v>0</v>
      </c>
      <c r="F355">
        <v>0</v>
      </c>
      <c r="G355" s="1" t="s">
        <v>139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>
        <v>3</v>
      </c>
      <c r="U355">
        <v>7</v>
      </c>
      <c r="V355">
        <v>3</v>
      </c>
      <c r="W355">
        <v>3</v>
      </c>
      <c r="X355">
        <v>7</v>
      </c>
      <c r="Y355">
        <v>10</v>
      </c>
      <c r="Z355" s="1" t="s">
        <v>147</v>
      </c>
    </row>
    <row r="356" spans="1:26" x14ac:dyDescent="0.3">
      <c r="A356" s="1" t="s">
        <v>108</v>
      </c>
      <c r="B356" s="1" t="s">
        <v>95</v>
      </c>
      <c r="C356">
        <v>2</v>
      </c>
      <c r="D356">
        <v>1</v>
      </c>
      <c r="E356">
        <v>0</v>
      </c>
      <c r="F356">
        <v>1</v>
      </c>
      <c r="G356" s="1" t="s">
        <v>139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1</v>
      </c>
      <c r="Q356">
        <v>1</v>
      </c>
      <c r="R356">
        <v>1</v>
      </c>
      <c r="S356">
        <v>2</v>
      </c>
      <c r="T356">
        <v>3</v>
      </c>
      <c r="U356">
        <v>3</v>
      </c>
      <c r="V356">
        <v>10</v>
      </c>
      <c r="W356">
        <v>10</v>
      </c>
      <c r="X356">
        <v>3</v>
      </c>
      <c r="Y356">
        <v>13</v>
      </c>
      <c r="Z356" s="1" t="s">
        <v>147</v>
      </c>
    </row>
    <row r="357" spans="1:26" x14ac:dyDescent="0.3">
      <c r="A357" s="1" t="s">
        <v>107</v>
      </c>
      <c r="B357" s="1" t="s">
        <v>101</v>
      </c>
      <c r="C357">
        <v>2</v>
      </c>
      <c r="D357">
        <v>1</v>
      </c>
      <c r="E357">
        <v>1</v>
      </c>
      <c r="F357">
        <v>2</v>
      </c>
      <c r="G357" s="1" t="s">
        <v>138</v>
      </c>
      <c r="H357">
        <v>0</v>
      </c>
      <c r="I357">
        <v>1</v>
      </c>
      <c r="J357">
        <v>1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1</v>
      </c>
      <c r="Q357">
        <v>1</v>
      </c>
      <c r="R357">
        <v>2</v>
      </c>
      <c r="S357">
        <v>1</v>
      </c>
      <c r="T357">
        <v>3</v>
      </c>
      <c r="U357">
        <v>3</v>
      </c>
      <c r="V357">
        <v>5</v>
      </c>
      <c r="W357">
        <v>5</v>
      </c>
      <c r="X357">
        <v>3</v>
      </c>
      <c r="Y357">
        <v>8</v>
      </c>
      <c r="Z357" s="1" t="s">
        <v>147</v>
      </c>
    </row>
    <row r="358" spans="1:26" x14ac:dyDescent="0.3">
      <c r="A358" s="1" t="s">
        <v>97</v>
      </c>
      <c r="B358" s="1" t="s">
        <v>98</v>
      </c>
      <c r="C358">
        <v>2</v>
      </c>
      <c r="D358">
        <v>0</v>
      </c>
      <c r="E358">
        <v>0</v>
      </c>
      <c r="F358">
        <v>0</v>
      </c>
      <c r="G358" s="1" t="s">
        <v>139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2</v>
      </c>
      <c r="S358">
        <v>0</v>
      </c>
      <c r="T358">
        <v>2</v>
      </c>
      <c r="U358">
        <v>2</v>
      </c>
      <c r="V358">
        <v>4</v>
      </c>
      <c r="W358">
        <v>4</v>
      </c>
      <c r="X358">
        <v>2</v>
      </c>
      <c r="Y358">
        <v>6</v>
      </c>
      <c r="Z358" s="1" t="s">
        <v>147</v>
      </c>
    </row>
    <row r="359" spans="1:26" x14ac:dyDescent="0.3">
      <c r="A359" s="1" t="s">
        <v>103</v>
      </c>
      <c r="B359" s="1" t="s">
        <v>93</v>
      </c>
      <c r="C359">
        <v>2</v>
      </c>
      <c r="D359">
        <v>2</v>
      </c>
      <c r="E359">
        <v>1</v>
      </c>
      <c r="F359">
        <v>3</v>
      </c>
      <c r="G359" s="1" t="s">
        <v>138</v>
      </c>
      <c r="H359">
        <v>1</v>
      </c>
      <c r="I359">
        <v>1</v>
      </c>
      <c r="J359">
        <v>1</v>
      </c>
      <c r="K359">
        <v>1</v>
      </c>
      <c r="L359">
        <v>2</v>
      </c>
      <c r="M359">
        <v>1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5</v>
      </c>
      <c r="T359">
        <v>6</v>
      </c>
      <c r="U359">
        <v>4</v>
      </c>
      <c r="V359">
        <v>7</v>
      </c>
      <c r="W359">
        <v>7</v>
      </c>
      <c r="X359">
        <v>4</v>
      </c>
      <c r="Y359">
        <v>11</v>
      </c>
      <c r="Z359" s="1" t="s">
        <v>147</v>
      </c>
    </row>
    <row r="360" spans="1:26" x14ac:dyDescent="0.3">
      <c r="A360" s="1" t="s">
        <v>93</v>
      </c>
      <c r="B360" s="1" t="s">
        <v>96</v>
      </c>
      <c r="C360">
        <v>3</v>
      </c>
      <c r="D360">
        <v>4</v>
      </c>
      <c r="E360">
        <v>0</v>
      </c>
      <c r="F360">
        <v>4</v>
      </c>
      <c r="G360" s="1" t="s">
        <v>139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4</v>
      </c>
      <c r="N360">
        <v>0</v>
      </c>
      <c r="O360">
        <v>0</v>
      </c>
      <c r="P360">
        <v>4</v>
      </c>
      <c r="Q360">
        <v>4</v>
      </c>
      <c r="R360">
        <v>0</v>
      </c>
      <c r="S360">
        <v>1</v>
      </c>
      <c r="T360">
        <v>1</v>
      </c>
      <c r="U360">
        <v>12</v>
      </c>
      <c r="V360">
        <v>1</v>
      </c>
      <c r="W360">
        <v>1</v>
      </c>
      <c r="X360">
        <v>12</v>
      </c>
      <c r="Y360">
        <v>13</v>
      </c>
      <c r="Z360" s="1" t="s">
        <v>147</v>
      </c>
    </row>
    <row r="361" spans="1:26" x14ac:dyDescent="0.3">
      <c r="A361" s="1" t="s">
        <v>108</v>
      </c>
      <c r="B361" s="1" t="s">
        <v>94</v>
      </c>
      <c r="C361">
        <v>3</v>
      </c>
      <c r="D361">
        <v>1</v>
      </c>
      <c r="E361">
        <v>2</v>
      </c>
      <c r="F361">
        <v>3</v>
      </c>
      <c r="G361" s="1" t="s">
        <v>138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2</v>
      </c>
      <c r="O361">
        <v>2</v>
      </c>
      <c r="P361">
        <v>1</v>
      </c>
      <c r="Q361">
        <v>3</v>
      </c>
      <c r="R361">
        <v>2</v>
      </c>
      <c r="S361">
        <v>1</v>
      </c>
      <c r="T361">
        <v>3</v>
      </c>
      <c r="U361">
        <v>2</v>
      </c>
      <c r="V361">
        <v>5</v>
      </c>
      <c r="W361">
        <v>5</v>
      </c>
      <c r="X361">
        <v>2</v>
      </c>
      <c r="Y361">
        <v>7</v>
      </c>
      <c r="Z361" s="1" t="s">
        <v>147</v>
      </c>
    </row>
    <row r="362" spans="1:26" x14ac:dyDescent="0.3">
      <c r="A362" s="1" t="s">
        <v>106</v>
      </c>
      <c r="B362" s="1" t="s">
        <v>107</v>
      </c>
      <c r="C362">
        <v>3</v>
      </c>
      <c r="D362">
        <v>0</v>
      </c>
      <c r="E362">
        <v>2</v>
      </c>
      <c r="F362">
        <v>2</v>
      </c>
      <c r="G362" s="1" t="s">
        <v>139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0</v>
      </c>
      <c r="N362">
        <v>1</v>
      </c>
      <c r="O362">
        <v>1</v>
      </c>
      <c r="P362">
        <v>0</v>
      </c>
      <c r="Q362">
        <v>1</v>
      </c>
      <c r="R362">
        <v>0</v>
      </c>
      <c r="S362">
        <v>2</v>
      </c>
      <c r="T362">
        <v>2</v>
      </c>
      <c r="U362">
        <v>3</v>
      </c>
      <c r="V362">
        <v>7</v>
      </c>
      <c r="W362">
        <v>7</v>
      </c>
      <c r="X362">
        <v>3</v>
      </c>
      <c r="Y362">
        <v>10</v>
      </c>
      <c r="Z362" s="1" t="s">
        <v>147</v>
      </c>
    </row>
    <row r="363" spans="1:26" x14ac:dyDescent="0.3">
      <c r="A363" s="1" t="s">
        <v>100</v>
      </c>
      <c r="B363" s="1" t="s">
        <v>132</v>
      </c>
      <c r="C363">
        <v>3</v>
      </c>
      <c r="D363">
        <v>3</v>
      </c>
      <c r="E363">
        <v>0</v>
      </c>
      <c r="F363">
        <v>3</v>
      </c>
      <c r="G363" s="1" t="s">
        <v>139</v>
      </c>
      <c r="H363">
        <v>2</v>
      </c>
      <c r="I363">
        <v>0</v>
      </c>
      <c r="J363">
        <v>0</v>
      </c>
      <c r="K363">
        <v>2</v>
      </c>
      <c r="L363">
        <v>2</v>
      </c>
      <c r="M363">
        <v>1</v>
      </c>
      <c r="N363">
        <v>0</v>
      </c>
      <c r="O363">
        <v>0</v>
      </c>
      <c r="P363">
        <v>1</v>
      </c>
      <c r="Q363">
        <v>1</v>
      </c>
      <c r="R363">
        <v>1</v>
      </c>
      <c r="S363">
        <v>2</v>
      </c>
      <c r="T363">
        <v>3</v>
      </c>
      <c r="U363">
        <v>2</v>
      </c>
      <c r="V363">
        <v>1</v>
      </c>
      <c r="W363">
        <v>1</v>
      </c>
      <c r="X363">
        <v>2</v>
      </c>
      <c r="Y363">
        <v>3</v>
      </c>
      <c r="Z363" s="1" t="s">
        <v>147</v>
      </c>
    </row>
    <row r="364" spans="1:26" x14ac:dyDescent="0.3">
      <c r="A364" s="1" t="s">
        <v>105</v>
      </c>
      <c r="B364" s="1" t="s">
        <v>104</v>
      </c>
      <c r="C364">
        <v>3</v>
      </c>
      <c r="D364">
        <v>2</v>
      </c>
      <c r="E364">
        <v>2</v>
      </c>
      <c r="F364">
        <v>4</v>
      </c>
      <c r="G364" s="1" t="s">
        <v>138</v>
      </c>
      <c r="H364">
        <v>2</v>
      </c>
      <c r="I364">
        <v>0</v>
      </c>
      <c r="J364">
        <v>0</v>
      </c>
      <c r="K364">
        <v>2</v>
      </c>
      <c r="L364">
        <v>2</v>
      </c>
      <c r="M364">
        <v>0</v>
      </c>
      <c r="N364">
        <v>2</v>
      </c>
      <c r="O364">
        <v>2</v>
      </c>
      <c r="P364">
        <v>0</v>
      </c>
      <c r="Q364">
        <v>2</v>
      </c>
      <c r="R364">
        <v>3</v>
      </c>
      <c r="S364">
        <v>1</v>
      </c>
      <c r="T364">
        <v>4</v>
      </c>
      <c r="U364">
        <v>6</v>
      </c>
      <c r="V364">
        <v>7</v>
      </c>
      <c r="W364">
        <v>7</v>
      </c>
      <c r="X364">
        <v>6</v>
      </c>
      <c r="Y364">
        <v>13</v>
      </c>
      <c r="Z364" s="1" t="s">
        <v>147</v>
      </c>
    </row>
    <row r="365" spans="1:26" x14ac:dyDescent="0.3">
      <c r="A365" s="1" t="s">
        <v>99</v>
      </c>
      <c r="B365" s="1" t="s">
        <v>123</v>
      </c>
      <c r="C365">
        <v>3</v>
      </c>
      <c r="D365">
        <v>1</v>
      </c>
      <c r="E365">
        <v>2</v>
      </c>
      <c r="F365">
        <v>3</v>
      </c>
      <c r="G365" s="1" t="s">
        <v>138</v>
      </c>
      <c r="H365">
        <v>0</v>
      </c>
      <c r="I365">
        <v>1</v>
      </c>
      <c r="J365">
        <v>1</v>
      </c>
      <c r="K365">
        <v>0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2</v>
      </c>
      <c r="R365">
        <v>1</v>
      </c>
      <c r="S365">
        <v>1</v>
      </c>
      <c r="T365">
        <v>2</v>
      </c>
      <c r="U365">
        <v>4</v>
      </c>
      <c r="V365">
        <v>3</v>
      </c>
      <c r="W365">
        <v>3</v>
      </c>
      <c r="X365">
        <v>4</v>
      </c>
      <c r="Y365">
        <v>7</v>
      </c>
      <c r="Z365" s="1" t="s">
        <v>147</v>
      </c>
    </row>
    <row r="366" spans="1:26" x14ac:dyDescent="0.3">
      <c r="A366" s="1" t="s">
        <v>95</v>
      </c>
      <c r="B366" s="1" t="s">
        <v>140</v>
      </c>
      <c r="C366">
        <v>3</v>
      </c>
      <c r="D366">
        <v>3</v>
      </c>
      <c r="E366">
        <v>0</v>
      </c>
      <c r="F366">
        <v>3</v>
      </c>
      <c r="G366" s="1" t="s">
        <v>139</v>
      </c>
      <c r="H366">
        <v>1</v>
      </c>
      <c r="I366">
        <v>0</v>
      </c>
      <c r="J366">
        <v>0</v>
      </c>
      <c r="K366">
        <v>1</v>
      </c>
      <c r="L366">
        <v>1</v>
      </c>
      <c r="M366">
        <v>2</v>
      </c>
      <c r="N366">
        <v>0</v>
      </c>
      <c r="O366">
        <v>0</v>
      </c>
      <c r="P366">
        <v>2</v>
      </c>
      <c r="Q366">
        <v>2</v>
      </c>
      <c r="R366">
        <v>0</v>
      </c>
      <c r="S366">
        <v>0</v>
      </c>
      <c r="T366">
        <v>0</v>
      </c>
      <c r="U366">
        <v>3</v>
      </c>
      <c r="V366">
        <v>3</v>
      </c>
      <c r="W366">
        <v>3</v>
      </c>
      <c r="X366">
        <v>3</v>
      </c>
      <c r="Y366">
        <v>6</v>
      </c>
      <c r="Z366" s="1" t="s">
        <v>147</v>
      </c>
    </row>
    <row r="367" spans="1:26" x14ac:dyDescent="0.3">
      <c r="A367" s="1" t="s">
        <v>101</v>
      </c>
      <c r="B367" s="1" t="s">
        <v>102</v>
      </c>
      <c r="C367">
        <v>3</v>
      </c>
      <c r="D367">
        <v>1</v>
      </c>
      <c r="E367">
        <v>0</v>
      </c>
      <c r="F367">
        <v>1</v>
      </c>
      <c r="G367" s="1" t="s">
        <v>139</v>
      </c>
      <c r="H367">
        <v>1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2</v>
      </c>
      <c r="S367">
        <v>5</v>
      </c>
      <c r="T367">
        <v>7</v>
      </c>
      <c r="U367">
        <v>8</v>
      </c>
      <c r="V367">
        <v>2</v>
      </c>
      <c r="W367">
        <v>2</v>
      </c>
      <c r="X367">
        <v>8</v>
      </c>
      <c r="Y367">
        <v>10</v>
      </c>
      <c r="Z367" s="1" t="s">
        <v>147</v>
      </c>
    </row>
    <row r="368" spans="1:26" x14ac:dyDescent="0.3">
      <c r="A368" s="1" t="s">
        <v>98</v>
      </c>
      <c r="B368" s="1" t="s">
        <v>103</v>
      </c>
      <c r="C368">
        <v>3</v>
      </c>
      <c r="D368">
        <v>0</v>
      </c>
      <c r="E368">
        <v>2</v>
      </c>
      <c r="F368">
        <v>2</v>
      </c>
      <c r="G368" s="1" t="s">
        <v>139</v>
      </c>
      <c r="H368">
        <v>0</v>
      </c>
      <c r="I368">
        <v>1</v>
      </c>
      <c r="J368">
        <v>1</v>
      </c>
      <c r="K368">
        <v>0</v>
      </c>
      <c r="L368">
        <v>1</v>
      </c>
      <c r="M368">
        <v>0</v>
      </c>
      <c r="N368">
        <v>1</v>
      </c>
      <c r="O368">
        <v>1</v>
      </c>
      <c r="P368">
        <v>0</v>
      </c>
      <c r="Q368">
        <v>1</v>
      </c>
      <c r="R368">
        <v>4</v>
      </c>
      <c r="S368">
        <v>2</v>
      </c>
      <c r="T368">
        <v>6</v>
      </c>
      <c r="U368">
        <v>6</v>
      </c>
      <c r="V368">
        <v>0</v>
      </c>
      <c r="W368">
        <v>0</v>
      </c>
      <c r="X368">
        <v>6</v>
      </c>
      <c r="Y368">
        <v>6</v>
      </c>
      <c r="Z368" s="1" t="s">
        <v>147</v>
      </c>
    </row>
    <row r="369" spans="1:26" x14ac:dyDescent="0.3">
      <c r="A369" s="1" t="s">
        <v>133</v>
      </c>
      <c r="B369" s="1" t="s">
        <v>97</v>
      </c>
      <c r="C369">
        <v>3</v>
      </c>
      <c r="D369">
        <v>1</v>
      </c>
      <c r="E369">
        <v>0</v>
      </c>
      <c r="F369">
        <v>1</v>
      </c>
      <c r="G369" s="1" t="s">
        <v>139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1</v>
      </c>
      <c r="Q369">
        <v>1</v>
      </c>
      <c r="R369">
        <v>1</v>
      </c>
      <c r="S369">
        <v>1</v>
      </c>
      <c r="T369">
        <v>2</v>
      </c>
      <c r="U369">
        <v>6</v>
      </c>
      <c r="V369">
        <v>5</v>
      </c>
      <c r="W369">
        <v>5</v>
      </c>
      <c r="X369">
        <v>6</v>
      </c>
      <c r="Y369">
        <v>11</v>
      </c>
      <c r="Z369" s="1" t="s">
        <v>147</v>
      </c>
    </row>
    <row r="370" spans="1:26" x14ac:dyDescent="0.3">
      <c r="A370" s="1" t="s">
        <v>100</v>
      </c>
      <c r="B370" s="1" t="s">
        <v>106</v>
      </c>
      <c r="C370">
        <v>4</v>
      </c>
      <c r="D370">
        <v>2</v>
      </c>
      <c r="E370">
        <v>0</v>
      </c>
      <c r="F370">
        <v>2</v>
      </c>
      <c r="G370" s="1" t="s">
        <v>139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2</v>
      </c>
      <c r="N370">
        <v>0</v>
      </c>
      <c r="O370">
        <v>0</v>
      </c>
      <c r="P370">
        <v>2</v>
      </c>
      <c r="Q370">
        <v>2</v>
      </c>
      <c r="R370">
        <v>0</v>
      </c>
      <c r="S370">
        <v>2</v>
      </c>
      <c r="T370">
        <v>2</v>
      </c>
      <c r="U370">
        <v>5</v>
      </c>
      <c r="V370">
        <v>3</v>
      </c>
      <c r="W370">
        <v>3</v>
      </c>
      <c r="X370">
        <v>5</v>
      </c>
      <c r="Y370">
        <v>8</v>
      </c>
      <c r="Z370" s="1" t="s">
        <v>147</v>
      </c>
    </row>
    <row r="371" spans="1:26" x14ac:dyDescent="0.3">
      <c r="A371" s="1" t="s">
        <v>96</v>
      </c>
      <c r="B371" s="1" t="s">
        <v>108</v>
      </c>
      <c r="C371">
        <v>4</v>
      </c>
      <c r="D371">
        <v>2</v>
      </c>
      <c r="E371">
        <v>0</v>
      </c>
      <c r="F371">
        <v>2</v>
      </c>
      <c r="G371" s="1" t="s">
        <v>139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2</v>
      </c>
      <c r="N371">
        <v>0</v>
      </c>
      <c r="O371">
        <v>0</v>
      </c>
      <c r="P371">
        <v>2</v>
      </c>
      <c r="Q371">
        <v>2</v>
      </c>
      <c r="R371">
        <v>0</v>
      </c>
      <c r="S371">
        <v>1</v>
      </c>
      <c r="T371">
        <v>1</v>
      </c>
      <c r="U371">
        <v>4</v>
      </c>
      <c r="V371">
        <v>3</v>
      </c>
      <c r="W371">
        <v>3</v>
      </c>
      <c r="X371">
        <v>4</v>
      </c>
      <c r="Y371">
        <v>7</v>
      </c>
      <c r="Z371" s="1" t="s">
        <v>147</v>
      </c>
    </row>
    <row r="372" spans="1:26" x14ac:dyDescent="0.3">
      <c r="A372" s="1" t="s">
        <v>97</v>
      </c>
      <c r="B372" s="1" t="s">
        <v>95</v>
      </c>
      <c r="C372">
        <v>4</v>
      </c>
      <c r="D372">
        <v>2</v>
      </c>
      <c r="E372">
        <v>0</v>
      </c>
      <c r="F372">
        <v>2</v>
      </c>
      <c r="G372" s="1" t="s">
        <v>139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</v>
      </c>
      <c r="N372">
        <v>0</v>
      </c>
      <c r="O372">
        <v>0</v>
      </c>
      <c r="P372">
        <v>2</v>
      </c>
      <c r="Q372">
        <v>2</v>
      </c>
      <c r="R372">
        <v>3</v>
      </c>
      <c r="S372">
        <v>2</v>
      </c>
      <c r="T372">
        <v>5</v>
      </c>
      <c r="U372">
        <v>5</v>
      </c>
      <c r="V372">
        <v>1</v>
      </c>
      <c r="W372">
        <v>1</v>
      </c>
      <c r="X372">
        <v>5</v>
      </c>
      <c r="Y372">
        <v>6</v>
      </c>
      <c r="Z372" s="1" t="s">
        <v>147</v>
      </c>
    </row>
    <row r="373" spans="1:26" x14ac:dyDescent="0.3">
      <c r="A373" s="1" t="s">
        <v>103</v>
      </c>
      <c r="B373" s="1" t="s">
        <v>99</v>
      </c>
      <c r="C373">
        <v>4</v>
      </c>
      <c r="D373">
        <v>1</v>
      </c>
      <c r="E373">
        <v>2</v>
      </c>
      <c r="F373">
        <v>3</v>
      </c>
      <c r="G373" s="1" t="s">
        <v>138</v>
      </c>
      <c r="H373">
        <v>1</v>
      </c>
      <c r="I373">
        <v>0</v>
      </c>
      <c r="J373">
        <v>0</v>
      </c>
      <c r="K373">
        <v>1</v>
      </c>
      <c r="L373">
        <v>1</v>
      </c>
      <c r="M373">
        <v>0</v>
      </c>
      <c r="N373">
        <v>2</v>
      </c>
      <c r="O373">
        <v>2</v>
      </c>
      <c r="P373">
        <v>0</v>
      </c>
      <c r="Q373">
        <v>2</v>
      </c>
      <c r="R373">
        <v>2</v>
      </c>
      <c r="S373">
        <v>3</v>
      </c>
      <c r="T373">
        <v>5</v>
      </c>
      <c r="U373">
        <v>8</v>
      </c>
      <c r="V373">
        <v>6</v>
      </c>
      <c r="W373">
        <v>6</v>
      </c>
      <c r="X373">
        <v>8</v>
      </c>
      <c r="Y373">
        <v>14</v>
      </c>
      <c r="Z373" s="1" t="s">
        <v>147</v>
      </c>
    </row>
    <row r="374" spans="1:26" x14ac:dyDescent="0.3">
      <c r="A374" s="1" t="s">
        <v>94</v>
      </c>
      <c r="B374" s="1" t="s">
        <v>101</v>
      </c>
      <c r="C374">
        <v>4</v>
      </c>
      <c r="D374">
        <v>1</v>
      </c>
      <c r="E374">
        <v>0</v>
      </c>
      <c r="F374">
        <v>1</v>
      </c>
      <c r="G374" s="1" t="s">
        <v>139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1</v>
      </c>
      <c r="Q374">
        <v>1</v>
      </c>
      <c r="R374">
        <v>2</v>
      </c>
      <c r="S374">
        <v>2</v>
      </c>
      <c r="T374">
        <v>4</v>
      </c>
      <c r="U374">
        <v>6</v>
      </c>
      <c r="V374">
        <v>2</v>
      </c>
      <c r="W374">
        <v>2</v>
      </c>
      <c r="X374">
        <v>6</v>
      </c>
      <c r="Y374">
        <v>8</v>
      </c>
      <c r="Z374" s="1" t="s">
        <v>147</v>
      </c>
    </row>
    <row r="375" spans="1:26" x14ac:dyDescent="0.3">
      <c r="A375" s="1" t="s">
        <v>102</v>
      </c>
      <c r="B375" s="1" t="s">
        <v>107</v>
      </c>
      <c r="C375">
        <v>4</v>
      </c>
      <c r="D375">
        <v>1</v>
      </c>
      <c r="E375">
        <v>1</v>
      </c>
      <c r="F375">
        <v>2</v>
      </c>
      <c r="G375" s="1" t="s">
        <v>138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0</v>
      </c>
      <c r="N375">
        <v>1</v>
      </c>
      <c r="O375">
        <v>1</v>
      </c>
      <c r="P375">
        <v>0</v>
      </c>
      <c r="Q375">
        <v>1</v>
      </c>
      <c r="R375">
        <v>4</v>
      </c>
      <c r="S375">
        <v>3</v>
      </c>
      <c r="T375">
        <v>7</v>
      </c>
      <c r="U375">
        <v>4</v>
      </c>
      <c r="V375">
        <v>5</v>
      </c>
      <c r="W375">
        <v>5</v>
      </c>
      <c r="X375">
        <v>4</v>
      </c>
      <c r="Y375">
        <v>9</v>
      </c>
      <c r="Z375" s="1" t="s">
        <v>147</v>
      </c>
    </row>
    <row r="376" spans="1:26" x14ac:dyDescent="0.3">
      <c r="A376" s="1" t="s">
        <v>123</v>
      </c>
      <c r="B376" s="1" t="s">
        <v>140</v>
      </c>
      <c r="C376">
        <v>4</v>
      </c>
      <c r="D376">
        <v>1</v>
      </c>
      <c r="E376">
        <v>0</v>
      </c>
      <c r="F376">
        <v>1</v>
      </c>
      <c r="G376" s="1" t="s">
        <v>139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5</v>
      </c>
      <c r="S376">
        <v>2</v>
      </c>
      <c r="T376">
        <v>7</v>
      </c>
      <c r="U376">
        <v>5</v>
      </c>
      <c r="V376">
        <v>6</v>
      </c>
      <c r="W376">
        <v>6</v>
      </c>
      <c r="X376">
        <v>5</v>
      </c>
      <c r="Y376">
        <v>11</v>
      </c>
      <c r="Z376" s="1" t="s">
        <v>147</v>
      </c>
    </row>
    <row r="377" spans="1:26" x14ac:dyDescent="0.3">
      <c r="A377" s="1" t="s">
        <v>104</v>
      </c>
      <c r="B377" s="1" t="s">
        <v>133</v>
      </c>
      <c r="C377">
        <v>4</v>
      </c>
      <c r="D377">
        <v>3</v>
      </c>
      <c r="E377">
        <v>0</v>
      </c>
      <c r="F377">
        <v>3</v>
      </c>
      <c r="G377" s="1" t="s">
        <v>139</v>
      </c>
      <c r="H377">
        <v>2</v>
      </c>
      <c r="I377">
        <v>0</v>
      </c>
      <c r="J377">
        <v>0</v>
      </c>
      <c r="K377">
        <v>2</v>
      </c>
      <c r="L377">
        <v>2</v>
      </c>
      <c r="M377">
        <v>1</v>
      </c>
      <c r="N377">
        <v>0</v>
      </c>
      <c r="O377">
        <v>0</v>
      </c>
      <c r="P377">
        <v>1</v>
      </c>
      <c r="Q377">
        <v>1</v>
      </c>
      <c r="R377">
        <v>3</v>
      </c>
      <c r="S377">
        <v>4</v>
      </c>
      <c r="T377">
        <v>7</v>
      </c>
      <c r="U377">
        <v>8</v>
      </c>
      <c r="V377">
        <v>2</v>
      </c>
      <c r="W377">
        <v>2</v>
      </c>
      <c r="X377">
        <v>8</v>
      </c>
      <c r="Y377">
        <v>10</v>
      </c>
      <c r="Z377" s="1" t="s">
        <v>147</v>
      </c>
    </row>
    <row r="378" spans="1:26" x14ac:dyDescent="0.3">
      <c r="A378" s="1" t="s">
        <v>132</v>
      </c>
      <c r="B378" s="1" t="s">
        <v>93</v>
      </c>
      <c r="C378">
        <v>4</v>
      </c>
      <c r="D378">
        <v>0</v>
      </c>
      <c r="E378">
        <v>2</v>
      </c>
      <c r="F378">
        <v>2</v>
      </c>
      <c r="G378" s="1" t="s">
        <v>139</v>
      </c>
      <c r="H378">
        <v>0</v>
      </c>
      <c r="I378">
        <v>2</v>
      </c>
      <c r="J378">
        <v>2</v>
      </c>
      <c r="K378">
        <v>0</v>
      </c>
      <c r="L378">
        <v>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1</v>
      </c>
      <c r="U378">
        <v>4</v>
      </c>
      <c r="V378">
        <v>7</v>
      </c>
      <c r="W378">
        <v>7</v>
      </c>
      <c r="X378">
        <v>4</v>
      </c>
      <c r="Y378">
        <v>11</v>
      </c>
      <c r="Z378" s="1" t="s">
        <v>147</v>
      </c>
    </row>
    <row r="379" spans="1:26" x14ac:dyDescent="0.3">
      <c r="A379" s="1" t="s">
        <v>98</v>
      </c>
      <c r="B379" s="1" t="s">
        <v>105</v>
      </c>
      <c r="C379">
        <v>4</v>
      </c>
      <c r="D379">
        <v>2</v>
      </c>
      <c r="E379">
        <v>2</v>
      </c>
      <c r="F379">
        <v>4</v>
      </c>
      <c r="G379" s="1" t="s">
        <v>138</v>
      </c>
      <c r="H379">
        <v>1</v>
      </c>
      <c r="I379">
        <v>2</v>
      </c>
      <c r="J379">
        <v>2</v>
      </c>
      <c r="K379">
        <v>1</v>
      </c>
      <c r="L379">
        <v>3</v>
      </c>
      <c r="M379">
        <v>1</v>
      </c>
      <c r="N379">
        <v>0</v>
      </c>
      <c r="O379">
        <v>0</v>
      </c>
      <c r="P379">
        <v>1</v>
      </c>
      <c r="Q379">
        <v>1</v>
      </c>
      <c r="R379">
        <v>4</v>
      </c>
      <c r="S379">
        <v>3</v>
      </c>
      <c r="T379">
        <v>7</v>
      </c>
      <c r="U379">
        <v>6</v>
      </c>
      <c r="V379">
        <v>4</v>
      </c>
      <c r="W379">
        <v>4</v>
      </c>
      <c r="X379">
        <v>6</v>
      </c>
      <c r="Y379">
        <v>10</v>
      </c>
      <c r="Z379" s="1" t="s">
        <v>147</v>
      </c>
    </row>
    <row r="380" spans="1:26" x14ac:dyDescent="0.3">
      <c r="A380" s="1" t="s">
        <v>106</v>
      </c>
      <c r="B380" s="1" t="s">
        <v>104</v>
      </c>
      <c r="C380">
        <v>5</v>
      </c>
      <c r="D380">
        <v>0</v>
      </c>
      <c r="E380">
        <v>0</v>
      </c>
      <c r="F380">
        <v>0</v>
      </c>
      <c r="G380" s="1" t="s">
        <v>139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3</v>
      </c>
      <c r="S380">
        <v>1</v>
      </c>
      <c r="T380">
        <v>4</v>
      </c>
      <c r="U380">
        <v>6</v>
      </c>
      <c r="V380">
        <v>0</v>
      </c>
      <c r="W380">
        <v>0</v>
      </c>
      <c r="X380">
        <v>6</v>
      </c>
      <c r="Y380">
        <v>6</v>
      </c>
      <c r="Z380" s="1" t="s">
        <v>147</v>
      </c>
    </row>
    <row r="381" spans="1:26" x14ac:dyDescent="0.3">
      <c r="A381" s="1" t="s">
        <v>94</v>
      </c>
      <c r="B381" s="1" t="s">
        <v>97</v>
      </c>
      <c r="C381">
        <v>5</v>
      </c>
      <c r="D381">
        <v>1</v>
      </c>
      <c r="E381">
        <v>0</v>
      </c>
      <c r="F381">
        <v>1</v>
      </c>
      <c r="G381" s="1" t="s">
        <v>139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1</v>
      </c>
      <c r="Q381">
        <v>1</v>
      </c>
      <c r="R381">
        <v>1</v>
      </c>
      <c r="S381">
        <v>3</v>
      </c>
      <c r="T381">
        <v>4</v>
      </c>
      <c r="U381">
        <v>7</v>
      </c>
      <c r="V381">
        <v>5</v>
      </c>
      <c r="W381">
        <v>5</v>
      </c>
      <c r="X381">
        <v>7</v>
      </c>
      <c r="Y381">
        <v>12</v>
      </c>
      <c r="Z381" s="1" t="s">
        <v>147</v>
      </c>
    </row>
    <row r="382" spans="1:26" x14ac:dyDescent="0.3">
      <c r="A382" s="1" t="s">
        <v>101</v>
      </c>
      <c r="B382" s="1" t="s">
        <v>99</v>
      </c>
      <c r="C382">
        <v>5</v>
      </c>
      <c r="D382">
        <v>2</v>
      </c>
      <c r="E382">
        <v>1</v>
      </c>
      <c r="F382">
        <v>3</v>
      </c>
      <c r="G382" s="1" t="s">
        <v>138</v>
      </c>
      <c r="H382">
        <v>1</v>
      </c>
      <c r="I382">
        <v>1</v>
      </c>
      <c r="J382">
        <v>1</v>
      </c>
      <c r="K382">
        <v>1</v>
      </c>
      <c r="L382">
        <v>2</v>
      </c>
      <c r="M382">
        <v>1</v>
      </c>
      <c r="N382">
        <v>0</v>
      </c>
      <c r="O382">
        <v>0</v>
      </c>
      <c r="P382">
        <v>1</v>
      </c>
      <c r="Q382">
        <v>1</v>
      </c>
      <c r="R382">
        <v>2</v>
      </c>
      <c r="S382">
        <v>2</v>
      </c>
      <c r="T382">
        <v>4</v>
      </c>
      <c r="U382">
        <v>8</v>
      </c>
      <c r="V382">
        <v>1</v>
      </c>
      <c r="W382">
        <v>1</v>
      </c>
      <c r="X382">
        <v>8</v>
      </c>
      <c r="Y382">
        <v>9</v>
      </c>
      <c r="Z382" s="1" t="s">
        <v>147</v>
      </c>
    </row>
    <row r="383" spans="1:26" x14ac:dyDescent="0.3">
      <c r="A383" s="1" t="s">
        <v>133</v>
      </c>
      <c r="B383" s="1" t="s">
        <v>103</v>
      </c>
      <c r="C383">
        <v>5</v>
      </c>
      <c r="D383">
        <v>0</v>
      </c>
      <c r="E383">
        <v>0</v>
      </c>
      <c r="F383">
        <v>0</v>
      </c>
      <c r="G383" s="1" t="s">
        <v>139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</v>
      </c>
      <c r="S383">
        <v>2</v>
      </c>
      <c r="T383">
        <v>4</v>
      </c>
      <c r="U383">
        <v>2</v>
      </c>
      <c r="V383">
        <v>4</v>
      </c>
      <c r="W383">
        <v>4</v>
      </c>
      <c r="X383">
        <v>2</v>
      </c>
      <c r="Y383">
        <v>6</v>
      </c>
      <c r="Z383" s="1" t="s">
        <v>147</v>
      </c>
    </row>
    <row r="384" spans="1:26" x14ac:dyDescent="0.3">
      <c r="A384" s="1" t="s">
        <v>105</v>
      </c>
      <c r="B384" s="1" t="s">
        <v>123</v>
      </c>
      <c r="C384">
        <v>5</v>
      </c>
      <c r="D384">
        <v>3</v>
      </c>
      <c r="E384">
        <v>4</v>
      </c>
      <c r="F384">
        <v>7</v>
      </c>
      <c r="G384" s="1" t="s">
        <v>138</v>
      </c>
      <c r="H384">
        <v>2</v>
      </c>
      <c r="I384">
        <v>2</v>
      </c>
      <c r="J384">
        <v>2</v>
      </c>
      <c r="K384">
        <v>2</v>
      </c>
      <c r="L384">
        <v>4</v>
      </c>
      <c r="M384">
        <v>1</v>
      </c>
      <c r="N384">
        <v>2</v>
      </c>
      <c r="O384">
        <v>2</v>
      </c>
      <c r="P384">
        <v>1</v>
      </c>
      <c r="Q384">
        <v>3</v>
      </c>
      <c r="R384">
        <v>3</v>
      </c>
      <c r="S384">
        <v>3</v>
      </c>
      <c r="T384">
        <v>6</v>
      </c>
      <c r="U384">
        <v>6</v>
      </c>
      <c r="V384">
        <v>4</v>
      </c>
      <c r="W384">
        <v>4</v>
      </c>
      <c r="X384">
        <v>6</v>
      </c>
      <c r="Y384">
        <v>10</v>
      </c>
      <c r="Z384" s="1" t="s">
        <v>147</v>
      </c>
    </row>
    <row r="385" spans="1:26" x14ac:dyDescent="0.3">
      <c r="A385" s="1" t="s">
        <v>140</v>
      </c>
      <c r="B385" s="1" t="s">
        <v>96</v>
      </c>
      <c r="C385">
        <v>5</v>
      </c>
      <c r="D385">
        <v>2</v>
      </c>
      <c r="E385">
        <v>2</v>
      </c>
      <c r="F385">
        <v>4</v>
      </c>
      <c r="G385" s="1" t="s">
        <v>138</v>
      </c>
      <c r="H385">
        <v>1</v>
      </c>
      <c r="I385">
        <v>2</v>
      </c>
      <c r="J385">
        <v>2</v>
      </c>
      <c r="K385">
        <v>1</v>
      </c>
      <c r="L385">
        <v>3</v>
      </c>
      <c r="M385">
        <v>1</v>
      </c>
      <c r="N385">
        <v>0</v>
      </c>
      <c r="O385">
        <v>0</v>
      </c>
      <c r="P385">
        <v>1</v>
      </c>
      <c r="Q385">
        <v>1</v>
      </c>
      <c r="R385">
        <v>3</v>
      </c>
      <c r="S385">
        <v>0</v>
      </c>
      <c r="T385">
        <v>3</v>
      </c>
      <c r="U385">
        <v>9</v>
      </c>
      <c r="V385">
        <v>7</v>
      </c>
      <c r="W385">
        <v>7</v>
      </c>
      <c r="X385">
        <v>9</v>
      </c>
      <c r="Y385">
        <v>16</v>
      </c>
      <c r="Z385" s="1" t="s">
        <v>147</v>
      </c>
    </row>
    <row r="386" spans="1:26" x14ac:dyDescent="0.3">
      <c r="A386" s="1" t="s">
        <v>95</v>
      </c>
      <c r="B386" s="1" t="s">
        <v>100</v>
      </c>
      <c r="C386">
        <v>5</v>
      </c>
      <c r="D386">
        <v>2</v>
      </c>
      <c r="E386">
        <v>1</v>
      </c>
      <c r="F386">
        <v>3</v>
      </c>
      <c r="G386" s="1" t="s">
        <v>138</v>
      </c>
      <c r="H386">
        <v>1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2</v>
      </c>
      <c r="R386">
        <v>1</v>
      </c>
      <c r="S386">
        <v>2</v>
      </c>
      <c r="T386">
        <v>3</v>
      </c>
      <c r="U386">
        <v>4</v>
      </c>
      <c r="V386">
        <v>4</v>
      </c>
      <c r="W386">
        <v>4</v>
      </c>
      <c r="X386">
        <v>4</v>
      </c>
      <c r="Y386">
        <v>8</v>
      </c>
      <c r="Z386" s="1" t="s">
        <v>147</v>
      </c>
    </row>
    <row r="387" spans="1:26" x14ac:dyDescent="0.3">
      <c r="A387" s="1" t="s">
        <v>107</v>
      </c>
      <c r="B387" s="1" t="s">
        <v>132</v>
      </c>
      <c r="C387">
        <v>5</v>
      </c>
      <c r="D387">
        <v>2</v>
      </c>
      <c r="E387">
        <v>0</v>
      </c>
      <c r="F387">
        <v>2</v>
      </c>
      <c r="G387" s="1" t="s">
        <v>139</v>
      </c>
      <c r="H387">
        <v>2</v>
      </c>
      <c r="I387">
        <v>0</v>
      </c>
      <c r="J387">
        <v>0</v>
      </c>
      <c r="K387">
        <v>2</v>
      </c>
      <c r="L387">
        <v>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2</v>
      </c>
      <c r="S387">
        <v>2</v>
      </c>
      <c r="T387">
        <v>4</v>
      </c>
      <c r="U387">
        <v>4</v>
      </c>
      <c r="V387">
        <v>6</v>
      </c>
      <c r="W387">
        <v>6</v>
      </c>
      <c r="X387">
        <v>4</v>
      </c>
      <c r="Y387">
        <v>10</v>
      </c>
      <c r="Z387" s="1" t="s">
        <v>147</v>
      </c>
    </row>
    <row r="388" spans="1:26" x14ac:dyDescent="0.3">
      <c r="A388" s="1" t="s">
        <v>108</v>
      </c>
      <c r="B388" s="1" t="s">
        <v>102</v>
      </c>
      <c r="C388">
        <v>5</v>
      </c>
      <c r="D388">
        <v>2</v>
      </c>
      <c r="E388">
        <v>2</v>
      </c>
      <c r="F388">
        <v>4</v>
      </c>
      <c r="G388" s="1" t="s">
        <v>138</v>
      </c>
      <c r="H388">
        <v>1</v>
      </c>
      <c r="I388">
        <v>2</v>
      </c>
      <c r="J388">
        <v>2</v>
      </c>
      <c r="K388">
        <v>1</v>
      </c>
      <c r="L388">
        <v>3</v>
      </c>
      <c r="M388">
        <v>1</v>
      </c>
      <c r="N388">
        <v>0</v>
      </c>
      <c r="O388">
        <v>0</v>
      </c>
      <c r="P388">
        <v>1</v>
      </c>
      <c r="Q388">
        <v>1</v>
      </c>
      <c r="R388">
        <v>3</v>
      </c>
      <c r="S388">
        <v>2</v>
      </c>
      <c r="T388">
        <v>5</v>
      </c>
      <c r="U388">
        <v>4</v>
      </c>
      <c r="V388">
        <v>1</v>
      </c>
      <c r="W388">
        <v>1</v>
      </c>
      <c r="X388">
        <v>4</v>
      </c>
      <c r="Y388">
        <v>5</v>
      </c>
      <c r="Z388" s="1" t="s">
        <v>147</v>
      </c>
    </row>
    <row r="389" spans="1:26" x14ac:dyDescent="0.3">
      <c r="A389" s="1" t="s">
        <v>93</v>
      </c>
      <c r="B389" s="1" t="s">
        <v>98</v>
      </c>
      <c r="C389">
        <v>5</v>
      </c>
      <c r="D389">
        <v>1</v>
      </c>
      <c r="E389">
        <v>0</v>
      </c>
      <c r="F389">
        <v>1</v>
      </c>
      <c r="G389" s="1" t="s">
        <v>139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1</v>
      </c>
      <c r="Q389">
        <v>1</v>
      </c>
      <c r="R389">
        <v>2</v>
      </c>
      <c r="S389">
        <v>2</v>
      </c>
      <c r="T389">
        <v>4</v>
      </c>
      <c r="U389">
        <v>5</v>
      </c>
      <c r="V389">
        <v>2</v>
      </c>
      <c r="W389">
        <v>2</v>
      </c>
      <c r="X389">
        <v>5</v>
      </c>
      <c r="Y389">
        <v>7</v>
      </c>
      <c r="Z389" s="1" t="s">
        <v>147</v>
      </c>
    </row>
    <row r="390" spans="1:26" x14ac:dyDescent="0.3">
      <c r="A390" s="1" t="s">
        <v>97</v>
      </c>
      <c r="B390" s="1" t="s">
        <v>105</v>
      </c>
      <c r="C390">
        <v>6</v>
      </c>
      <c r="D390">
        <v>0</v>
      </c>
      <c r="E390">
        <v>0</v>
      </c>
      <c r="F390">
        <v>0</v>
      </c>
      <c r="G390" s="1" t="s">
        <v>139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</v>
      </c>
      <c r="T390">
        <v>2</v>
      </c>
      <c r="U390">
        <v>6</v>
      </c>
      <c r="V390">
        <v>3</v>
      </c>
      <c r="W390">
        <v>3</v>
      </c>
      <c r="X390">
        <v>6</v>
      </c>
      <c r="Y390">
        <v>9</v>
      </c>
      <c r="Z390" s="1" t="s">
        <v>147</v>
      </c>
    </row>
    <row r="391" spans="1:26" x14ac:dyDescent="0.3">
      <c r="A391" s="1" t="s">
        <v>132</v>
      </c>
      <c r="B391" s="1" t="s">
        <v>108</v>
      </c>
      <c r="C391">
        <v>6</v>
      </c>
      <c r="D391">
        <v>1</v>
      </c>
      <c r="E391">
        <v>2</v>
      </c>
      <c r="F391">
        <v>3</v>
      </c>
      <c r="G391" s="1" t="s">
        <v>138</v>
      </c>
      <c r="H391">
        <v>0</v>
      </c>
      <c r="I391">
        <v>1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2</v>
      </c>
      <c r="R391">
        <v>1</v>
      </c>
      <c r="S391">
        <v>1</v>
      </c>
      <c r="T391">
        <v>2</v>
      </c>
      <c r="U391">
        <v>4</v>
      </c>
      <c r="V391">
        <v>6</v>
      </c>
      <c r="W391">
        <v>6</v>
      </c>
      <c r="X391">
        <v>4</v>
      </c>
      <c r="Y391">
        <v>10</v>
      </c>
      <c r="Z391" s="1" t="s">
        <v>147</v>
      </c>
    </row>
    <row r="392" spans="1:26" x14ac:dyDescent="0.3">
      <c r="A392" s="1" t="s">
        <v>102</v>
      </c>
      <c r="B392" s="1" t="s">
        <v>93</v>
      </c>
      <c r="C392">
        <v>6</v>
      </c>
      <c r="D392">
        <v>0</v>
      </c>
      <c r="E392">
        <v>1</v>
      </c>
      <c r="F392">
        <v>1</v>
      </c>
      <c r="G392" s="1" t="s">
        <v>139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v>1</v>
      </c>
      <c r="R392">
        <v>1</v>
      </c>
      <c r="S392">
        <v>1</v>
      </c>
      <c r="T392">
        <v>2</v>
      </c>
      <c r="U392">
        <v>2</v>
      </c>
      <c r="V392">
        <v>11</v>
      </c>
      <c r="W392">
        <v>11</v>
      </c>
      <c r="X392">
        <v>2</v>
      </c>
      <c r="Y392">
        <v>13</v>
      </c>
      <c r="Z392" s="1" t="s">
        <v>147</v>
      </c>
    </row>
    <row r="393" spans="1:26" x14ac:dyDescent="0.3">
      <c r="A393" s="1" t="s">
        <v>107</v>
      </c>
      <c r="B393" s="1" t="s">
        <v>133</v>
      </c>
      <c r="C393">
        <v>6</v>
      </c>
      <c r="D393">
        <v>2</v>
      </c>
      <c r="E393">
        <v>2</v>
      </c>
      <c r="F393">
        <v>4</v>
      </c>
      <c r="G393" s="1" t="s">
        <v>138</v>
      </c>
      <c r="H393">
        <v>1</v>
      </c>
      <c r="I393">
        <v>2</v>
      </c>
      <c r="J393">
        <v>2</v>
      </c>
      <c r="K393">
        <v>1</v>
      </c>
      <c r="L393">
        <v>3</v>
      </c>
      <c r="M393">
        <v>1</v>
      </c>
      <c r="N393">
        <v>0</v>
      </c>
      <c r="O393">
        <v>0</v>
      </c>
      <c r="P393">
        <v>1</v>
      </c>
      <c r="Q393">
        <v>1</v>
      </c>
      <c r="R393">
        <v>4</v>
      </c>
      <c r="S393">
        <v>3</v>
      </c>
      <c r="T393">
        <v>7</v>
      </c>
      <c r="U393">
        <v>5</v>
      </c>
      <c r="V393">
        <v>9</v>
      </c>
      <c r="W393">
        <v>9</v>
      </c>
      <c r="X393">
        <v>5</v>
      </c>
      <c r="Y393">
        <v>14</v>
      </c>
      <c r="Z393" s="1" t="s">
        <v>147</v>
      </c>
    </row>
    <row r="394" spans="1:26" x14ac:dyDescent="0.3">
      <c r="A394" s="1" t="s">
        <v>98</v>
      </c>
      <c r="B394" s="1" t="s">
        <v>94</v>
      </c>
      <c r="C394">
        <v>6</v>
      </c>
      <c r="D394">
        <v>2</v>
      </c>
      <c r="E394">
        <v>1</v>
      </c>
      <c r="F394">
        <v>3</v>
      </c>
      <c r="G394" s="1" t="s">
        <v>138</v>
      </c>
      <c r="H394">
        <v>0</v>
      </c>
      <c r="I394">
        <v>1</v>
      </c>
      <c r="J394">
        <v>1</v>
      </c>
      <c r="K394">
        <v>0</v>
      </c>
      <c r="L394">
        <v>1</v>
      </c>
      <c r="M394">
        <v>2</v>
      </c>
      <c r="N394">
        <v>0</v>
      </c>
      <c r="O394">
        <v>0</v>
      </c>
      <c r="P394">
        <v>2</v>
      </c>
      <c r="Q394">
        <v>2</v>
      </c>
      <c r="R394">
        <v>2</v>
      </c>
      <c r="S394">
        <v>2</v>
      </c>
      <c r="T394">
        <v>4</v>
      </c>
      <c r="U394">
        <v>9</v>
      </c>
      <c r="V394">
        <v>2</v>
      </c>
      <c r="W394">
        <v>2</v>
      </c>
      <c r="X394">
        <v>9</v>
      </c>
      <c r="Y394">
        <v>11</v>
      </c>
      <c r="Z394" s="1" t="s">
        <v>147</v>
      </c>
    </row>
    <row r="395" spans="1:26" x14ac:dyDescent="0.3">
      <c r="A395" s="1" t="s">
        <v>123</v>
      </c>
      <c r="B395" s="1" t="s">
        <v>101</v>
      </c>
      <c r="C395">
        <v>6</v>
      </c>
      <c r="D395">
        <v>1</v>
      </c>
      <c r="E395">
        <v>1</v>
      </c>
      <c r="F395">
        <v>2</v>
      </c>
      <c r="G395" s="1" t="s">
        <v>138</v>
      </c>
      <c r="H395">
        <v>0</v>
      </c>
      <c r="I395">
        <v>1</v>
      </c>
      <c r="J395">
        <v>1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1</v>
      </c>
      <c r="Q395">
        <v>1</v>
      </c>
      <c r="R395">
        <v>5</v>
      </c>
      <c r="S395">
        <v>4</v>
      </c>
      <c r="T395">
        <v>9</v>
      </c>
      <c r="U395">
        <v>15</v>
      </c>
      <c r="V395">
        <v>1</v>
      </c>
      <c r="W395">
        <v>1</v>
      </c>
      <c r="X395">
        <v>15</v>
      </c>
      <c r="Y395">
        <v>16</v>
      </c>
      <c r="Z395" s="1" t="s">
        <v>147</v>
      </c>
    </row>
    <row r="396" spans="1:26" x14ac:dyDescent="0.3">
      <c r="A396" s="1" t="s">
        <v>104</v>
      </c>
      <c r="B396" s="1" t="s">
        <v>96</v>
      </c>
      <c r="C396">
        <v>6</v>
      </c>
      <c r="D396">
        <v>1</v>
      </c>
      <c r="E396">
        <v>0</v>
      </c>
      <c r="F396">
        <v>1</v>
      </c>
      <c r="G396" s="1" t="s">
        <v>139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4</v>
      </c>
      <c r="T396">
        <v>5</v>
      </c>
      <c r="U396">
        <v>5</v>
      </c>
      <c r="V396">
        <v>7</v>
      </c>
      <c r="W396">
        <v>7</v>
      </c>
      <c r="X396">
        <v>5</v>
      </c>
      <c r="Y396">
        <v>12</v>
      </c>
      <c r="Z396" s="1" t="s">
        <v>147</v>
      </c>
    </row>
    <row r="397" spans="1:26" x14ac:dyDescent="0.3">
      <c r="A397" s="1" t="s">
        <v>100</v>
      </c>
      <c r="B397" s="1" t="s">
        <v>140</v>
      </c>
      <c r="C397">
        <v>6</v>
      </c>
      <c r="D397">
        <v>4</v>
      </c>
      <c r="E397">
        <v>1</v>
      </c>
      <c r="F397">
        <v>5</v>
      </c>
      <c r="G397" s="1" t="s">
        <v>138</v>
      </c>
      <c r="H397">
        <v>0</v>
      </c>
      <c r="I397">
        <v>1</v>
      </c>
      <c r="J397">
        <v>1</v>
      </c>
      <c r="K397">
        <v>0</v>
      </c>
      <c r="L397">
        <v>1</v>
      </c>
      <c r="M397">
        <v>4</v>
      </c>
      <c r="N397">
        <v>0</v>
      </c>
      <c r="O397">
        <v>0</v>
      </c>
      <c r="P397">
        <v>4</v>
      </c>
      <c r="Q397">
        <v>4</v>
      </c>
      <c r="R397">
        <v>1</v>
      </c>
      <c r="S397">
        <v>1</v>
      </c>
      <c r="T397">
        <v>2</v>
      </c>
      <c r="U397">
        <v>5</v>
      </c>
      <c r="V397">
        <v>4</v>
      </c>
      <c r="W397">
        <v>4</v>
      </c>
      <c r="X397">
        <v>5</v>
      </c>
      <c r="Y397">
        <v>9</v>
      </c>
      <c r="Z397" s="1" t="s">
        <v>147</v>
      </c>
    </row>
    <row r="398" spans="1:26" x14ac:dyDescent="0.3">
      <c r="A398" s="1" t="s">
        <v>103</v>
      </c>
      <c r="B398" s="1" t="s">
        <v>95</v>
      </c>
      <c r="C398">
        <v>6</v>
      </c>
      <c r="D398">
        <v>1</v>
      </c>
      <c r="E398">
        <v>1</v>
      </c>
      <c r="F398">
        <v>2</v>
      </c>
      <c r="G398" s="1" t="s">
        <v>138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1</v>
      </c>
      <c r="P398">
        <v>1</v>
      </c>
      <c r="Q398">
        <v>2</v>
      </c>
      <c r="R398">
        <v>2</v>
      </c>
      <c r="S398">
        <v>2</v>
      </c>
      <c r="T398">
        <v>4</v>
      </c>
      <c r="U398">
        <v>4</v>
      </c>
      <c r="V398">
        <v>8</v>
      </c>
      <c r="W398">
        <v>8</v>
      </c>
      <c r="X398">
        <v>4</v>
      </c>
      <c r="Y398">
        <v>12</v>
      </c>
      <c r="Z398" s="1" t="s">
        <v>147</v>
      </c>
    </row>
    <row r="399" spans="1:26" x14ac:dyDescent="0.3">
      <c r="A399" s="1" t="s">
        <v>99</v>
      </c>
      <c r="B399" s="1" t="s">
        <v>106</v>
      </c>
      <c r="C399">
        <v>6</v>
      </c>
      <c r="D399">
        <v>2</v>
      </c>
      <c r="E399">
        <v>1</v>
      </c>
      <c r="F399">
        <v>3</v>
      </c>
      <c r="G399" s="1" t="s">
        <v>138</v>
      </c>
      <c r="H399">
        <v>1</v>
      </c>
      <c r="I399">
        <v>1</v>
      </c>
      <c r="J399">
        <v>1</v>
      </c>
      <c r="K399">
        <v>1</v>
      </c>
      <c r="L399">
        <v>2</v>
      </c>
      <c r="M399">
        <v>1</v>
      </c>
      <c r="N399">
        <v>0</v>
      </c>
      <c r="O399">
        <v>0</v>
      </c>
      <c r="P399">
        <v>1</v>
      </c>
      <c r="Q399">
        <v>1</v>
      </c>
      <c r="R399">
        <v>2</v>
      </c>
      <c r="S399">
        <v>3</v>
      </c>
      <c r="T399">
        <v>5</v>
      </c>
      <c r="U399">
        <v>6</v>
      </c>
      <c r="V399">
        <v>3</v>
      </c>
      <c r="W399">
        <v>3</v>
      </c>
      <c r="X399">
        <v>6</v>
      </c>
      <c r="Y399">
        <v>9</v>
      </c>
      <c r="Z399" s="1" t="s">
        <v>147</v>
      </c>
    </row>
    <row r="400" spans="1:26" x14ac:dyDescent="0.3">
      <c r="A400" s="1" t="s">
        <v>105</v>
      </c>
      <c r="B400" s="1" t="s">
        <v>99</v>
      </c>
      <c r="C400">
        <v>7</v>
      </c>
      <c r="D400">
        <v>3</v>
      </c>
      <c r="E400">
        <v>1</v>
      </c>
      <c r="F400">
        <v>4</v>
      </c>
      <c r="G400" s="1" t="s">
        <v>138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2</v>
      </c>
      <c r="N400">
        <v>1</v>
      </c>
      <c r="O400">
        <v>1</v>
      </c>
      <c r="P400">
        <v>2</v>
      </c>
      <c r="Q400">
        <v>3</v>
      </c>
      <c r="R400">
        <v>2</v>
      </c>
      <c r="S400">
        <v>3</v>
      </c>
      <c r="T400">
        <v>5</v>
      </c>
      <c r="U400">
        <v>5</v>
      </c>
      <c r="V400">
        <v>7</v>
      </c>
      <c r="W400">
        <v>7</v>
      </c>
      <c r="X400">
        <v>5</v>
      </c>
      <c r="Y400">
        <v>12</v>
      </c>
      <c r="Z400" s="1" t="s">
        <v>147</v>
      </c>
    </row>
    <row r="401" spans="1:26" x14ac:dyDescent="0.3">
      <c r="A401" s="1" t="s">
        <v>133</v>
      </c>
      <c r="B401" s="1" t="s">
        <v>102</v>
      </c>
      <c r="C401">
        <v>7</v>
      </c>
      <c r="D401">
        <v>2</v>
      </c>
      <c r="E401">
        <v>2</v>
      </c>
      <c r="F401">
        <v>4</v>
      </c>
      <c r="G401" s="1" t="s">
        <v>138</v>
      </c>
      <c r="H401">
        <v>1</v>
      </c>
      <c r="I401">
        <v>1</v>
      </c>
      <c r="J401">
        <v>1</v>
      </c>
      <c r="K401">
        <v>1</v>
      </c>
      <c r="L401">
        <v>2</v>
      </c>
      <c r="M401">
        <v>1</v>
      </c>
      <c r="N401">
        <v>1</v>
      </c>
      <c r="O401">
        <v>1</v>
      </c>
      <c r="P401">
        <v>1</v>
      </c>
      <c r="Q401">
        <v>2</v>
      </c>
      <c r="R401">
        <v>0</v>
      </c>
      <c r="S401">
        <v>0</v>
      </c>
      <c r="T401">
        <v>0</v>
      </c>
      <c r="U401">
        <v>2</v>
      </c>
      <c r="V401">
        <v>6</v>
      </c>
      <c r="W401">
        <v>6</v>
      </c>
      <c r="X401">
        <v>2</v>
      </c>
      <c r="Y401">
        <v>8</v>
      </c>
      <c r="Z401" s="1" t="s">
        <v>147</v>
      </c>
    </row>
    <row r="402" spans="1:26" x14ac:dyDescent="0.3">
      <c r="A402" s="1" t="s">
        <v>94</v>
      </c>
      <c r="B402" s="1" t="s">
        <v>103</v>
      </c>
      <c r="C402">
        <v>7</v>
      </c>
      <c r="D402">
        <v>1</v>
      </c>
      <c r="E402">
        <v>0</v>
      </c>
      <c r="F402">
        <v>1</v>
      </c>
      <c r="G402" s="1" t="s">
        <v>139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1</v>
      </c>
      <c r="Q402">
        <v>1</v>
      </c>
      <c r="R402">
        <v>2</v>
      </c>
      <c r="S402">
        <v>4</v>
      </c>
      <c r="T402">
        <v>6</v>
      </c>
      <c r="U402">
        <v>2</v>
      </c>
      <c r="V402">
        <v>4</v>
      </c>
      <c r="W402">
        <v>4</v>
      </c>
      <c r="X402">
        <v>2</v>
      </c>
      <c r="Y402">
        <v>6</v>
      </c>
      <c r="Z402" s="1" t="s">
        <v>147</v>
      </c>
    </row>
    <row r="403" spans="1:26" x14ac:dyDescent="0.3">
      <c r="A403" s="1" t="s">
        <v>93</v>
      </c>
      <c r="B403" s="1" t="s">
        <v>97</v>
      </c>
      <c r="C403">
        <v>7</v>
      </c>
      <c r="D403">
        <v>0</v>
      </c>
      <c r="E403">
        <v>2</v>
      </c>
      <c r="F403">
        <v>2</v>
      </c>
      <c r="G403" s="1" t="s">
        <v>139</v>
      </c>
      <c r="H403">
        <v>0</v>
      </c>
      <c r="I403">
        <v>1</v>
      </c>
      <c r="J403">
        <v>1</v>
      </c>
      <c r="K403">
        <v>0</v>
      </c>
      <c r="L403">
        <v>1</v>
      </c>
      <c r="M403">
        <v>0</v>
      </c>
      <c r="N403">
        <v>1</v>
      </c>
      <c r="O403">
        <v>1</v>
      </c>
      <c r="P403">
        <v>0</v>
      </c>
      <c r="Q403">
        <v>1</v>
      </c>
      <c r="R403">
        <v>1</v>
      </c>
      <c r="S403">
        <v>2</v>
      </c>
      <c r="T403">
        <v>3</v>
      </c>
      <c r="U403">
        <v>6</v>
      </c>
      <c r="V403">
        <v>6</v>
      </c>
      <c r="W403">
        <v>6</v>
      </c>
      <c r="X403">
        <v>6</v>
      </c>
      <c r="Y403">
        <v>12</v>
      </c>
      <c r="Z403" s="1" t="s">
        <v>147</v>
      </c>
    </row>
    <row r="404" spans="1:26" x14ac:dyDescent="0.3">
      <c r="A404" s="1" t="s">
        <v>140</v>
      </c>
      <c r="B404" s="1" t="s">
        <v>132</v>
      </c>
      <c r="C404">
        <v>7</v>
      </c>
      <c r="D404">
        <v>0</v>
      </c>
      <c r="E404">
        <v>1</v>
      </c>
      <c r="F404">
        <v>1</v>
      </c>
      <c r="G404" s="1" t="s">
        <v>139</v>
      </c>
      <c r="H404">
        <v>0</v>
      </c>
      <c r="I404">
        <v>1</v>
      </c>
      <c r="J404">
        <v>1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4</v>
      </c>
      <c r="S404">
        <v>2</v>
      </c>
      <c r="T404">
        <v>6</v>
      </c>
      <c r="U404">
        <v>8</v>
      </c>
      <c r="V404">
        <v>5</v>
      </c>
      <c r="W404">
        <v>5</v>
      </c>
      <c r="X404">
        <v>8</v>
      </c>
      <c r="Y404">
        <v>13</v>
      </c>
      <c r="Z404" s="1" t="s">
        <v>147</v>
      </c>
    </row>
    <row r="405" spans="1:26" x14ac:dyDescent="0.3">
      <c r="A405" s="1" t="s">
        <v>101</v>
      </c>
      <c r="B405" s="1" t="s">
        <v>104</v>
      </c>
      <c r="C405">
        <v>7</v>
      </c>
      <c r="D405">
        <v>1</v>
      </c>
      <c r="E405">
        <v>0</v>
      </c>
      <c r="F405">
        <v>1</v>
      </c>
      <c r="G405" s="1" t="s">
        <v>139</v>
      </c>
      <c r="H405">
        <v>1</v>
      </c>
      <c r="I405">
        <v>0</v>
      </c>
      <c r="J405">
        <v>0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3</v>
      </c>
      <c r="S405">
        <v>4</v>
      </c>
      <c r="T405">
        <v>7</v>
      </c>
      <c r="U405">
        <v>4</v>
      </c>
      <c r="V405">
        <v>8</v>
      </c>
      <c r="W405">
        <v>8</v>
      </c>
      <c r="X405">
        <v>4</v>
      </c>
      <c r="Y405">
        <v>12</v>
      </c>
      <c r="Z405" s="1" t="s">
        <v>147</v>
      </c>
    </row>
    <row r="406" spans="1:26" x14ac:dyDescent="0.3">
      <c r="A406" s="1" t="s">
        <v>106</v>
      </c>
      <c r="B406" s="1" t="s">
        <v>123</v>
      </c>
      <c r="C406">
        <v>7</v>
      </c>
      <c r="D406">
        <v>0</v>
      </c>
      <c r="E406">
        <v>0</v>
      </c>
      <c r="F406">
        <v>0</v>
      </c>
      <c r="G406" s="1" t="s">
        <v>139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3</v>
      </c>
      <c r="S406">
        <v>3</v>
      </c>
      <c r="T406">
        <v>6</v>
      </c>
      <c r="U406">
        <v>8</v>
      </c>
      <c r="V406">
        <v>3</v>
      </c>
      <c r="W406">
        <v>3</v>
      </c>
      <c r="X406">
        <v>8</v>
      </c>
      <c r="Y406">
        <v>11</v>
      </c>
      <c r="Z406" s="1" t="s">
        <v>147</v>
      </c>
    </row>
    <row r="407" spans="1:26" x14ac:dyDescent="0.3">
      <c r="A407" s="1" t="s">
        <v>96</v>
      </c>
      <c r="B407" s="1" t="s">
        <v>100</v>
      </c>
      <c r="C407">
        <v>7</v>
      </c>
      <c r="D407">
        <v>0</v>
      </c>
      <c r="E407">
        <v>2</v>
      </c>
      <c r="F407">
        <v>2</v>
      </c>
      <c r="G407" s="1" t="s">
        <v>139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</v>
      </c>
      <c r="O407">
        <v>2</v>
      </c>
      <c r="P407">
        <v>0</v>
      </c>
      <c r="Q407">
        <v>2</v>
      </c>
      <c r="R407">
        <v>1</v>
      </c>
      <c r="S407">
        <v>0</v>
      </c>
      <c r="T407">
        <v>1</v>
      </c>
      <c r="U407">
        <v>5</v>
      </c>
      <c r="V407">
        <v>11</v>
      </c>
      <c r="W407">
        <v>11</v>
      </c>
      <c r="X407">
        <v>5</v>
      </c>
      <c r="Y407">
        <v>16</v>
      </c>
      <c r="Z407" s="1" t="s">
        <v>147</v>
      </c>
    </row>
    <row r="408" spans="1:26" x14ac:dyDescent="0.3">
      <c r="A408" s="1" t="s">
        <v>95</v>
      </c>
      <c r="B408" s="1" t="s">
        <v>98</v>
      </c>
      <c r="C408">
        <v>7</v>
      </c>
      <c r="D408">
        <v>2</v>
      </c>
      <c r="E408">
        <v>0</v>
      </c>
      <c r="F408">
        <v>2</v>
      </c>
      <c r="G408" s="1" t="s">
        <v>139</v>
      </c>
      <c r="H408">
        <v>1</v>
      </c>
      <c r="I408">
        <v>0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1</v>
      </c>
      <c r="R408">
        <v>0</v>
      </c>
      <c r="S408">
        <v>1</v>
      </c>
      <c r="T408">
        <v>1</v>
      </c>
      <c r="U408">
        <v>4</v>
      </c>
      <c r="V408">
        <v>2</v>
      </c>
      <c r="W408">
        <v>2</v>
      </c>
      <c r="X408">
        <v>4</v>
      </c>
      <c r="Y408">
        <v>6</v>
      </c>
      <c r="Z408" s="1" t="s">
        <v>147</v>
      </c>
    </row>
    <row r="409" spans="1:26" x14ac:dyDescent="0.3">
      <c r="A409" s="1" t="s">
        <v>108</v>
      </c>
      <c r="B409" s="1" t="s">
        <v>107</v>
      </c>
      <c r="C409">
        <v>7</v>
      </c>
      <c r="D409">
        <v>1</v>
      </c>
      <c r="E409">
        <v>3</v>
      </c>
      <c r="F409">
        <v>4</v>
      </c>
      <c r="G409" s="1" t="s">
        <v>138</v>
      </c>
      <c r="H409">
        <v>1</v>
      </c>
      <c r="I409">
        <v>2</v>
      </c>
      <c r="J409">
        <v>2</v>
      </c>
      <c r="K409">
        <v>1</v>
      </c>
      <c r="L409">
        <v>3</v>
      </c>
      <c r="M409">
        <v>0</v>
      </c>
      <c r="N409">
        <v>1</v>
      </c>
      <c r="O409">
        <v>1</v>
      </c>
      <c r="P409">
        <v>0</v>
      </c>
      <c r="Q409">
        <v>1</v>
      </c>
      <c r="R409">
        <v>2</v>
      </c>
      <c r="S409">
        <v>2</v>
      </c>
      <c r="T409">
        <v>4</v>
      </c>
      <c r="U409">
        <v>3</v>
      </c>
      <c r="V409">
        <v>3</v>
      </c>
      <c r="W409">
        <v>3</v>
      </c>
      <c r="X409">
        <v>3</v>
      </c>
      <c r="Y409">
        <v>6</v>
      </c>
      <c r="Z409" s="1" t="s">
        <v>147</v>
      </c>
    </row>
    <row r="410" spans="1:26" x14ac:dyDescent="0.3">
      <c r="A410" s="1" t="s">
        <v>99</v>
      </c>
      <c r="B410" s="1" t="s">
        <v>95</v>
      </c>
      <c r="C410">
        <v>8</v>
      </c>
      <c r="D410">
        <v>1</v>
      </c>
      <c r="E410">
        <v>1</v>
      </c>
      <c r="F410">
        <v>2</v>
      </c>
      <c r="G410" s="1" t="s">
        <v>138</v>
      </c>
      <c r="H410">
        <v>1</v>
      </c>
      <c r="I410">
        <v>1</v>
      </c>
      <c r="J410">
        <v>1</v>
      </c>
      <c r="K410">
        <v>1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2</v>
      </c>
      <c r="S410">
        <v>2</v>
      </c>
      <c r="T410">
        <v>4</v>
      </c>
      <c r="U410">
        <v>6</v>
      </c>
      <c r="V410">
        <v>5</v>
      </c>
      <c r="W410">
        <v>5</v>
      </c>
      <c r="X410">
        <v>6</v>
      </c>
      <c r="Y410">
        <v>11</v>
      </c>
      <c r="Z410" s="1" t="s">
        <v>147</v>
      </c>
    </row>
    <row r="411" spans="1:26" x14ac:dyDescent="0.3">
      <c r="A411" s="1" t="s">
        <v>107</v>
      </c>
      <c r="B411" s="1" t="s">
        <v>93</v>
      </c>
      <c r="C411">
        <v>8</v>
      </c>
      <c r="D411">
        <v>0</v>
      </c>
      <c r="E411">
        <v>1</v>
      </c>
      <c r="F411">
        <v>1</v>
      </c>
      <c r="G411" s="1" t="s">
        <v>139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v>1</v>
      </c>
      <c r="R411">
        <v>0</v>
      </c>
      <c r="S411">
        <v>3</v>
      </c>
      <c r="T411">
        <v>3</v>
      </c>
      <c r="U411">
        <v>0</v>
      </c>
      <c r="V411">
        <v>9</v>
      </c>
      <c r="W411">
        <v>9</v>
      </c>
      <c r="X411">
        <v>0</v>
      </c>
      <c r="Y411">
        <v>9</v>
      </c>
      <c r="Z411" s="1" t="s">
        <v>147</v>
      </c>
    </row>
    <row r="412" spans="1:26" x14ac:dyDescent="0.3">
      <c r="A412" s="1" t="s">
        <v>100</v>
      </c>
      <c r="B412" s="1" t="s">
        <v>108</v>
      </c>
      <c r="C412">
        <v>8</v>
      </c>
      <c r="D412">
        <v>1</v>
      </c>
      <c r="E412">
        <v>1</v>
      </c>
      <c r="F412">
        <v>2</v>
      </c>
      <c r="G412" s="1" t="s">
        <v>138</v>
      </c>
      <c r="H412">
        <v>0</v>
      </c>
      <c r="I412">
        <v>1</v>
      </c>
      <c r="J412">
        <v>1</v>
      </c>
      <c r="K412">
        <v>0</v>
      </c>
      <c r="L412">
        <v>1</v>
      </c>
      <c r="M412">
        <v>1</v>
      </c>
      <c r="N412">
        <v>0</v>
      </c>
      <c r="O412">
        <v>0</v>
      </c>
      <c r="P412">
        <v>1</v>
      </c>
      <c r="Q412">
        <v>1</v>
      </c>
      <c r="R412">
        <v>1</v>
      </c>
      <c r="S412">
        <v>0</v>
      </c>
      <c r="T412">
        <v>1</v>
      </c>
      <c r="U412">
        <v>10</v>
      </c>
      <c r="V412">
        <v>2</v>
      </c>
      <c r="W412">
        <v>2</v>
      </c>
      <c r="X412">
        <v>10</v>
      </c>
      <c r="Y412">
        <v>12</v>
      </c>
      <c r="Z412" s="1" t="s">
        <v>147</v>
      </c>
    </row>
    <row r="413" spans="1:26" x14ac:dyDescent="0.3">
      <c r="A413" s="1" t="s">
        <v>105</v>
      </c>
      <c r="B413" s="1" t="s">
        <v>133</v>
      </c>
      <c r="C413">
        <v>8</v>
      </c>
      <c r="D413">
        <v>4</v>
      </c>
      <c r="E413">
        <v>1</v>
      </c>
      <c r="F413">
        <v>5</v>
      </c>
      <c r="G413" s="1" t="s">
        <v>138</v>
      </c>
      <c r="H413">
        <v>1</v>
      </c>
      <c r="I413">
        <v>0</v>
      </c>
      <c r="J413">
        <v>0</v>
      </c>
      <c r="K413">
        <v>1</v>
      </c>
      <c r="L413">
        <v>1</v>
      </c>
      <c r="M413">
        <v>3</v>
      </c>
      <c r="N413">
        <v>1</v>
      </c>
      <c r="O413">
        <v>1</v>
      </c>
      <c r="P413">
        <v>3</v>
      </c>
      <c r="Q413">
        <v>4</v>
      </c>
      <c r="R413">
        <v>1</v>
      </c>
      <c r="S413">
        <v>2</v>
      </c>
      <c r="T413">
        <v>3</v>
      </c>
      <c r="U413">
        <v>7</v>
      </c>
      <c r="V413">
        <v>1</v>
      </c>
      <c r="W413">
        <v>1</v>
      </c>
      <c r="X413">
        <v>7</v>
      </c>
      <c r="Y413">
        <v>8</v>
      </c>
      <c r="Z413" s="1" t="s">
        <v>147</v>
      </c>
    </row>
    <row r="414" spans="1:26" x14ac:dyDescent="0.3">
      <c r="A414" s="1" t="s">
        <v>132</v>
      </c>
      <c r="B414" s="1" t="s">
        <v>96</v>
      </c>
      <c r="C414">
        <v>8</v>
      </c>
      <c r="D414">
        <v>2</v>
      </c>
      <c r="E414">
        <v>2</v>
      </c>
      <c r="F414">
        <v>4</v>
      </c>
      <c r="G414" s="1" t="s">
        <v>138</v>
      </c>
      <c r="H414">
        <v>1</v>
      </c>
      <c r="I414">
        <v>0</v>
      </c>
      <c r="J414">
        <v>0</v>
      </c>
      <c r="K414">
        <v>1</v>
      </c>
      <c r="L414">
        <v>1</v>
      </c>
      <c r="M414">
        <v>1</v>
      </c>
      <c r="N414">
        <v>2</v>
      </c>
      <c r="O414">
        <v>2</v>
      </c>
      <c r="P414">
        <v>1</v>
      </c>
      <c r="Q414">
        <v>3</v>
      </c>
      <c r="R414">
        <v>1</v>
      </c>
      <c r="S414">
        <v>1</v>
      </c>
      <c r="T414">
        <v>2</v>
      </c>
      <c r="U414">
        <v>3</v>
      </c>
      <c r="V414">
        <v>6</v>
      </c>
      <c r="W414">
        <v>6</v>
      </c>
      <c r="X414">
        <v>3</v>
      </c>
      <c r="Y414">
        <v>9</v>
      </c>
      <c r="Z414" s="1" t="s">
        <v>147</v>
      </c>
    </row>
    <row r="415" spans="1:26" x14ac:dyDescent="0.3">
      <c r="A415" s="1" t="s">
        <v>102</v>
      </c>
      <c r="B415" s="1" t="s">
        <v>94</v>
      </c>
      <c r="C415">
        <v>8</v>
      </c>
      <c r="D415">
        <v>0</v>
      </c>
      <c r="E415">
        <v>1</v>
      </c>
      <c r="F415">
        <v>1</v>
      </c>
      <c r="G415" s="1" t="s">
        <v>139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1</v>
      </c>
      <c r="R415">
        <v>2</v>
      </c>
      <c r="S415">
        <v>2</v>
      </c>
      <c r="T415">
        <v>4</v>
      </c>
      <c r="U415">
        <v>7</v>
      </c>
      <c r="V415">
        <v>8</v>
      </c>
      <c r="W415">
        <v>8</v>
      </c>
      <c r="X415">
        <v>7</v>
      </c>
      <c r="Y415">
        <v>15</v>
      </c>
      <c r="Z415" s="1" t="s">
        <v>147</v>
      </c>
    </row>
    <row r="416" spans="1:26" x14ac:dyDescent="0.3">
      <c r="A416" s="1" t="s">
        <v>98</v>
      </c>
      <c r="B416" s="1" t="s">
        <v>101</v>
      </c>
      <c r="C416">
        <v>8</v>
      </c>
      <c r="D416">
        <v>1</v>
      </c>
      <c r="E416">
        <v>0</v>
      </c>
      <c r="F416">
        <v>1</v>
      </c>
      <c r="G416" s="1" t="s">
        <v>139</v>
      </c>
      <c r="H416">
        <v>1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4</v>
      </c>
      <c r="S416">
        <v>2</v>
      </c>
      <c r="T416">
        <v>6</v>
      </c>
      <c r="U416">
        <v>1</v>
      </c>
      <c r="V416">
        <v>6</v>
      </c>
      <c r="W416">
        <v>6</v>
      </c>
      <c r="X416">
        <v>1</v>
      </c>
      <c r="Y416">
        <v>7</v>
      </c>
      <c r="Z416" s="1" t="s">
        <v>147</v>
      </c>
    </row>
    <row r="417" spans="1:26" x14ac:dyDescent="0.3">
      <c r="A417" s="1" t="s">
        <v>123</v>
      </c>
      <c r="B417" s="1" t="s">
        <v>103</v>
      </c>
      <c r="C417">
        <v>8</v>
      </c>
      <c r="D417">
        <v>1</v>
      </c>
      <c r="E417">
        <v>1</v>
      </c>
      <c r="F417">
        <v>2</v>
      </c>
      <c r="G417" s="1" t="s">
        <v>138</v>
      </c>
      <c r="H417">
        <v>0</v>
      </c>
      <c r="I417">
        <v>1</v>
      </c>
      <c r="J417">
        <v>1</v>
      </c>
      <c r="K417">
        <v>0</v>
      </c>
      <c r="L417">
        <v>1</v>
      </c>
      <c r="M417">
        <v>1</v>
      </c>
      <c r="N417">
        <v>0</v>
      </c>
      <c r="O417">
        <v>0</v>
      </c>
      <c r="P417">
        <v>1</v>
      </c>
      <c r="Q417">
        <v>1</v>
      </c>
      <c r="R417">
        <v>4</v>
      </c>
      <c r="S417">
        <v>0</v>
      </c>
      <c r="T417">
        <v>4</v>
      </c>
      <c r="U417">
        <v>7</v>
      </c>
      <c r="V417">
        <v>4</v>
      </c>
      <c r="W417">
        <v>4</v>
      </c>
      <c r="X417">
        <v>7</v>
      </c>
      <c r="Y417">
        <v>11</v>
      </c>
      <c r="Z417" s="1" t="s">
        <v>147</v>
      </c>
    </row>
    <row r="418" spans="1:26" x14ac:dyDescent="0.3">
      <c r="A418" s="1" t="s">
        <v>104</v>
      </c>
      <c r="B418" s="1" t="s">
        <v>140</v>
      </c>
      <c r="C418">
        <v>8</v>
      </c>
      <c r="D418">
        <v>0</v>
      </c>
      <c r="E418">
        <v>1</v>
      </c>
      <c r="F418">
        <v>1</v>
      </c>
      <c r="G418" s="1" t="s">
        <v>139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0</v>
      </c>
      <c r="Q418">
        <v>1</v>
      </c>
      <c r="R418">
        <v>1</v>
      </c>
      <c r="S418">
        <v>4</v>
      </c>
      <c r="T418">
        <v>5</v>
      </c>
      <c r="U418">
        <v>13</v>
      </c>
      <c r="V418">
        <v>5</v>
      </c>
      <c r="W418">
        <v>5</v>
      </c>
      <c r="X418">
        <v>13</v>
      </c>
      <c r="Y418">
        <v>18</v>
      </c>
      <c r="Z418" s="1" t="s">
        <v>147</v>
      </c>
    </row>
    <row r="419" spans="1:26" x14ac:dyDescent="0.3">
      <c r="A419" s="1" t="s">
        <v>97</v>
      </c>
      <c r="B419" s="1" t="s">
        <v>106</v>
      </c>
      <c r="C419">
        <v>8</v>
      </c>
      <c r="D419">
        <v>1</v>
      </c>
      <c r="E419">
        <v>2</v>
      </c>
      <c r="F419">
        <v>3</v>
      </c>
      <c r="G419" s="1" t="s">
        <v>138</v>
      </c>
      <c r="H419">
        <v>1</v>
      </c>
      <c r="I419">
        <v>1</v>
      </c>
      <c r="J419">
        <v>1</v>
      </c>
      <c r="K419">
        <v>1</v>
      </c>
      <c r="L419">
        <v>2</v>
      </c>
      <c r="M419">
        <v>0</v>
      </c>
      <c r="N419">
        <v>1</v>
      </c>
      <c r="O419">
        <v>1</v>
      </c>
      <c r="P419">
        <v>0</v>
      </c>
      <c r="Q419">
        <v>1</v>
      </c>
      <c r="R419">
        <v>1</v>
      </c>
      <c r="S419">
        <v>2</v>
      </c>
      <c r="T419">
        <v>3</v>
      </c>
      <c r="U419">
        <v>5</v>
      </c>
      <c r="V419">
        <v>4</v>
      </c>
      <c r="W419">
        <v>4</v>
      </c>
      <c r="X419">
        <v>5</v>
      </c>
      <c r="Y419">
        <v>9</v>
      </c>
      <c r="Z419" s="1" t="s">
        <v>147</v>
      </c>
    </row>
    <row r="420" spans="1:26" x14ac:dyDescent="0.3">
      <c r="A420" s="1" t="s">
        <v>103</v>
      </c>
      <c r="B420" s="1" t="s">
        <v>97</v>
      </c>
      <c r="C420">
        <v>9</v>
      </c>
      <c r="D420">
        <v>0</v>
      </c>
      <c r="E420">
        <v>1</v>
      </c>
      <c r="F420">
        <v>1</v>
      </c>
      <c r="G420" s="1" t="s">
        <v>139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0</v>
      </c>
      <c r="Q420">
        <v>1</v>
      </c>
      <c r="R420">
        <v>1</v>
      </c>
      <c r="S420">
        <v>3</v>
      </c>
      <c r="T420">
        <v>4</v>
      </c>
      <c r="U420">
        <v>5</v>
      </c>
      <c r="V420">
        <v>3</v>
      </c>
      <c r="W420">
        <v>3</v>
      </c>
      <c r="X420">
        <v>5</v>
      </c>
      <c r="Y420">
        <v>8</v>
      </c>
      <c r="Z420" s="1" t="s">
        <v>147</v>
      </c>
    </row>
    <row r="421" spans="1:26" x14ac:dyDescent="0.3">
      <c r="A421" s="1" t="s">
        <v>106</v>
      </c>
      <c r="B421" s="1" t="s">
        <v>98</v>
      </c>
      <c r="C421">
        <v>9</v>
      </c>
      <c r="D421">
        <v>1</v>
      </c>
      <c r="E421">
        <v>0</v>
      </c>
      <c r="F421">
        <v>1</v>
      </c>
      <c r="G421" s="1" t="s">
        <v>139</v>
      </c>
      <c r="H421">
        <v>1</v>
      </c>
      <c r="I421">
        <v>0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3</v>
      </c>
      <c r="S421">
        <v>3</v>
      </c>
      <c r="T421">
        <v>6</v>
      </c>
      <c r="U421">
        <v>6</v>
      </c>
      <c r="V421">
        <v>7</v>
      </c>
      <c r="W421">
        <v>7</v>
      </c>
      <c r="X421">
        <v>6</v>
      </c>
      <c r="Y421">
        <v>13</v>
      </c>
      <c r="Z421" s="1" t="s">
        <v>147</v>
      </c>
    </row>
    <row r="422" spans="1:26" x14ac:dyDescent="0.3">
      <c r="A422" s="1" t="s">
        <v>108</v>
      </c>
      <c r="B422" s="1" t="s">
        <v>123</v>
      </c>
      <c r="C422">
        <v>9</v>
      </c>
      <c r="D422">
        <v>3</v>
      </c>
      <c r="E422">
        <v>1</v>
      </c>
      <c r="F422">
        <v>4</v>
      </c>
      <c r="G422" s="1" t="s">
        <v>138</v>
      </c>
      <c r="H422">
        <v>2</v>
      </c>
      <c r="I422">
        <v>1</v>
      </c>
      <c r="J422">
        <v>1</v>
      </c>
      <c r="K422">
        <v>2</v>
      </c>
      <c r="L422">
        <v>3</v>
      </c>
      <c r="M422">
        <v>1</v>
      </c>
      <c r="N422">
        <v>0</v>
      </c>
      <c r="O422">
        <v>0</v>
      </c>
      <c r="P422">
        <v>1</v>
      </c>
      <c r="Q422">
        <v>1</v>
      </c>
      <c r="R422">
        <v>1</v>
      </c>
      <c r="S422">
        <v>3</v>
      </c>
      <c r="T422">
        <v>4</v>
      </c>
      <c r="U422">
        <v>3</v>
      </c>
      <c r="V422">
        <v>7</v>
      </c>
      <c r="W422">
        <v>7</v>
      </c>
      <c r="X422">
        <v>3</v>
      </c>
      <c r="Y422">
        <v>10</v>
      </c>
      <c r="Z422" s="1" t="s">
        <v>147</v>
      </c>
    </row>
    <row r="423" spans="1:26" x14ac:dyDescent="0.3">
      <c r="A423" s="1" t="s">
        <v>101</v>
      </c>
      <c r="B423" s="1" t="s">
        <v>105</v>
      </c>
      <c r="C423">
        <v>9</v>
      </c>
      <c r="D423">
        <v>3</v>
      </c>
      <c r="E423">
        <v>1</v>
      </c>
      <c r="F423">
        <v>4</v>
      </c>
      <c r="G423" s="1" t="s">
        <v>138</v>
      </c>
      <c r="H423">
        <v>2</v>
      </c>
      <c r="I423">
        <v>0</v>
      </c>
      <c r="J423">
        <v>0</v>
      </c>
      <c r="K423">
        <v>2</v>
      </c>
      <c r="L423">
        <v>2</v>
      </c>
      <c r="M423">
        <v>1</v>
      </c>
      <c r="N423">
        <v>1</v>
      </c>
      <c r="O423">
        <v>1</v>
      </c>
      <c r="P423">
        <v>1</v>
      </c>
      <c r="Q423">
        <v>2</v>
      </c>
      <c r="R423">
        <v>1</v>
      </c>
      <c r="S423">
        <v>2</v>
      </c>
      <c r="T423">
        <v>3</v>
      </c>
      <c r="U423">
        <v>6</v>
      </c>
      <c r="V423">
        <v>8</v>
      </c>
      <c r="W423">
        <v>8</v>
      </c>
      <c r="X423">
        <v>6</v>
      </c>
      <c r="Y423">
        <v>14</v>
      </c>
      <c r="Z423" s="1" t="s">
        <v>147</v>
      </c>
    </row>
    <row r="424" spans="1:26" x14ac:dyDescent="0.3">
      <c r="A424" s="1" t="s">
        <v>95</v>
      </c>
      <c r="B424" s="1" t="s">
        <v>104</v>
      </c>
      <c r="C424">
        <v>9</v>
      </c>
      <c r="D424">
        <v>2</v>
      </c>
      <c r="E424">
        <v>2</v>
      </c>
      <c r="F424">
        <v>4</v>
      </c>
      <c r="G424" s="1" t="s">
        <v>138</v>
      </c>
      <c r="H424">
        <v>1</v>
      </c>
      <c r="I424">
        <v>1</v>
      </c>
      <c r="J424">
        <v>1</v>
      </c>
      <c r="K424">
        <v>1</v>
      </c>
      <c r="L424">
        <v>2</v>
      </c>
      <c r="M424">
        <v>1</v>
      </c>
      <c r="N424">
        <v>1</v>
      </c>
      <c r="O424">
        <v>1</v>
      </c>
      <c r="P424">
        <v>1</v>
      </c>
      <c r="Q424">
        <v>2</v>
      </c>
      <c r="R424">
        <v>3</v>
      </c>
      <c r="S424">
        <v>1</v>
      </c>
      <c r="T424">
        <v>4</v>
      </c>
      <c r="U424">
        <v>8</v>
      </c>
      <c r="V424">
        <v>6</v>
      </c>
      <c r="W424">
        <v>6</v>
      </c>
      <c r="X424">
        <v>8</v>
      </c>
      <c r="Y424">
        <v>14</v>
      </c>
      <c r="Z424" s="1" t="s">
        <v>147</v>
      </c>
    </row>
    <row r="425" spans="1:26" x14ac:dyDescent="0.3">
      <c r="A425" s="1" t="s">
        <v>93</v>
      </c>
      <c r="B425" s="1" t="s">
        <v>100</v>
      </c>
      <c r="C425">
        <v>9</v>
      </c>
      <c r="D425">
        <v>4</v>
      </c>
      <c r="E425">
        <v>0</v>
      </c>
      <c r="F425">
        <v>4</v>
      </c>
      <c r="G425" s="1" t="s">
        <v>139</v>
      </c>
      <c r="H425">
        <v>2</v>
      </c>
      <c r="I425">
        <v>0</v>
      </c>
      <c r="J425">
        <v>0</v>
      </c>
      <c r="K425">
        <v>2</v>
      </c>
      <c r="L425">
        <v>2</v>
      </c>
      <c r="M425">
        <v>2</v>
      </c>
      <c r="N425">
        <v>0</v>
      </c>
      <c r="O425">
        <v>0</v>
      </c>
      <c r="P425">
        <v>2</v>
      </c>
      <c r="Q425">
        <v>2</v>
      </c>
      <c r="R425">
        <v>3</v>
      </c>
      <c r="S425">
        <v>1</v>
      </c>
      <c r="T425">
        <v>4</v>
      </c>
      <c r="U425">
        <v>6</v>
      </c>
      <c r="V425">
        <v>1</v>
      </c>
      <c r="W425">
        <v>1</v>
      </c>
      <c r="X425">
        <v>6</v>
      </c>
      <c r="Y425">
        <v>7</v>
      </c>
      <c r="Z425" s="1" t="s">
        <v>147</v>
      </c>
    </row>
    <row r="426" spans="1:26" x14ac:dyDescent="0.3">
      <c r="A426" s="1" t="s">
        <v>96</v>
      </c>
      <c r="B426" s="1" t="s">
        <v>107</v>
      </c>
      <c r="C426">
        <v>9</v>
      </c>
      <c r="D426">
        <v>1</v>
      </c>
      <c r="E426">
        <v>3</v>
      </c>
      <c r="F426">
        <v>4</v>
      </c>
      <c r="G426" s="1" t="s">
        <v>138</v>
      </c>
      <c r="H426">
        <v>0</v>
      </c>
      <c r="I426">
        <v>2</v>
      </c>
      <c r="J426">
        <v>2</v>
      </c>
      <c r="K426">
        <v>0</v>
      </c>
      <c r="L426">
        <v>2</v>
      </c>
      <c r="M426">
        <v>1</v>
      </c>
      <c r="N426">
        <v>1</v>
      </c>
      <c r="O426">
        <v>1</v>
      </c>
      <c r="P426">
        <v>1</v>
      </c>
      <c r="Q426">
        <v>2</v>
      </c>
      <c r="R426">
        <v>4</v>
      </c>
      <c r="S426">
        <v>2</v>
      </c>
      <c r="T426">
        <v>6</v>
      </c>
      <c r="U426">
        <v>5</v>
      </c>
      <c r="V426">
        <v>4</v>
      </c>
      <c r="W426">
        <v>4</v>
      </c>
      <c r="X426">
        <v>5</v>
      </c>
      <c r="Y426">
        <v>9</v>
      </c>
      <c r="Z426" s="1" t="s">
        <v>147</v>
      </c>
    </row>
    <row r="427" spans="1:26" x14ac:dyDescent="0.3">
      <c r="A427" s="1" t="s">
        <v>133</v>
      </c>
      <c r="B427" s="1" t="s">
        <v>132</v>
      </c>
      <c r="C427">
        <v>9</v>
      </c>
      <c r="D427">
        <v>2</v>
      </c>
      <c r="E427">
        <v>0</v>
      </c>
      <c r="F427">
        <v>2</v>
      </c>
      <c r="G427" s="1" t="s">
        <v>139</v>
      </c>
      <c r="H427">
        <v>2</v>
      </c>
      <c r="I427">
        <v>0</v>
      </c>
      <c r="J427">
        <v>0</v>
      </c>
      <c r="K427">
        <v>2</v>
      </c>
      <c r="L427">
        <v>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2</v>
      </c>
      <c r="S427">
        <v>1</v>
      </c>
      <c r="T427">
        <v>3</v>
      </c>
      <c r="U427">
        <v>2</v>
      </c>
      <c r="V427">
        <v>9</v>
      </c>
      <c r="W427">
        <v>9</v>
      </c>
      <c r="X427">
        <v>2</v>
      </c>
      <c r="Y427">
        <v>11</v>
      </c>
      <c r="Z427" s="1" t="s">
        <v>147</v>
      </c>
    </row>
    <row r="428" spans="1:26" x14ac:dyDescent="0.3">
      <c r="A428" s="1" t="s">
        <v>140</v>
      </c>
      <c r="B428" s="1" t="s">
        <v>102</v>
      </c>
      <c r="C428">
        <v>9</v>
      </c>
      <c r="D428">
        <v>1</v>
      </c>
      <c r="E428">
        <v>0</v>
      </c>
      <c r="F428">
        <v>1</v>
      </c>
      <c r="G428" s="1" t="s">
        <v>139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1</v>
      </c>
      <c r="R428">
        <v>1</v>
      </c>
      <c r="S428">
        <v>2</v>
      </c>
      <c r="T428">
        <v>3</v>
      </c>
      <c r="U428">
        <v>5</v>
      </c>
      <c r="V428">
        <v>1</v>
      </c>
      <c r="W428">
        <v>1</v>
      </c>
      <c r="X428">
        <v>5</v>
      </c>
      <c r="Y428">
        <v>6</v>
      </c>
      <c r="Z428" s="1" t="s">
        <v>147</v>
      </c>
    </row>
    <row r="429" spans="1:26" x14ac:dyDescent="0.3">
      <c r="A429" s="1" t="s">
        <v>94</v>
      </c>
      <c r="B429" s="1" t="s">
        <v>99</v>
      </c>
      <c r="C429">
        <v>9</v>
      </c>
      <c r="D429">
        <v>1</v>
      </c>
      <c r="E429">
        <v>0</v>
      </c>
      <c r="F429">
        <v>1</v>
      </c>
      <c r="G429" s="1" t="s">
        <v>139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1</v>
      </c>
      <c r="Q429">
        <v>1</v>
      </c>
      <c r="R429">
        <v>1</v>
      </c>
      <c r="S429">
        <v>2</v>
      </c>
      <c r="T429">
        <v>3</v>
      </c>
      <c r="U429">
        <v>6</v>
      </c>
      <c r="V429">
        <v>1</v>
      </c>
      <c r="W429">
        <v>1</v>
      </c>
      <c r="X429">
        <v>6</v>
      </c>
      <c r="Y429">
        <v>7</v>
      </c>
      <c r="Z429" s="1" t="s">
        <v>147</v>
      </c>
    </row>
    <row r="430" spans="1:26" x14ac:dyDescent="0.3">
      <c r="A430" s="1" t="s">
        <v>97</v>
      </c>
      <c r="B430" s="1" t="s">
        <v>101</v>
      </c>
      <c r="C430">
        <v>10</v>
      </c>
      <c r="D430">
        <v>1</v>
      </c>
      <c r="E430">
        <v>0</v>
      </c>
      <c r="F430">
        <v>1</v>
      </c>
      <c r="G430" s="1" t="s">
        <v>139</v>
      </c>
      <c r="H430">
        <v>1</v>
      </c>
      <c r="I430">
        <v>0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2</v>
      </c>
      <c r="S430">
        <v>0</v>
      </c>
      <c r="T430">
        <v>2</v>
      </c>
      <c r="U430">
        <v>4</v>
      </c>
      <c r="V430">
        <v>8</v>
      </c>
      <c r="W430">
        <v>8</v>
      </c>
      <c r="X430">
        <v>4</v>
      </c>
      <c r="Y430">
        <v>12</v>
      </c>
      <c r="Z430" s="1" t="s">
        <v>147</v>
      </c>
    </row>
    <row r="431" spans="1:26" x14ac:dyDescent="0.3">
      <c r="A431" s="1" t="s">
        <v>100</v>
      </c>
      <c r="B431" s="1" t="s">
        <v>133</v>
      </c>
      <c r="C431">
        <v>10</v>
      </c>
      <c r="D431">
        <v>0</v>
      </c>
      <c r="E431">
        <v>1</v>
      </c>
      <c r="F431">
        <v>1</v>
      </c>
      <c r="G431" s="1" t="s">
        <v>139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0</v>
      </c>
      <c r="Q431">
        <v>1</v>
      </c>
      <c r="R431">
        <v>1</v>
      </c>
      <c r="S431">
        <v>0</v>
      </c>
      <c r="T431">
        <v>1</v>
      </c>
      <c r="U431">
        <v>13</v>
      </c>
      <c r="V431">
        <v>3</v>
      </c>
      <c r="W431">
        <v>3</v>
      </c>
      <c r="X431">
        <v>13</v>
      </c>
      <c r="Y431">
        <v>16</v>
      </c>
      <c r="Z431" s="1" t="s">
        <v>147</v>
      </c>
    </row>
    <row r="432" spans="1:26" x14ac:dyDescent="0.3">
      <c r="A432" s="1" t="s">
        <v>132</v>
      </c>
      <c r="B432" s="1" t="s">
        <v>94</v>
      </c>
      <c r="C432">
        <v>10</v>
      </c>
      <c r="D432">
        <v>1</v>
      </c>
      <c r="E432">
        <v>0</v>
      </c>
      <c r="F432">
        <v>1</v>
      </c>
      <c r="G432" s="1" t="s">
        <v>139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1</v>
      </c>
      <c r="Q432">
        <v>1</v>
      </c>
      <c r="R432">
        <v>2</v>
      </c>
      <c r="S432">
        <v>2</v>
      </c>
      <c r="T432">
        <v>4</v>
      </c>
      <c r="U432">
        <v>3</v>
      </c>
      <c r="V432">
        <v>3</v>
      </c>
      <c r="W432">
        <v>3</v>
      </c>
      <c r="X432">
        <v>3</v>
      </c>
      <c r="Y432">
        <v>6</v>
      </c>
      <c r="Z432" s="1" t="s">
        <v>147</v>
      </c>
    </row>
    <row r="433" spans="1:26" x14ac:dyDescent="0.3">
      <c r="A433" s="1" t="s">
        <v>96</v>
      </c>
      <c r="B433" s="1" t="s">
        <v>95</v>
      </c>
      <c r="C433">
        <v>10</v>
      </c>
      <c r="D433">
        <v>2</v>
      </c>
      <c r="E433">
        <v>1</v>
      </c>
      <c r="F433">
        <v>3</v>
      </c>
      <c r="G433" s="1" t="s">
        <v>138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1</v>
      </c>
      <c r="O433">
        <v>1</v>
      </c>
      <c r="P433">
        <v>2</v>
      </c>
      <c r="Q433">
        <v>3</v>
      </c>
      <c r="R433">
        <v>2</v>
      </c>
      <c r="S433">
        <v>4</v>
      </c>
      <c r="T433">
        <v>6</v>
      </c>
      <c r="U433">
        <v>3</v>
      </c>
      <c r="V433">
        <v>4</v>
      </c>
      <c r="W433">
        <v>4</v>
      </c>
      <c r="X433">
        <v>3</v>
      </c>
      <c r="Y433">
        <v>7</v>
      </c>
      <c r="Z433" s="1" t="s">
        <v>147</v>
      </c>
    </row>
    <row r="434" spans="1:26" x14ac:dyDescent="0.3">
      <c r="A434" s="1" t="s">
        <v>99</v>
      </c>
      <c r="B434" s="1" t="s">
        <v>93</v>
      </c>
      <c r="C434">
        <v>10</v>
      </c>
      <c r="D434">
        <v>1</v>
      </c>
      <c r="E434">
        <v>4</v>
      </c>
      <c r="F434">
        <v>5</v>
      </c>
      <c r="G434" s="1" t="s">
        <v>138</v>
      </c>
      <c r="H434">
        <v>0</v>
      </c>
      <c r="I434">
        <v>2</v>
      </c>
      <c r="J434">
        <v>2</v>
      </c>
      <c r="K434">
        <v>0</v>
      </c>
      <c r="L434">
        <v>2</v>
      </c>
      <c r="M434">
        <v>1</v>
      </c>
      <c r="N434">
        <v>2</v>
      </c>
      <c r="O434">
        <v>2</v>
      </c>
      <c r="P434">
        <v>1</v>
      </c>
      <c r="Q434">
        <v>3</v>
      </c>
      <c r="R434">
        <v>4</v>
      </c>
      <c r="S434">
        <v>2</v>
      </c>
      <c r="T434">
        <v>6</v>
      </c>
      <c r="U434">
        <v>1</v>
      </c>
      <c r="V434">
        <v>13</v>
      </c>
      <c r="W434">
        <v>13</v>
      </c>
      <c r="X434">
        <v>1</v>
      </c>
      <c r="Y434">
        <v>14</v>
      </c>
      <c r="Z434" s="1" t="s">
        <v>147</v>
      </c>
    </row>
    <row r="435" spans="1:26" x14ac:dyDescent="0.3">
      <c r="A435" s="1" t="s">
        <v>107</v>
      </c>
      <c r="B435" s="1" t="s">
        <v>140</v>
      </c>
      <c r="C435">
        <v>10</v>
      </c>
      <c r="D435">
        <v>0</v>
      </c>
      <c r="E435">
        <v>1</v>
      </c>
      <c r="F435">
        <v>1</v>
      </c>
      <c r="G435" s="1" t="s">
        <v>139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0</v>
      </c>
      <c r="Q435">
        <v>1</v>
      </c>
      <c r="R435">
        <v>0</v>
      </c>
      <c r="S435">
        <v>3</v>
      </c>
      <c r="T435">
        <v>3</v>
      </c>
      <c r="U435">
        <v>8</v>
      </c>
      <c r="V435">
        <v>5</v>
      </c>
      <c r="W435">
        <v>5</v>
      </c>
      <c r="X435">
        <v>8</v>
      </c>
      <c r="Y435">
        <v>13</v>
      </c>
      <c r="Z435" s="1" t="s">
        <v>147</v>
      </c>
    </row>
    <row r="436" spans="1:26" x14ac:dyDescent="0.3">
      <c r="A436" s="1" t="s">
        <v>104</v>
      </c>
      <c r="B436" s="1" t="s">
        <v>108</v>
      </c>
      <c r="C436">
        <v>10</v>
      </c>
      <c r="D436">
        <v>1</v>
      </c>
      <c r="E436">
        <v>1</v>
      </c>
      <c r="F436">
        <v>2</v>
      </c>
      <c r="G436" s="1" t="s">
        <v>138</v>
      </c>
      <c r="H436">
        <v>1</v>
      </c>
      <c r="I436">
        <v>0</v>
      </c>
      <c r="J436">
        <v>0</v>
      </c>
      <c r="K436">
        <v>1</v>
      </c>
      <c r="L436">
        <v>1</v>
      </c>
      <c r="M436">
        <v>0</v>
      </c>
      <c r="N436">
        <v>1</v>
      </c>
      <c r="O436">
        <v>1</v>
      </c>
      <c r="P436">
        <v>0</v>
      </c>
      <c r="Q436">
        <v>1</v>
      </c>
      <c r="R436">
        <v>2</v>
      </c>
      <c r="S436">
        <v>4</v>
      </c>
      <c r="T436">
        <v>6</v>
      </c>
      <c r="U436">
        <v>1</v>
      </c>
      <c r="V436">
        <v>11</v>
      </c>
      <c r="W436">
        <v>11</v>
      </c>
      <c r="X436">
        <v>1</v>
      </c>
      <c r="Y436">
        <v>12</v>
      </c>
      <c r="Z436" s="1" t="s">
        <v>147</v>
      </c>
    </row>
    <row r="437" spans="1:26" x14ac:dyDescent="0.3">
      <c r="A437" s="1" t="s">
        <v>123</v>
      </c>
      <c r="B437" s="1" t="s">
        <v>98</v>
      </c>
      <c r="C437">
        <v>10</v>
      </c>
      <c r="D437">
        <v>2</v>
      </c>
      <c r="E437">
        <v>0</v>
      </c>
      <c r="F437">
        <v>2</v>
      </c>
      <c r="G437" s="1" t="s">
        <v>139</v>
      </c>
      <c r="H437">
        <v>1</v>
      </c>
      <c r="I437">
        <v>0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v>3</v>
      </c>
      <c r="S437">
        <v>2</v>
      </c>
      <c r="T437">
        <v>5</v>
      </c>
      <c r="U437">
        <v>5</v>
      </c>
      <c r="V437">
        <v>7</v>
      </c>
      <c r="W437">
        <v>7</v>
      </c>
      <c r="X437">
        <v>5</v>
      </c>
      <c r="Y437">
        <v>12</v>
      </c>
      <c r="Z437" s="1" t="s">
        <v>147</v>
      </c>
    </row>
    <row r="438" spans="1:26" x14ac:dyDescent="0.3">
      <c r="A438" s="1" t="s">
        <v>102</v>
      </c>
      <c r="B438" s="1" t="s">
        <v>106</v>
      </c>
      <c r="C438">
        <v>10</v>
      </c>
      <c r="D438">
        <v>0</v>
      </c>
      <c r="E438">
        <v>0</v>
      </c>
      <c r="F438">
        <v>0</v>
      </c>
      <c r="G438" s="1" t="s">
        <v>139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8</v>
      </c>
      <c r="V438">
        <v>1</v>
      </c>
      <c r="W438">
        <v>1</v>
      </c>
      <c r="X438">
        <v>8</v>
      </c>
      <c r="Y438">
        <v>9</v>
      </c>
      <c r="Z438" s="1" t="s">
        <v>147</v>
      </c>
    </row>
    <row r="439" spans="1:26" x14ac:dyDescent="0.3">
      <c r="A439" s="1" t="s">
        <v>105</v>
      </c>
      <c r="B439" s="1" t="s">
        <v>103</v>
      </c>
      <c r="C439">
        <v>10</v>
      </c>
      <c r="D439">
        <v>3</v>
      </c>
      <c r="E439">
        <v>2</v>
      </c>
      <c r="F439">
        <v>5</v>
      </c>
      <c r="G439" s="1" t="s">
        <v>138</v>
      </c>
      <c r="H439">
        <v>1</v>
      </c>
      <c r="I439">
        <v>1</v>
      </c>
      <c r="J439">
        <v>1</v>
      </c>
      <c r="K439">
        <v>1</v>
      </c>
      <c r="L439">
        <v>2</v>
      </c>
      <c r="M439">
        <v>2</v>
      </c>
      <c r="N439">
        <v>1</v>
      </c>
      <c r="O439">
        <v>1</v>
      </c>
      <c r="P439">
        <v>2</v>
      </c>
      <c r="Q439">
        <v>3</v>
      </c>
      <c r="R439">
        <v>2</v>
      </c>
      <c r="S439">
        <v>3</v>
      </c>
      <c r="T439">
        <v>5</v>
      </c>
      <c r="U439">
        <v>3</v>
      </c>
      <c r="V439">
        <v>3</v>
      </c>
      <c r="W439">
        <v>3</v>
      </c>
      <c r="X439">
        <v>3</v>
      </c>
      <c r="Y439">
        <v>6</v>
      </c>
      <c r="Z439" s="1" t="s">
        <v>147</v>
      </c>
    </row>
    <row r="440" spans="1:26" x14ac:dyDescent="0.3">
      <c r="A440" s="1" t="s">
        <v>98</v>
      </c>
      <c r="B440" s="1" t="s">
        <v>99</v>
      </c>
      <c r="C440">
        <v>11</v>
      </c>
      <c r="D440">
        <v>1</v>
      </c>
      <c r="E440">
        <v>0</v>
      </c>
      <c r="F440">
        <v>1</v>
      </c>
      <c r="G440" s="1" t="s">
        <v>139</v>
      </c>
      <c r="H440">
        <v>1</v>
      </c>
      <c r="I440">
        <v>0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3</v>
      </c>
      <c r="T440">
        <v>4</v>
      </c>
      <c r="U440">
        <v>4</v>
      </c>
      <c r="V440">
        <v>7</v>
      </c>
      <c r="W440">
        <v>7</v>
      </c>
      <c r="X440">
        <v>4</v>
      </c>
      <c r="Y440">
        <v>11</v>
      </c>
      <c r="Z440" s="1" t="s">
        <v>147</v>
      </c>
    </row>
    <row r="441" spans="1:26" x14ac:dyDescent="0.3">
      <c r="A441" s="1" t="s">
        <v>103</v>
      </c>
      <c r="B441" s="1" t="s">
        <v>96</v>
      </c>
      <c r="C441">
        <v>11</v>
      </c>
      <c r="D441">
        <v>3</v>
      </c>
      <c r="E441">
        <v>2</v>
      </c>
      <c r="F441">
        <v>5</v>
      </c>
      <c r="G441" s="1" t="s">
        <v>138</v>
      </c>
      <c r="H441">
        <v>2</v>
      </c>
      <c r="I441">
        <v>1</v>
      </c>
      <c r="J441">
        <v>1</v>
      </c>
      <c r="K441">
        <v>2</v>
      </c>
      <c r="L441">
        <v>3</v>
      </c>
      <c r="M441">
        <v>1</v>
      </c>
      <c r="N441">
        <v>1</v>
      </c>
      <c r="O441">
        <v>1</v>
      </c>
      <c r="P441">
        <v>1</v>
      </c>
      <c r="Q441">
        <v>2</v>
      </c>
      <c r="R441">
        <v>1</v>
      </c>
      <c r="S441">
        <v>2</v>
      </c>
      <c r="T441">
        <v>3</v>
      </c>
      <c r="U441">
        <v>7</v>
      </c>
      <c r="V441">
        <v>5</v>
      </c>
      <c r="W441">
        <v>5</v>
      </c>
      <c r="X441">
        <v>7</v>
      </c>
      <c r="Y441">
        <v>12</v>
      </c>
      <c r="Z441" s="1" t="s">
        <v>147</v>
      </c>
    </row>
    <row r="442" spans="1:26" x14ac:dyDescent="0.3">
      <c r="A442" s="1" t="s">
        <v>140</v>
      </c>
      <c r="B442" s="1" t="s">
        <v>108</v>
      </c>
      <c r="C442">
        <v>11</v>
      </c>
      <c r="D442">
        <v>2</v>
      </c>
      <c r="E442">
        <v>2</v>
      </c>
      <c r="F442">
        <v>4</v>
      </c>
      <c r="G442" s="1" t="s">
        <v>138</v>
      </c>
      <c r="H442">
        <v>1</v>
      </c>
      <c r="I442">
        <v>0</v>
      </c>
      <c r="J442">
        <v>0</v>
      </c>
      <c r="K442">
        <v>1</v>
      </c>
      <c r="L442">
        <v>1</v>
      </c>
      <c r="M442">
        <v>1</v>
      </c>
      <c r="N442">
        <v>2</v>
      </c>
      <c r="O442">
        <v>2</v>
      </c>
      <c r="P442">
        <v>1</v>
      </c>
      <c r="Q442">
        <v>3</v>
      </c>
      <c r="R442">
        <v>2</v>
      </c>
      <c r="S442">
        <v>3</v>
      </c>
      <c r="T442">
        <v>5</v>
      </c>
      <c r="U442">
        <v>5</v>
      </c>
      <c r="V442">
        <v>4</v>
      </c>
      <c r="W442">
        <v>4</v>
      </c>
      <c r="X442">
        <v>5</v>
      </c>
      <c r="Y442">
        <v>9</v>
      </c>
      <c r="Z442" s="1" t="s">
        <v>147</v>
      </c>
    </row>
    <row r="443" spans="1:26" x14ac:dyDescent="0.3">
      <c r="A443" s="1" t="s">
        <v>133</v>
      </c>
      <c r="B443" s="1" t="s">
        <v>106</v>
      </c>
      <c r="C443">
        <v>11</v>
      </c>
      <c r="D443">
        <v>2</v>
      </c>
      <c r="E443">
        <v>0</v>
      </c>
      <c r="F443">
        <v>2</v>
      </c>
      <c r="G443" s="1" t="s">
        <v>139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2</v>
      </c>
      <c r="Q443">
        <v>2</v>
      </c>
      <c r="R443">
        <v>1</v>
      </c>
      <c r="S443">
        <v>0</v>
      </c>
      <c r="T443">
        <v>1</v>
      </c>
      <c r="U443">
        <v>9</v>
      </c>
      <c r="V443">
        <v>5</v>
      </c>
      <c r="W443">
        <v>5</v>
      </c>
      <c r="X443">
        <v>9</v>
      </c>
      <c r="Y443">
        <v>14</v>
      </c>
      <c r="Z443" s="1" t="s">
        <v>147</v>
      </c>
    </row>
    <row r="444" spans="1:26" x14ac:dyDescent="0.3">
      <c r="A444" s="1" t="s">
        <v>102</v>
      </c>
      <c r="B444" s="1" t="s">
        <v>132</v>
      </c>
      <c r="C444">
        <v>11</v>
      </c>
      <c r="D444">
        <v>2</v>
      </c>
      <c r="E444">
        <v>0</v>
      </c>
      <c r="F444">
        <v>2</v>
      </c>
      <c r="G444" s="1" t="s">
        <v>139</v>
      </c>
      <c r="H444">
        <v>2</v>
      </c>
      <c r="I444">
        <v>0</v>
      </c>
      <c r="J444">
        <v>0</v>
      </c>
      <c r="K444">
        <v>2</v>
      </c>
      <c r="L444">
        <v>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2</v>
      </c>
      <c r="T444">
        <v>3</v>
      </c>
      <c r="U444">
        <v>7</v>
      </c>
      <c r="V444">
        <v>2</v>
      </c>
      <c r="W444">
        <v>2</v>
      </c>
      <c r="X444">
        <v>7</v>
      </c>
      <c r="Y444">
        <v>9</v>
      </c>
      <c r="Z444" s="1" t="s">
        <v>147</v>
      </c>
    </row>
    <row r="445" spans="1:26" x14ac:dyDescent="0.3">
      <c r="A445" s="1" t="s">
        <v>93</v>
      </c>
      <c r="B445" s="1" t="s">
        <v>123</v>
      </c>
      <c r="C445">
        <v>11</v>
      </c>
      <c r="D445">
        <v>4</v>
      </c>
      <c r="E445">
        <v>0</v>
      </c>
      <c r="F445">
        <v>4</v>
      </c>
      <c r="G445" s="1" t="s">
        <v>139</v>
      </c>
      <c r="H445">
        <v>4</v>
      </c>
      <c r="I445">
        <v>0</v>
      </c>
      <c r="J445">
        <v>0</v>
      </c>
      <c r="K445">
        <v>4</v>
      </c>
      <c r="L445">
        <v>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2</v>
      </c>
      <c r="S445">
        <v>1</v>
      </c>
      <c r="T445">
        <v>3</v>
      </c>
      <c r="U445">
        <v>5</v>
      </c>
      <c r="V445">
        <v>3</v>
      </c>
      <c r="W445">
        <v>3</v>
      </c>
      <c r="X445">
        <v>5</v>
      </c>
      <c r="Y445">
        <v>8</v>
      </c>
      <c r="Z445" s="1" t="s">
        <v>147</v>
      </c>
    </row>
    <row r="446" spans="1:26" x14ac:dyDescent="0.3">
      <c r="A446" s="1" t="s">
        <v>94</v>
      </c>
      <c r="B446" s="1" t="s">
        <v>105</v>
      </c>
      <c r="C446">
        <v>11</v>
      </c>
      <c r="D446">
        <v>0</v>
      </c>
      <c r="E446">
        <v>1</v>
      </c>
      <c r="F446">
        <v>1</v>
      </c>
      <c r="G446" s="1" t="s">
        <v>139</v>
      </c>
      <c r="H446">
        <v>0</v>
      </c>
      <c r="I446">
        <v>1</v>
      </c>
      <c r="J446">
        <v>1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2</v>
      </c>
      <c r="S446">
        <v>2</v>
      </c>
      <c r="T446">
        <v>4</v>
      </c>
      <c r="U446">
        <v>5</v>
      </c>
      <c r="V446">
        <v>3</v>
      </c>
      <c r="W446">
        <v>3</v>
      </c>
      <c r="X446">
        <v>5</v>
      </c>
      <c r="Y446">
        <v>8</v>
      </c>
      <c r="Z446" s="1" t="s">
        <v>147</v>
      </c>
    </row>
    <row r="447" spans="1:26" x14ac:dyDescent="0.3">
      <c r="A447" s="1" t="s">
        <v>97</v>
      </c>
      <c r="B447" s="1" t="s">
        <v>104</v>
      </c>
      <c r="C447">
        <v>11</v>
      </c>
      <c r="D447">
        <v>0</v>
      </c>
      <c r="E447">
        <v>0</v>
      </c>
      <c r="F447">
        <v>0</v>
      </c>
      <c r="G447" s="1" t="s">
        <v>139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3</v>
      </c>
      <c r="S447">
        <v>1</v>
      </c>
      <c r="T447">
        <v>4</v>
      </c>
      <c r="U447">
        <v>4</v>
      </c>
      <c r="V447">
        <v>6</v>
      </c>
      <c r="W447">
        <v>6</v>
      </c>
      <c r="X447">
        <v>4</v>
      </c>
      <c r="Y447">
        <v>10</v>
      </c>
      <c r="Z447" s="1" t="s">
        <v>147</v>
      </c>
    </row>
    <row r="448" spans="1:26" x14ac:dyDescent="0.3">
      <c r="A448" s="1" t="s">
        <v>101</v>
      </c>
      <c r="B448" s="1" t="s">
        <v>100</v>
      </c>
      <c r="C448">
        <v>11</v>
      </c>
      <c r="D448">
        <v>0</v>
      </c>
      <c r="E448">
        <v>0</v>
      </c>
      <c r="F448">
        <v>0</v>
      </c>
      <c r="G448" s="1" t="s">
        <v>139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3</v>
      </c>
      <c r="T448">
        <v>5</v>
      </c>
      <c r="U448">
        <v>5</v>
      </c>
      <c r="V448">
        <v>2</v>
      </c>
      <c r="W448">
        <v>2</v>
      </c>
      <c r="X448">
        <v>5</v>
      </c>
      <c r="Y448">
        <v>7</v>
      </c>
      <c r="Z448" s="1" t="s">
        <v>147</v>
      </c>
    </row>
    <row r="449" spans="1:26" x14ac:dyDescent="0.3">
      <c r="A449" s="1" t="s">
        <v>95</v>
      </c>
      <c r="B449" s="1" t="s">
        <v>107</v>
      </c>
      <c r="C449">
        <v>11</v>
      </c>
      <c r="D449">
        <v>3</v>
      </c>
      <c r="E449">
        <v>0</v>
      </c>
      <c r="F449">
        <v>3</v>
      </c>
      <c r="G449" s="1" t="s">
        <v>139</v>
      </c>
      <c r="H449">
        <v>1</v>
      </c>
      <c r="I449">
        <v>0</v>
      </c>
      <c r="J449">
        <v>0</v>
      </c>
      <c r="K449">
        <v>1</v>
      </c>
      <c r="L449">
        <v>1</v>
      </c>
      <c r="M449">
        <v>2</v>
      </c>
      <c r="N449">
        <v>0</v>
      </c>
      <c r="O449">
        <v>0</v>
      </c>
      <c r="P449">
        <v>2</v>
      </c>
      <c r="Q449">
        <v>2</v>
      </c>
      <c r="R449">
        <v>0</v>
      </c>
      <c r="S449">
        <v>2</v>
      </c>
      <c r="T449">
        <v>2</v>
      </c>
      <c r="U449">
        <v>3</v>
      </c>
      <c r="V449">
        <v>3</v>
      </c>
      <c r="W449">
        <v>3</v>
      </c>
      <c r="X449">
        <v>3</v>
      </c>
      <c r="Y449">
        <v>6</v>
      </c>
      <c r="Z449" s="1" t="s">
        <v>147</v>
      </c>
    </row>
    <row r="450" spans="1:26" x14ac:dyDescent="0.3">
      <c r="A450" s="1" t="s">
        <v>107</v>
      </c>
      <c r="B450" s="1" t="s">
        <v>94</v>
      </c>
      <c r="C450">
        <v>12</v>
      </c>
      <c r="D450">
        <v>2</v>
      </c>
      <c r="E450">
        <v>0</v>
      </c>
      <c r="F450">
        <v>2</v>
      </c>
      <c r="G450" s="1" t="s">
        <v>139</v>
      </c>
      <c r="H450">
        <v>1</v>
      </c>
      <c r="I450">
        <v>0</v>
      </c>
      <c r="J450">
        <v>0</v>
      </c>
      <c r="K450">
        <v>1</v>
      </c>
      <c r="L450">
        <v>1</v>
      </c>
      <c r="M450">
        <v>1</v>
      </c>
      <c r="N450">
        <v>0</v>
      </c>
      <c r="O450">
        <v>0</v>
      </c>
      <c r="P450">
        <v>1</v>
      </c>
      <c r="Q450">
        <v>1</v>
      </c>
      <c r="R450">
        <v>4</v>
      </c>
      <c r="S450">
        <v>3</v>
      </c>
      <c r="T450">
        <v>7</v>
      </c>
      <c r="U450">
        <v>6</v>
      </c>
      <c r="V450">
        <v>9</v>
      </c>
      <c r="W450">
        <v>9</v>
      </c>
      <c r="X450">
        <v>6</v>
      </c>
      <c r="Y450">
        <v>15</v>
      </c>
      <c r="Z450" s="1" t="s">
        <v>147</v>
      </c>
    </row>
    <row r="451" spans="1:26" x14ac:dyDescent="0.3">
      <c r="A451" s="1" t="s">
        <v>123</v>
      </c>
      <c r="B451" s="1" t="s">
        <v>95</v>
      </c>
      <c r="C451">
        <v>12</v>
      </c>
      <c r="D451">
        <v>2</v>
      </c>
      <c r="E451">
        <v>1</v>
      </c>
      <c r="F451">
        <v>3</v>
      </c>
      <c r="G451" s="1" t="s">
        <v>138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</v>
      </c>
      <c r="O451">
        <v>1</v>
      </c>
      <c r="P451">
        <v>2</v>
      </c>
      <c r="Q451">
        <v>3</v>
      </c>
      <c r="R451">
        <v>1</v>
      </c>
      <c r="S451">
        <v>3</v>
      </c>
      <c r="T451">
        <v>4</v>
      </c>
      <c r="U451">
        <v>4</v>
      </c>
      <c r="V451">
        <v>4</v>
      </c>
      <c r="W451">
        <v>4</v>
      </c>
      <c r="X451">
        <v>4</v>
      </c>
      <c r="Y451">
        <v>8</v>
      </c>
      <c r="Z451" s="1" t="s">
        <v>147</v>
      </c>
    </row>
    <row r="452" spans="1:26" x14ac:dyDescent="0.3">
      <c r="A452" s="1" t="s">
        <v>140</v>
      </c>
      <c r="B452" s="1" t="s">
        <v>105</v>
      </c>
      <c r="C452">
        <v>12</v>
      </c>
      <c r="D452">
        <v>1</v>
      </c>
      <c r="E452">
        <v>0</v>
      </c>
      <c r="F452">
        <v>1</v>
      </c>
      <c r="G452" s="1" t="s">
        <v>139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1</v>
      </c>
      <c r="Q452">
        <v>1</v>
      </c>
      <c r="R452">
        <v>1</v>
      </c>
      <c r="S452">
        <v>4</v>
      </c>
      <c r="T452">
        <v>5</v>
      </c>
      <c r="U452">
        <v>2</v>
      </c>
      <c r="V452">
        <v>1</v>
      </c>
      <c r="W452">
        <v>1</v>
      </c>
      <c r="X452">
        <v>2</v>
      </c>
      <c r="Y452">
        <v>3</v>
      </c>
      <c r="Z452" s="1" t="s">
        <v>147</v>
      </c>
    </row>
    <row r="453" spans="1:26" x14ac:dyDescent="0.3">
      <c r="A453" s="1" t="s">
        <v>132</v>
      </c>
      <c r="B453" s="1" t="s">
        <v>101</v>
      </c>
      <c r="C453">
        <v>12</v>
      </c>
      <c r="D453">
        <v>2</v>
      </c>
      <c r="E453">
        <v>2</v>
      </c>
      <c r="F453">
        <v>4</v>
      </c>
      <c r="G453" s="1" t="s">
        <v>138</v>
      </c>
      <c r="H453">
        <v>1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2</v>
      </c>
      <c r="O453">
        <v>2</v>
      </c>
      <c r="P453">
        <v>1</v>
      </c>
      <c r="Q453">
        <v>3</v>
      </c>
      <c r="R453">
        <v>1</v>
      </c>
      <c r="S453">
        <v>2</v>
      </c>
      <c r="T453">
        <v>3</v>
      </c>
      <c r="U453">
        <v>5</v>
      </c>
      <c r="V453">
        <v>3</v>
      </c>
      <c r="W453">
        <v>3</v>
      </c>
      <c r="X453">
        <v>5</v>
      </c>
      <c r="Y453">
        <v>8</v>
      </c>
      <c r="Z453" s="1" t="s">
        <v>147</v>
      </c>
    </row>
    <row r="454" spans="1:26" x14ac:dyDescent="0.3">
      <c r="A454" s="1" t="s">
        <v>96</v>
      </c>
      <c r="B454" s="1" t="s">
        <v>102</v>
      </c>
      <c r="C454">
        <v>12</v>
      </c>
      <c r="D454">
        <v>2</v>
      </c>
      <c r="E454">
        <v>3</v>
      </c>
      <c r="F454">
        <v>5</v>
      </c>
      <c r="G454" s="1" t="s">
        <v>138</v>
      </c>
      <c r="H454">
        <v>1</v>
      </c>
      <c r="I454">
        <v>1</v>
      </c>
      <c r="J454">
        <v>1</v>
      </c>
      <c r="K454">
        <v>1</v>
      </c>
      <c r="L454">
        <v>2</v>
      </c>
      <c r="M454">
        <v>1</v>
      </c>
      <c r="N454">
        <v>2</v>
      </c>
      <c r="O454">
        <v>2</v>
      </c>
      <c r="P454">
        <v>1</v>
      </c>
      <c r="Q454">
        <v>3</v>
      </c>
      <c r="R454">
        <v>3</v>
      </c>
      <c r="S454">
        <v>0</v>
      </c>
      <c r="T454">
        <v>3</v>
      </c>
      <c r="U454">
        <v>5</v>
      </c>
      <c r="V454">
        <v>5</v>
      </c>
      <c r="W454">
        <v>5</v>
      </c>
      <c r="X454">
        <v>5</v>
      </c>
      <c r="Y454">
        <v>10</v>
      </c>
      <c r="Z454" s="1" t="s">
        <v>147</v>
      </c>
    </row>
    <row r="455" spans="1:26" x14ac:dyDescent="0.3">
      <c r="A455" s="1" t="s">
        <v>106</v>
      </c>
      <c r="B455" s="1" t="s">
        <v>93</v>
      </c>
      <c r="C455">
        <v>12</v>
      </c>
      <c r="D455">
        <v>2</v>
      </c>
      <c r="E455">
        <v>1</v>
      </c>
      <c r="F455">
        <v>3</v>
      </c>
      <c r="G455" s="1" t="s">
        <v>138</v>
      </c>
      <c r="H455">
        <v>1</v>
      </c>
      <c r="I455">
        <v>1</v>
      </c>
      <c r="J455">
        <v>1</v>
      </c>
      <c r="K455">
        <v>1</v>
      </c>
      <c r="L455">
        <v>2</v>
      </c>
      <c r="M455">
        <v>1</v>
      </c>
      <c r="N455">
        <v>0</v>
      </c>
      <c r="O455">
        <v>0</v>
      </c>
      <c r="P455">
        <v>1</v>
      </c>
      <c r="Q455">
        <v>1</v>
      </c>
      <c r="R455">
        <v>3</v>
      </c>
      <c r="S455">
        <v>2</v>
      </c>
      <c r="T455">
        <v>5</v>
      </c>
      <c r="U455">
        <v>3</v>
      </c>
      <c r="V455">
        <v>6</v>
      </c>
      <c r="W455">
        <v>6</v>
      </c>
      <c r="X455">
        <v>3</v>
      </c>
      <c r="Y455">
        <v>9</v>
      </c>
      <c r="Z455" s="1" t="s">
        <v>147</v>
      </c>
    </row>
    <row r="456" spans="1:26" x14ac:dyDescent="0.3">
      <c r="A456" s="1" t="s">
        <v>100</v>
      </c>
      <c r="B456" s="1" t="s">
        <v>98</v>
      </c>
      <c r="C456">
        <v>12</v>
      </c>
      <c r="D456">
        <v>1</v>
      </c>
      <c r="E456">
        <v>0</v>
      </c>
      <c r="F456">
        <v>1</v>
      </c>
      <c r="G456" s="1" t="s">
        <v>139</v>
      </c>
      <c r="H456">
        <v>1</v>
      </c>
      <c r="I456">
        <v>0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1</v>
      </c>
      <c r="T456">
        <v>2</v>
      </c>
      <c r="U456">
        <v>4</v>
      </c>
      <c r="V456">
        <v>8</v>
      </c>
      <c r="W456">
        <v>8</v>
      </c>
      <c r="X456">
        <v>4</v>
      </c>
      <c r="Y456">
        <v>12</v>
      </c>
      <c r="Z456" s="1" t="s">
        <v>147</v>
      </c>
    </row>
    <row r="457" spans="1:26" x14ac:dyDescent="0.3">
      <c r="A457" s="1" t="s">
        <v>108</v>
      </c>
      <c r="B457" s="1" t="s">
        <v>133</v>
      </c>
      <c r="C457">
        <v>12</v>
      </c>
      <c r="D457">
        <v>1</v>
      </c>
      <c r="E457">
        <v>0</v>
      </c>
      <c r="F457">
        <v>1</v>
      </c>
      <c r="G457" s="1" t="s">
        <v>139</v>
      </c>
      <c r="H457">
        <v>1</v>
      </c>
      <c r="I457">
        <v>0</v>
      </c>
      <c r="J457">
        <v>0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3</v>
      </c>
      <c r="S457">
        <v>1</v>
      </c>
      <c r="T457">
        <v>4</v>
      </c>
      <c r="U457">
        <v>3</v>
      </c>
      <c r="V457">
        <v>9</v>
      </c>
      <c r="W457">
        <v>9</v>
      </c>
      <c r="X457">
        <v>3</v>
      </c>
      <c r="Y457">
        <v>12</v>
      </c>
      <c r="Z457" s="1" t="s">
        <v>147</v>
      </c>
    </row>
    <row r="458" spans="1:26" x14ac:dyDescent="0.3">
      <c r="A458" s="1" t="s">
        <v>99</v>
      </c>
      <c r="B458" s="1" t="s">
        <v>97</v>
      </c>
      <c r="C458">
        <v>12</v>
      </c>
      <c r="D458">
        <v>2</v>
      </c>
      <c r="E458">
        <v>0</v>
      </c>
      <c r="F458">
        <v>2</v>
      </c>
      <c r="G458" s="1" t="s">
        <v>139</v>
      </c>
      <c r="H458">
        <v>2</v>
      </c>
      <c r="I458">
        <v>0</v>
      </c>
      <c r="J458">
        <v>0</v>
      </c>
      <c r="K458">
        <v>2</v>
      </c>
      <c r="L458">
        <v>2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3</v>
      </c>
      <c r="T458">
        <v>4</v>
      </c>
      <c r="U458">
        <v>5</v>
      </c>
      <c r="V458">
        <v>4</v>
      </c>
      <c r="W458">
        <v>4</v>
      </c>
      <c r="X458">
        <v>5</v>
      </c>
      <c r="Y458">
        <v>9</v>
      </c>
      <c r="Z458" s="1" t="s">
        <v>147</v>
      </c>
    </row>
    <row r="459" spans="1:26" x14ac:dyDescent="0.3">
      <c r="A459" s="1" t="s">
        <v>153</v>
      </c>
      <c r="B459" s="1" t="s">
        <v>86</v>
      </c>
      <c r="C459">
        <v>1</v>
      </c>
      <c r="D459">
        <v>2</v>
      </c>
      <c r="E459">
        <v>2</v>
      </c>
      <c r="F459">
        <v>4</v>
      </c>
      <c r="G459" s="1" t="s">
        <v>138</v>
      </c>
      <c r="H459">
        <v>1</v>
      </c>
      <c r="I459">
        <v>2</v>
      </c>
      <c r="J459">
        <v>2</v>
      </c>
      <c r="K459">
        <v>1</v>
      </c>
      <c r="L459">
        <v>3</v>
      </c>
      <c r="M459">
        <v>1</v>
      </c>
      <c r="N459">
        <v>0</v>
      </c>
      <c r="O459">
        <v>0</v>
      </c>
      <c r="P459">
        <v>1</v>
      </c>
      <c r="Q459">
        <v>1</v>
      </c>
      <c r="R459">
        <v>3</v>
      </c>
      <c r="S459">
        <v>3</v>
      </c>
      <c r="T459">
        <v>6</v>
      </c>
      <c r="U459">
        <v>12</v>
      </c>
      <c r="V459">
        <v>0</v>
      </c>
      <c r="W459">
        <v>0</v>
      </c>
      <c r="X459">
        <v>12</v>
      </c>
      <c r="Y459">
        <v>12</v>
      </c>
      <c r="Z459" s="1" t="s">
        <v>148</v>
      </c>
    </row>
    <row r="460" spans="1:26" x14ac:dyDescent="0.3">
      <c r="A460" s="1" t="s">
        <v>84</v>
      </c>
      <c r="B460" s="1" t="s">
        <v>90</v>
      </c>
      <c r="C460">
        <v>1</v>
      </c>
      <c r="D460">
        <v>5</v>
      </c>
      <c r="E460">
        <v>1</v>
      </c>
      <c r="F460">
        <v>6</v>
      </c>
      <c r="G460" s="1" t="s">
        <v>138</v>
      </c>
      <c r="H460">
        <v>1</v>
      </c>
      <c r="I460">
        <v>1</v>
      </c>
      <c r="J460">
        <v>1</v>
      </c>
      <c r="K460">
        <v>1</v>
      </c>
      <c r="L460">
        <v>2</v>
      </c>
      <c r="M460">
        <v>4</v>
      </c>
      <c r="N460">
        <v>0</v>
      </c>
      <c r="O460">
        <v>0</v>
      </c>
      <c r="P460">
        <v>4</v>
      </c>
      <c r="Q460">
        <v>4</v>
      </c>
      <c r="R460">
        <v>0</v>
      </c>
      <c r="S460">
        <v>0</v>
      </c>
      <c r="T460">
        <v>0</v>
      </c>
      <c r="U460">
        <v>10</v>
      </c>
      <c r="V460">
        <v>0</v>
      </c>
      <c r="W460">
        <v>0</v>
      </c>
      <c r="X460">
        <v>10</v>
      </c>
      <c r="Y460">
        <v>10</v>
      </c>
      <c r="Z460" s="1" t="s">
        <v>148</v>
      </c>
    </row>
    <row r="461" spans="1:26" x14ac:dyDescent="0.3">
      <c r="A461" s="1" t="s">
        <v>85</v>
      </c>
      <c r="B461" s="1" t="s">
        <v>128</v>
      </c>
      <c r="C461">
        <v>1</v>
      </c>
      <c r="D461">
        <v>3</v>
      </c>
      <c r="E461">
        <v>2</v>
      </c>
      <c r="F461">
        <v>5</v>
      </c>
      <c r="G461" s="1" t="s">
        <v>138</v>
      </c>
      <c r="H461">
        <v>2</v>
      </c>
      <c r="I461">
        <v>2</v>
      </c>
      <c r="J461">
        <v>2</v>
      </c>
      <c r="K461">
        <v>2</v>
      </c>
      <c r="L461">
        <v>4</v>
      </c>
      <c r="M461">
        <v>1</v>
      </c>
      <c r="N461">
        <v>0</v>
      </c>
      <c r="O461">
        <v>0</v>
      </c>
      <c r="P461">
        <v>1</v>
      </c>
      <c r="Q461">
        <v>1</v>
      </c>
      <c r="R461">
        <v>2</v>
      </c>
      <c r="S461">
        <v>0</v>
      </c>
      <c r="T461">
        <v>2</v>
      </c>
      <c r="U461">
        <v>6</v>
      </c>
      <c r="V461">
        <v>6</v>
      </c>
      <c r="W461">
        <v>6</v>
      </c>
      <c r="X461">
        <v>6</v>
      </c>
      <c r="Y461">
        <v>12</v>
      </c>
      <c r="Z461" s="1" t="s">
        <v>148</v>
      </c>
    </row>
    <row r="462" spans="1:26" x14ac:dyDescent="0.3">
      <c r="A462" s="1" t="s">
        <v>124</v>
      </c>
      <c r="B462" s="1" t="s">
        <v>89</v>
      </c>
      <c r="C462">
        <v>1</v>
      </c>
      <c r="D462">
        <v>0</v>
      </c>
      <c r="E462">
        <v>0</v>
      </c>
      <c r="F462">
        <v>0</v>
      </c>
      <c r="G462" s="1" t="s">
        <v>139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3</v>
      </c>
      <c r="S462">
        <v>2</v>
      </c>
      <c r="T462">
        <v>5</v>
      </c>
      <c r="U462">
        <v>8</v>
      </c>
      <c r="V462">
        <v>3</v>
      </c>
      <c r="W462">
        <v>3</v>
      </c>
      <c r="X462">
        <v>8</v>
      </c>
      <c r="Y462">
        <v>11</v>
      </c>
      <c r="Z462" s="1" t="s">
        <v>148</v>
      </c>
    </row>
    <row r="463" spans="1:26" x14ac:dyDescent="0.3">
      <c r="A463" s="1" t="s">
        <v>91</v>
      </c>
      <c r="B463" s="1" t="s">
        <v>126</v>
      </c>
      <c r="C463">
        <v>1</v>
      </c>
      <c r="D463">
        <v>2</v>
      </c>
      <c r="E463">
        <v>1</v>
      </c>
      <c r="F463">
        <v>3</v>
      </c>
      <c r="G463" s="1" t="s">
        <v>138</v>
      </c>
      <c r="H463">
        <v>1</v>
      </c>
      <c r="I463">
        <v>0</v>
      </c>
      <c r="J463">
        <v>0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2</v>
      </c>
      <c r="R463">
        <v>1</v>
      </c>
      <c r="S463">
        <v>3</v>
      </c>
      <c r="T463">
        <v>4</v>
      </c>
      <c r="U463">
        <v>2</v>
      </c>
      <c r="V463">
        <v>6</v>
      </c>
      <c r="W463">
        <v>6</v>
      </c>
      <c r="X463">
        <v>2</v>
      </c>
      <c r="Y463">
        <v>8</v>
      </c>
      <c r="Z463" s="1" t="s">
        <v>148</v>
      </c>
    </row>
    <row r="464" spans="1:26" x14ac:dyDescent="0.3">
      <c r="A464" s="1" t="s">
        <v>125</v>
      </c>
      <c r="B464" s="1" t="s">
        <v>83</v>
      </c>
      <c r="C464">
        <v>1</v>
      </c>
      <c r="D464">
        <v>1</v>
      </c>
      <c r="E464">
        <v>0</v>
      </c>
      <c r="F464">
        <v>1</v>
      </c>
      <c r="G464" s="1" t="s">
        <v>139</v>
      </c>
      <c r="H464">
        <v>1</v>
      </c>
      <c r="I464">
        <v>0</v>
      </c>
      <c r="J464">
        <v>0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3</v>
      </c>
      <c r="S464">
        <v>1</v>
      </c>
      <c r="T464">
        <v>4</v>
      </c>
      <c r="U464">
        <v>10</v>
      </c>
      <c r="V464">
        <v>5</v>
      </c>
      <c r="W464">
        <v>5</v>
      </c>
      <c r="X464">
        <v>10</v>
      </c>
      <c r="Y464">
        <v>15</v>
      </c>
      <c r="Z464" s="1" t="s">
        <v>148</v>
      </c>
    </row>
    <row r="465" spans="1:26" x14ac:dyDescent="0.3">
      <c r="A465" s="1" t="s">
        <v>82</v>
      </c>
      <c r="B465" s="1" t="s">
        <v>154</v>
      </c>
      <c r="C465">
        <v>1</v>
      </c>
      <c r="D465">
        <v>1</v>
      </c>
      <c r="E465">
        <v>3</v>
      </c>
      <c r="F465">
        <v>4</v>
      </c>
      <c r="G465" s="1" t="s">
        <v>138</v>
      </c>
      <c r="H465">
        <v>0</v>
      </c>
      <c r="I465">
        <v>1</v>
      </c>
      <c r="J465">
        <v>1</v>
      </c>
      <c r="K465">
        <v>0</v>
      </c>
      <c r="L465">
        <v>1</v>
      </c>
      <c r="M465">
        <v>1</v>
      </c>
      <c r="N465">
        <v>2</v>
      </c>
      <c r="O465">
        <v>2</v>
      </c>
      <c r="P465">
        <v>1</v>
      </c>
      <c r="Q465">
        <v>3</v>
      </c>
      <c r="R465">
        <v>0</v>
      </c>
      <c r="S465">
        <v>2</v>
      </c>
      <c r="T465">
        <v>2</v>
      </c>
      <c r="U465">
        <v>14</v>
      </c>
      <c r="V465">
        <v>5</v>
      </c>
      <c r="W465">
        <v>5</v>
      </c>
      <c r="X465">
        <v>14</v>
      </c>
      <c r="Y465">
        <v>19</v>
      </c>
      <c r="Z465" s="1" t="s">
        <v>148</v>
      </c>
    </row>
    <row r="466" spans="1:26" x14ac:dyDescent="0.3">
      <c r="A466" s="1" t="s">
        <v>87</v>
      </c>
      <c r="B466" s="1" t="s">
        <v>92</v>
      </c>
      <c r="C466">
        <v>1</v>
      </c>
      <c r="D466">
        <v>3</v>
      </c>
      <c r="E466">
        <v>0</v>
      </c>
      <c r="F466">
        <v>3</v>
      </c>
      <c r="G466" s="1" t="s">
        <v>139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3</v>
      </c>
      <c r="N466">
        <v>0</v>
      </c>
      <c r="O466">
        <v>0</v>
      </c>
      <c r="P466">
        <v>3</v>
      </c>
      <c r="Q466">
        <v>3</v>
      </c>
      <c r="R466">
        <v>1</v>
      </c>
      <c r="S466">
        <v>3</v>
      </c>
      <c r="T466">
        <v>4</v>
      </c>
      <c r="U466">
        <v>5</v>
      </c>
      <c r="V466">
        <v>5</v>
      </c>
      <c r="W466">
        <v>5</v>
      </c>
      <c r="X466">
        <v>5</v>
      </c>
      <c r="Y466">
        <v>10</v>
      </c>
      <c r="Z466" s="1" t="s">
        <v>148</v>
      </c>
    </row>
    <row r="467" spans="1:26" x14ac:dyDescent="0.3">
      <c r="A467" s="1" t="s">
        <v>127</v>
      </c>
      <c r="B467" s="1" t="s">
        <v>88</v>
      </c>
      <c r="C467">
        <v>1</v>
      </c>
      <c r="D467">
        <v>0</v>
      </c>
      <c r="E467">
        <v>4</v>
      </c>
      <c r="F467">
        <v>4</v>
      </c>
      <c r="G467" s="1" t="s">
        <v>139</v>
      </c>
      <c r="H467">
        <v>0</v>
      </c>
      <c r="I467">
        <v>3</v>
      </c>
      <c r="J467">
        <v>3</v>
      </c>
      <c r="K467">
        <v>0</v>
      </c>
      <c r="L467">
        <v>3</v>
      </c>
      <c r="M467">
        <v>0</v>
      </c>
      <c r="N467">
        <v>1</v>
      </c>
      <c r="O467">
        <v>1</v>
      </c>
      <c r="P467">
        <v>0</v>
      </c>
      <c r="Q467">
        <v>1</v>
      </c>
      <c r="R467">
        <v>1</v>
      </c>
      <c r="S467">
        <v>0</v>
      </c>
      <c r="T467">
        <v>1</v>
      </c>
      <c r="U467">
        <v>3</v>
      </c>
      <c r="V467">
        <v>6</v>
      </c>
      <c r="W467">
        <v>6</v>
      </c>
      <c r="X467">
        <v>3</v>
      </c>
      <c r="Y467">
        <v>9</v>
      </c>
      <c r="Z467" s="1" t="s">
        <v>148</v>
      </c>
    </row>
    <row r="468" spans="1:26" x14ac:dyDescent="0.3">
      <c r="A468" s="1" t="s">
        <v>88</v>
      </c>
      <c r="B468" s="1" t="s">
        <v>125</v>
      </c>
      <c r="C468">
        <v>2</v>
      </c>
      <c r="D468">
        <v>2</v>
      </c>
      <c r="E468">
        <v>1</v>
      </c>
      <c r="F468">
        <v>3</v>
      </c>
      <c r="G468" s="1" t="s">
        <v>138</v>
      </c>
      <c r="H468">
        <v>1</v>
      </c>
      <c r="I468">
        <v>0</v>
      </c>
      <c r="J468">
        <v>0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2</v>
      </c>
      <c r="R468">
        <v>2</v>
      </c>
      <c r="S468">
        <v>3</v>
      </c>
      <c r="T468">
        <v>5</v>
      </c>
      <c r="U468">
        <v>4</v>
      </c>
      <c r="V468">
        <v>1</v>
      </c>
      <c r="W468">
        <v>1</v>
      </c>
      <c r="X468">
        <v>4</v>
      </c>
      <c r="Y468">
        <v>5</v>
      </c>
      <c r="Z468" s="1" t="s">
        <v>148</v>
      </c>
    </row>
    <row r="469" spans="1:26" x14ac:dyDescent="0.3">
      <c r="A469" s="1" t="s">
        <v>83</v>
      </c>
      <c r="B469" s="1" t="s">
        <v>82</v>
      </c>
      <c r="C469">
        <v>2</v>
      </c>
      <c r="D469">
        <v>3</v>
      </c>
      <c r="E469">
        <v>2</v>
      </c>
      <c r="F469">
        <v>5</v>
      </c>
      <c r="G469" s="1" t="s">
        <v>138</v>
      </c>
      <c r="H469">
        <v>0</v>
      </c>
      <c r="I469">
        <v>1</v>
      </c>
      <c r="J469">
        <v>1</v>
      </c>
      <c r="K469">
        <v>0</v>
      </c>
      <c r="L469">
        <v>1</v>
      </c>
      <c r="M469">
        <v>3</v>
      </c>
      <c r="N469">
        <v>1</v>
      </c>
      <c r="O469">
        <v>1</v>
      </c>
      <c r="P469">
        <v>3</v>
      </c>
      <c r="Q469">
        <v>4</v>
      </c>
      <c r="R469">
        <v>2</v>
      </c>
      <c r="S469">
        <v>5</v>
      </c>
      <c r="T469">
        <v>7</v>
      </c>
      <c r="U469">
        <v>3</v>
      </c>
      <c r="V469">
        <v>6</v>
      </c>
      <c r="W469">
        <v>6</v>
      </c>
      <c r="X469">
        <v>3</v>
      </c>
      <c r="Y469">
        <v>9</v>
      </c>
      <c r="Z469" s="1" t="s">
        <v>148</v>
      </c>
    </row>
    <row r="470" spans="1:26" x14ac:dyDescent="0.3">
      <c r="A470" s="1" t="s">
        <v>154</v>
      </c>
      <c r="B470" s="1" t="s">
        <v>85</v>
      </c>
      <c r="C470">
        <v>2</v>
      </c>
      <c r="D470">
        <v>1</v>
      </c>
      <c r="E470">
        <v>3</v>
      </c>
      <c r="F470">
        <v>4</v>
      </c>
      <c r="G470" s="1" t="s">
        <v>138</v>
      </c>
      <c r="H470">
        <v>0</v>
      </c>
      <c r="I470">
        <v>3</v>
      </c>
      <c r="J470">
        <v>3</v>
      </c>
      <c r="K470">
        <v>0</v>
      </c>
      <c r="L470">
        <v>3</v>
      </c>
      <c r="M470">
        <v>1</v>
      </c>
      <c r="N470">
        <v>0</v>
      </c>
      <c r="O470">
        <v>0</v>
      </c>
      <c r="P470">
        <v>1</v>
      </c>
      <c r="Q470">
        <v>1</v>
      </c>
      <c r="R470">
        <v>3</v>
      </c>
      <c r="S470">
        <v>2</v>
      </c>
      <c r="T470">
        <v>5</v>
      </c>
      <c r="U470">
        <v>1</v>
      </c>
      <c r="V470">
        <v>5</v>
      </c>
      <c r="W470">
        <v>5</v>
      </c>
      <c r="X470">
        <v>1</v>
      </c>
      <c r="Y470">
        <v>6</v>
      </c>
      <c r="Z470" s="1" t="s">
        <v>148</v>
      </c>
    </row>
    <row r="471" spans="1:26" x14ac:dyDescent="0.3">
      <c r="A471" s="1" t="s">
        <v>86</v>
      </c>
      <c r="B471" s="1" t="s">
        <v>91</v>
      </c>
      <c r="C471">
        <v>2</v>
      </c>
      <c r="D471">
        <v>0</v>
      </c>
      <c r="E471">
        <v>3</v>
      </c>
      <c r="F471">
        <v>3</v>
      </c>
      <c r="G471" s="1" t="s">
        <v>139</v>
      </c>
      <c r="H471">
        <v>0</v>
      </c>
      <c r="I471">
        <v>1</v>
      </c>
      <c r="J471">
        <v>1</v>
      </c>
      <c r="K471">
        <v>0</v>
      </c>
      <c r="L471">
        <v>1</v>
      </c>
      <c r="M471">
        <v>0</v>
      </c>
      <c r="N471">
        <v>2</v>
      </c>
      <c r="O471">
        <v>2</v>
      </c>
      <c r="P471">
        <v>0</v>
      </c>
      <c r="Q471">
        <v>2</v>
      </c>
      <c r="R471">
        <v>1</v>
      </c>
      <c r="S471">
        <v>0</v>
      </c>
      <c r="T471">
        <v>1</v>
      </c>
      <c r="U471">
        <v>2</v>
      </c>
      <c r="V471">
        <v>5</v>
      </c>
      <c r="W471">
        <v>5</v>
      </c>
      <c r="X471">
        <v>2</v>
      </c>
      <c r="Y471">
        <v>7</v>
      </c>
      <c r="Z471" s="1" t="s">
        <v>148</v>
      </c>
    </row>
    <row r="472" spans="1:26" x14ac:dyDescent="0.3">
      <c r="A472" s="1" t="s">
        <v>92</v>
      </c>
      <c r="B472" s="1" t="s">
        <v>124</v>
      </c>
      <c r="C472">
        <v>2</v>
      </c>
      <c r="D472">
        <v>1</v>
      </c>
      <c r="E472">
        <v>3</v>
      </c>
      <c r="F472">
        <v>4</v>
      </c>
      <c r="G472" s="1" t="s">
        <v>138</v>
      </c>
      <c r="H472">
        <v>1</v>
      </c>
      <c r="I472">
        <v>1</v>
      </c>
      <c r="J472">
        <v>1</v>
      </c>
      <c r="K472">
        <v>1</v>
      </c>
      <c r="L472">
        <v>2</v>
      </c>
      <c r="M472">
        <v>0</v>
      </c>
      <c r="N472">
        <v>2</v>
      </c>
      <c r="O472">
        <v>2</v>
      </c>
      <c r="P472">
        <v>0</v>
      </c>
      <c r="Q472">
        <v>2</v>
      </c>
      <c r="R472">
        <v>2</v>
      </c>
      <c r="S472">
        <v>2</v>
      </c>
      <c r="T472">
        <v>4</v>
      </c>
      <c r="U472">
        <v>3</v>
      </c>
      <c r="V472">
        <v>5</v>
      </c>
      <c r="W472">
        <v>5</v>
      </c>
      <c r="X472">
        <v>3</v>
      </c>
      <c r="Y472">
        <v>8</v>
      </c>
      <c r="Z472" s="1" t="s">
        <v>148</v>
      </c>
    </row>
    <row r="473" spans="1:26" x14ac:dyDescent="0.3">
      <c r="A473" s="1" t="s">
        <v>89</v>
      </c>
      <c r="B473" s="1" t="s">
        <v>153</v>
      </c>
      <c r="C473">
        <v>2</v>
      </c>
      <c r="D473">
        <v>0</v>
      </c>
      <c r="E473">
        <v>3</v>
      </c>
      <c r="F473">
        <v>3</v>
      </c>
      <c r="G473" s="1" t="s">
        <v>139</v>
      </c>
      <c r="H473">
        <v>0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2</v>
      </c>
      <c r="O473">
        <v>2</v>
      </c>
      <c r="P473">
        <v>0</v>
      </c>
      <c r="Q473">
        <v>2</v>
      </c>
      <c r="R473">
        <v>0</v>
      </c>
      <c r="S473">
        <v>0</v>
      </c>
      <c r="T473">
        <v>0</v>
      </c>
      <c r="U473">
        <v>3</v>
      </c>
      <c r="V473">
        <v>4</v>
      </c>
      <c r="W473">
        <v>4</v>
      </c>
      <c r="X473">
        <v>3</v>
      </c>
      <c r="Y473">
        <v>7</v>
      </c>
      <c r="Z473" s="1" t="s">
        <v>148</v>
      </c>
    </row>
    <row r="474" spans="1:26" x14ac:dyDescent="0.3">
      <c r="A474" s="1" t="s">
        <v>90</v>
      </c>
      <c r="B474" s="1" t="s">
        <v>127</v>
      </c>
      <c r="C474">
        <v>2</v>
      </c>
      <c r="D474">
        <v>1</v>
      </c>
      <c r="E474">
        <v>1</v>
      </c>
      <c r="F474">
        <v>2</v>
      </c>
      <c r="G474" s="1" t="s">
        <v>138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1</v>
      </c>
      <c r="P474">
        <v>1</v>
      </c>
      <c r="Q474">
        <v>2</v>
      </c>
      <c r="R474">
        <v>3</v>
      </c>
      <c r="S474">
        <v>2</v>
      </c>
      <c r="T474">
        <v>5</v>
      </c>
      <c r="U474">
        <v>3</v>
      </c>
      <c r="V474">
        <v>4</v>
      </c>
      <c r="W474">
        <v>4</v>
      </c>
      <c r="X474">
        <v>3</v>
      </c>
      <c r="Y474">
        <v>7</v>
      </c>
      <c r="Z474" s="1" t="s">
        <v>148</v>
      </c>
    </row>
    <row r="475" spans="1:26" x14ac:dyDescent="0.3">
      <c r="A475" s="1" t="s">
        <v>126</v>
      </c>
      <c r="B475" s="1" t="s">
        <v>84</v>
      </c>
      <c r="C475">
        <v>2</v>
      </c>
      <c r="D475">
        <v>1</v>
      </c>
      <c r="E475">
        <v>3</v>
      </c>
      <c r="F475">
        <v>4</v>
      </c>
      <c r="G475" s="1" t="s">
        <v>138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3</v>
      </c>
      <c r="O475">
        <v>3</v>
      </c>
      <c r="P475">
        <v>0</v>
      </c>
      <c r="Q475">
        <v>3</v>
      </c>
      <c r="R475">
        <v>2</v>
      </c>
      <c r="S475">
        <v>1</v>
      </c>
      <c r="T475">
        <v>3</v>
      </c>
      <c r="U475">
        <v>7</v>
      </c>
      <c r="V475">
        <v>8</v>
      </c>
      <c r="W475">
        <v>8</v>
      </c>
      <c r="X475">
        <v>7</v>
      </c>
      <c r="Y475">
        <v>15</v>
      </c>
      <c r="Z475" s="1" t="s">
        <v>148</v>
      </c>
    </row>
    <row r="476" spans="1:26" x14ac:dyDescent="0.3">
      <c r="A476" s="1" t="s">
        <v>128</v>
      </c>
      <c r="B476" s="1" t="s">
        <v>87</v>
      </c>
      <c r="C476">
        <v>2</v>
      </c>
      <c r="D476">
        <v>1</v>
      </c>
      <c r="E476">
        <v>3</v>
      </c>
      <c r="F476">
        <v>4</v>
      </c>
      <c r="G476" s="1" t="s">
        <v>138</v>
      </c>
      <c r="H476">
        <v>1</v>
      </c>
      <c r="I476">
        <v>2</v>
      </c>
      <c r="J476">
        <v>2</v>
      </c>
      <c r="K476">
        <v>1</v>
      </c>
      <c r="L476">
        <v>3</v>
      </c>
      <c r="M476">
        <v>0</v>
      </c>
      <c r="N476">
        <v>1</v>
      </c>
      <c r="O476">
        <v>1</v>
      </c>
      <c r="P476">
        <v>0</v>
      </c>
      <c r="Q476">
        <v>1</v>
      </c>
      <c r="R476">
        <v>3</v>
      </c>
      <c r="S476">
        <v>1</v>
      </c>
      <c r="T476">
        <v>4</v>
      </c>
      <c r="U476">
        <v>9</v>
      </c>
      <c r="V476">
        <v>5</v>
      </c>
      <c r="W476">
        <v>5</v>
      </c>
      <c r="X476">
        <v>9</v>
      </c>
      <c r="Y476">
        <v>14</v>
      </c>
      <c r="Z476" s="1" t="s">
        <v>148</v>
      </c>
    </row>
    <row r="477" spans="1:26" x14ac:dyDescent="0.3">
      <c r="A477" s="1" t="s">
        <v>153</v>
      </c>
      <c r="B477" s="1" t="s">
        <v>92</v>
      </c>
      <c r="C477">
        <v>3</v>
      </c>
      <c r="D477">
        <v>6</v>
      </c>
      <c r="E477">
        <v>1</v>
      </c>
      <c r="F477">
        <v>7</v>
      </c>
      <c r="G477" s="1" t="s">
        <v>138</v>
      </c>
      <c r="H477">
        <v>2</v>
      </c>
      <c r="I477">
        <v>1</v>
      </c>
      <c r="J477">
        <v>1</v>
      </c>
      <c r="K477">
        <v>2</v>
      </c>
      <c r="L477">
        <v>3</v>
      </c>
      <c r="M477">
        <v>4</v>
      </c>
      <c r="N477">
        <v>0</v>
      </c>
      <c r="O477">
        <v>0</v>
      </c>
      <c r="P477">
        <v>4</v>
      </c>
      <c r="Q477">
        <v>4</v>
      </c>
      <c r="R477">
        <v>3</v>
      </c>
      <c r="S477">
        <v>3</v>
      </c>
      <c r="T477">
        <v>6</v>
      </c>
      <c r="U477">
        <v>10</v>
      </c>
      <c r="V477">
        <v>1</v>
      </c>
      <c r="W477">
        <v>1</v>
      </c>
      <c r="X477">
        <v>10</v>
      </c>
      <c r="Y477">
        <v>11</v>
      </c>
      <c r="Z477" s="1" t="s">
        <v>148</v>
      </c>
    </row>
    <row r="478" spans="1:26" x14ac:dyDescent="0.3">
      <c r="A478" s="1" t="s">
        <v>85</v>
      </c>
      <c r="B478" s="1" t="s">
        <v>83</v>
      </c>
      <c r="C478">
        <v>3</v>
      </c>
      <c r="D478">
        <v>0</v>
      </c>
      <c r="E478">
        <v>0</v>
      </c>
      <c r="F478">
        <v>0</v>
      </c>
      <c r="G478" s="1" t="s">
        <v>139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2</v>
      </c>
      <c r="S478">
        <v>2</v>
      </c>
      <c r="T478">
        <v>4</v>
      </c>
      <c r="U478">
        <v>19</v>
      </c>
      <c r="V478">
        <v>0</v>
      </c>
      <c r="W478">
        <v>0</v>
      </c>
      <c r="X478">
        <v>19</v>
      </c>
      <c r="Y478">
        <v>19</v>
      </c>
      <c r="Z478" s="1" t="s">
        <v>148</v>
      </c>
    </row>
    <row r="479" spans="1:26" x14ac:dyDescent="0.3">
      <c r="A479" s="1" t="s">
        <v>124</v>
      </c>
      <c r="B479" s="1" t="s">
        <v>88</v>
      </c>
      <c r="C479">
        <v>3</v>
      </c>
      <c r="D479">
        <v>1</v>
      </c>
      <c r="E479">
        <v>3</v>
      </c>
      <c r="F479">
        <v>4</v>
      </c>
      <c r="G479" s="1" t="s">
        <v>138</v>
      </c>
      <c r="H479">
        <v>0</v>
      </c>
      <c r="I479">
        <v>1</v>
      </c>
      <c r="J479">
        <v>1</v>
      </c>
      <c r="K479">
        <v>0</v>
      </c>
      <c r="L479">
        <v>1</v>
      </c>
      <c r="M479">
        <v>1</v>
      </c>
      <c r="N479">
        <v>2</v>
      </c>
      <c r="O479">
        <v>2</v>
      </c>
      <c r="P479">
        <v>1</v>
      </c>
      <c r="Q479">
        <v>3</v>
      </c>
      <c r="R479">
        <v>3</v>
      </c>
      <c r="S479">
        <v>2</v>
      </c>
      <c r="T479">
        <v>5</v>
      </c>
      <c r="U479">
        <v>9</v>
      </c>
      <c r="V479">
        <v>5</v>
      </c>
      <c r="W479">
        <v>5</v>
      </c>
      <c r="X479">
        <v>9</v>
      </c>
      <c r="Y479">
        <v>14</v>
      </c>
      <c r="Z479" s="1" t="s">
        <v>148</v>
      </c>
    </row>
    <row r="480" spans="1:26" x14ac:dyDescent="0.3">
      <c r="A480" s="1" t="s">
        <v>91</v>
      </c>
      <c r="B480" s="1" t="s">
        <v>128</v>
      </c>
      <c r="C480">
        <v>3</v>
      </c>
      <c r="D480">
        <v>1</v>
      </c>
      <c r="E480">
        <v>1</v>
      </c>
      <c r="F480">
        <v>2</v>
      </c>
      <c r="G480" s="1" t="s">
        <v>138</v>
      </c>
      <c r="H480">
        <v>0</v>
      </c>
      <c r="I480">
        <v>1</v>
      </c>
      <c r="J480">
        <v>1</v>
      </c>
      <c r="K480">
        <v>0</v>
      </c>
      <c r="L480">
        <v>1</v>
      </c>
      <c r="M480">
        <v>1</v>
      </c>
      <c r="N480">
        <v>0</v>
      </c>
      <c r="O480">
        <v>0</v>
      </c>
      <c r="P480">
        <v>1</v>
      </c>
      <c r="Q480">
        <v>1</v>
      </c>
      <c r="R480">
        <v>0</v>
      </c>
      <c r="S480">
        <v>3</v>
      </c>
      <c r="T480">
        <v>3</v>
      </c>
      <c r="U480">
        <v>8</v>
      </c>
      <c r="V480">
        <v>3</v>
      </c>
      <c r="W480">
        <v>3</v>
      </c>
      <c r="X480">
        <v>8</v>
      </c>
      <c r="Y480">
        <v>11</v>
      </c>
      <c r="Z480" s="1" t="s">
        <v>148</v>
      </c>
    </row>
    <row r="481" spans="1:26" x14ac:dyDescent="0.3">
      <c r="A481" s="1" t="s">
        <v>125</v>
      </c>
      <c r="B481" s="1" t="s">
        <v>154</v>
      </c>
      <c r="C481">
        <v>3</v>
      </c>
      <c r="D481">
        <v>2</v>
      </c>
      <c r="E481">
        <v>1</v>
      </c>
      <c r="F481">
        <v>3</v>
      </c>
      <c r="G481" s="1" t="s">
        <v>138</v>
      </c>
      <c r="H481">
        <v>0</v>
      </c>
      <c r="I481">
        <v>1</v>
      </c>
      <c r="J481">
        <v>1</v>
      </c>
      <c r="K481">
        <v>0</v>
      </c>
      <c r="L481">
        <v>1</v>
      </c>
      <c r="M481">
        <v>2</v>
      </c>
      <c r="N481">
        <v>0</v>
      </c>
      <c r="O481">
        <v>0</v>
      </c>
      <c r="P481">
        <v>2</v>
      </c>
      <c r="Q481">
        <v>2</v>
      </c>
      <c r="R481">
        <v>2</v>
      </c>
      <c r="S481">
        <v>4</v>
      </c>
      <c r="T481">
        <v>6</v>
      </c>
      <c r="U481">
        <v>4</v>
      </c>
      <c r="V481">
        <v>1</v>
      </c>
      <c r="W481">
        <v>1</v>
      </c>
      <c r="X481">
        <v>4</v>
      </c>
      <c r="Y481">
        <v>5</v>
      </c>
      <c r="Z481" s="1" t="s">
        <v>148</v>
      </c>
    </row>
    <row r="482" spans="1:26" x14ac:dyDescent="0.3">
      <c r="A482" s="1" t="s">
        <v>82</v>
      </c>
      <c r="B482" s="1" t="s">
        <v>90</v>
      </c>
      <c r="C482">
        <v>3</v>
      </c>
      <c r="D482">
        <v>3</v>
      </c>
      <c r="E482">
        <v>2</v>
      </c>
      <c r="F482">
        <v>5</v>
      </c>
      <c r="G482" s="1" t="s">
        <v>138</v>
      </c>
      <c r="H482">
        <v>2</v>
      </c>
      <c r="I482">
        <v>1</v>
      </c>
      <c r="J482">
        <v>1</v>
      </c>
      <c r="K482">
        <v>2</v>
      </c>
      <c r="L482">
        <v>3</v>
      </c>
      <c r="M482">
        <v>1</v>
      </c>
      <c r="N482">
        <v>1</v>
      </c>
      <c r="O482">
        <v>1</v>
      </c>
      <c r="P482">
        <v>1</v>
      </c>
      <c r="Q482">
        <v>2</v>
      </c>
      <c r="R482">
        <v>1</v>
      </c>
      <c r="S482">
        <v>4</v>
      </c>
      <c r="T482">
        <v>5</v>
      </c>
      <c r="U482">
        <v>4</v>
      </c>
      <c r="V482">
        <v>2</v>
      </c>
      <c r="W482">
        <v>2</v>
      </c>
      <c r="X482">
        <v>4</v>
      </c>
      <c r="Y482">
        <v>6</v>
      </c>
      <c r="Z482" s="1" t="s">
        <v>148</v>
      </c>
    </row>
    <row r="483" spans="1:26" x14ac:dyDescent="0.3">
      <c r="A483" s="1" t="s">
        <v>87</v>
      </c>
      <c r="B483" s="1" t="s">
        <v>126</v>
      </c>
      <c r="C483">
        <v>3</v>
      </c>
      <c r="D483">
        <v>1</v>
      </c>
      <c r="E483">
        <v>2</v>
      </c>
      <c r="F483">
        <v>3</v>
      </c>
      <c r="G483" s="1" t="s">
        <v>138</v>
      </c>
      <c r="H483">
        <v>1</v>
      </c>
      <c r="I483">
        <v>0</v>
      </c>
      <c r="J483">
        <v>0</v>
      </c>
      <c r="K483">
        <v>1</v>
      </c>
      <c r="L483">
        <v>1</v>
      </c>
      <c r="M483">
        <v>0</v>
      </c>
      <c r="N483">
        <v>2</v>
      </c>
      <c r="O483">
        <v>2</v>
      </c>
      <c r="P483">
        <v>0</v>
      </c>
      <c r="Q483">
        <v>2</v>
      </c>
      <c r="R483">
        <v>0</v>
      </c>
      <c r="S483">
        <v>2</v>
      </c>
      <c r="T483">
        <v>2</v>
      </c>
      <c r="U483">
        <v>5</v>
      </c>
      <c r="V483">
        <v>6</v>
      </c>
      <c r="W483">
        <v>6</v>
      </c>
      <c r="X483">
        <v>5</v>
      </c>
      <c r="Y483">
        <v>11</v>
      </c>
      <c r="Z483" s="1" t="s">
        <v>148</v>
      </c>
    </row>
    <row r="484" spans="1:26" x14ac:dyDescent="0.3">
      <c r="A484" s="1" t="s">
        <v>89</v>
      </c>
      <c r="B484" s="1" t="s">
        <v>86</v>
      </c>
      <c r="C484">
        <v>3</v>
      </c>
      <c r="D484">
        <v>3</v>
      </c>
      <c r="E484">
        <v>0</v>
      </c>
      <c r="F484">
        <v>3</v>
      </c>
      <c r="G484" s="1" t="s">
        <v>139</v>
      </c>
      <c r="H484">
        <v>1</v>
      </c>
      <c r="I484">
        <v>0</v>
      </c>
      <c r="J484">
        <v>0</v>
      </c>
      <c r="K484">
        <v>1</v>
      </c>
      <c r="L484">
        <v>1</v>
      </c>
      <c r="M484">
        <v>2</v>
      </c>
      <c r="N484">
        <v>0</v>
      </c>
      <c r="O484">
        <v>0</v>
      </c>
      <c r="P484">
        <v>2</v>
      </c>
      <c r="Q484">
        <v>2</v>
      </c>
      <c r="R484">
        <v>1</v>
      </c>
      <c r="S484">
        <v>1</v>
      </c>
      <c r="T484">
        <v>2</v>
      </c>
      <c r="U484">
        <v>5</v>
      </c>
      <c r="V484">
        <v>3</v>
      </c>
      <c r="W484">
        <v>3</v>
      </c>
      <c r="X484">
        <v>5</v>
      </c>
      <c r="Y484">
        <v>8</v>
      </c>
      <c r="Z484" s="1" t="s">
        <v>148</v>
      </c>
    </row>
    <row r="485" spans="1:26" x14ac:dyDescent="0.3">
      <c r="A485" s="1" t="s">
        <v>127</v>
      </c>
      <c r="B485" s="1" t="s">
        <v>84</v>
      </c>
      <c r="C485">
        <v>3</v>
      </c>
      <c r="D485">
        <v>3</v>
      </c>
      <c r="E485">
        <v>1</v>
      </c>
      <c r="F485">
        <v>4</v>
      </c>
      <c r="G485" s="1" t="s">
        <v>138</v>
      </c>
      <c r="H485">
        <v>1</v>
      </c>
      <c r="I485">
        <v>1</v>
      </c>
      <c r="J485">
        <v>1</v>
      </c>
      <c r="K485">
        <v>1</v>
      </c>
      <c r="L485">
        <v>2</v>
      </c>
      <c r="M485">
        <v>2</v>
      </c>
      <c r="N485">
        <v>0</v>
      </c>
      <c r="O485">
        <v>0</v>
      </c>
      <c r="P485">
        <v>2</v>
      </c>
      <c r="Q485">
        <v>2</v>
      </c>
      <c r="R485">
        <v>0</v>
      </c>
      <c r="S485">
        <v>0</v>
      </c>
      <c r="T485">
        <v>0</v>
      </c>
      <c r="U485">
        <v>7</v>
      </c>
      <c r="V485">
        <v>4</v>
      </c>
      <c r="W485">
        <v>4</v>
      </c>
      <c r="X485">
        <v>7</v>
      </c>
      <c r="Y485">
        <v>11</v>
      </c>
      <c r="Z485" s="1" t="s">
        <v>148</v>
      </c>
    </row>
    <row r="486" spans="1:26" x14ac:dyDescent="0.3">
      <c r="A486" s="1" t="s">
        <v>84</v>
      </c>
      <c r="B486" s="1" t="s">
        <v>85</v>
      </c>
      <c r="C486">
        <v>4</v>
      </c>
      <c r="D486">
        <v>4</v>
      </c>
      <c r="E486">
        <v>0</v>
      </c>
      <c r="F486">
        <v>4</v>
      </c>
      <c r="G486" s="1" t="s">
        <v>139</v>
      </c>
      <c r="H486">
        <v>1</v>
      </c>
      <c r="I486">
        <v>0</v>
      </c>
      <c r="J486">
        <v>0</v>
      </c>
      <c r="K486">
        <v>1</v>
      </c>
      <c r="L486">
        <v>1</v>
      </c>
      <c r="M486">
        <v>3</v>
      </c>
      <c r="N486">
        <v>0</v>
      </c>
      <c r="O486">
        <v>0</v>
      </c>
      <c r="P486">
        <v>3</v>
      </c>
      <c r="Q486">
        <v>3</v>
      </c>
      <c r="R486">
        <v>0</v>
      </c>
      <c r="S486">
        <v>3</v>
      </c>
      <c r="T486">
        <v>3</v>
      </c>
      <c r="U486">
        <v>3</v>
      </c>
      <c r="V486">
        <v>3</v>
      </c>
      <c r="W486">
        <v>3</v>
      </c>
      <c r="X486">
        <v>3</v>
      </c>
      <c r="Y486">
        <v>6</v>
      </c>
      <c r="Z486" s="1" t="s">
        <v>148</v>
      </c>
    </row>
    <row r="487" spans="1:26" x14ac:dyDescent="0.3">
      <c r="A487" s="1" t="s">
        <v>88</v>
      </c>
      <c r="B487" s="1" t="s">
        <v>153</v>
      </c>
      <c r="C487">
        <v>4</v>
      </c>
      <c r="D487">
        <v>1</v>
      </c>
      <c r="E487">
        <v>1</v>
      </c>
      <c r="F487">
        <v>2</v>
      </c>
      <c r="G487" s="1" t="s">
        <v>138</v>
      </c>
      <c r="H487">
        <v>1</v>
      </c>
      <c r="I487">
        <v>1</v>
      </c>
      <c r="J487">
        <v>1</v>
      </c>
      <c r="K487">
        <v>1</v>
      </c>
      <c r="L487">
        <v>2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4</v>
      </c>
      <c r="S487">
        <v>2</v>
      </c>
      <c r="T487">
        <v>6</v>
      </c>
      <c r="U487">
        <v>3</v>
      </c>
      <c r="V487">
        <v>6</v>
      </c>
      <c r="W487">
        <v>6</v>
      </c>
      <c r="X487">
        <v>3</v>
      </c>
      <c r="Y487">
        <v>9</v>
      </c>
      <c r="Z487" s="1" t="s">
        <v>148</v>
      </c>
    </row>
    <row r="488" spans="1:26" x14ac:dyDescent="0.3">
      <c r="A488" s="1" t="s">
        <v>83</v>
      </c>
      <c r="B488" s="1" t="s">
        <v>87</v>
      </c>
      <c r="C488">
        <v>4</v>
      </c>
      <c r="D488">
        <v>0</v>
      </c>
      <c r="E488">
        <v>3</v>
      </c>
      <c r="F488">
        <v>3</v>
      </c>
      <c r="G488" s="1" t="s">
        <v>139</v>
      </c>
      <c r="H488">
        <v>0</v>
      </c>
      <c r="I488">
        <v>2</v>
      </c>
      <c r="J488">
        <v>2</v>
      </c>
      <c r="K488">
        <v>0</v>
      </c>
      <c r="L488">
        <v>2</v>
      </c>
      <c r="M488">
        <v>0</v>
      </c>
      <c r="N488">
        <v>1</v>
      </c>
      <c r="O488">
        <v>1</v>
      </c>
      <c r="P488">
        <v>0</v>
      </c>
      <c r="Q488">
        <v>1</v>
      </c>
      <c r="R488">
        <v>0</v>
      </c>
      <c r="S488">
        <v>2</v>
      </c>
      <c r="T488">
        <v>2</v>
      </c>
      <c r="U488">
        <v>12</v>
      </c>
      <c r="V488">
        <v>4</v>
      </c>
      <c r="W488">
        <v>4</v>
      </c>
      <c r="X488">
        <v>12</v>
      </c>
      <c r="Y488">
        <v>16</v>
      </c>
      <c r="Z488" s="1" t="s">
        <v>148</v>
      </c>
    </row>
    <row r="489" spans="1:26" x14ac:dyDescent="0.3">
      <c r="A489" s="1" t="s">
        <v>154</v>
      </c>
      <c r="B489" s="1" t="s">
        <v>91</v>
      </c>
      <c r="C489">
        <v>4</v>
      </c>
      <c r="D489">
        <v>1</v>
      </c>
      <c r="E489">
        <v>1</v>
      </c>
      <c r="F489">
        <v>2</v>
      </c>
      <c r="G489" s="1" t="s">
        <v>138</v>
      </c>
      <c r="H489">
        <v>1</v>
      </c>
      <c r="I489">
        <v>1</v>
      </c>
      <c r="J489">
        <v>1</v>
      </c>
      <c r="K489">
        <v>1</v>
      </c>
      <c r="L489">
        <v>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2</v>
      </c>
      <c r="T489">
        <v>2</v>
      </c>
      <c r="U489">
        <v>3</v>
      </c>
      <c r="V489">
        <v>8</v>
      </c>
      <c r="W489">
        <v>8</v>
      </c>
      <c r="X489">
        <v>3</v>
      </c>
      <c r="Y489">
        <v>11</v>
      </c>
      <c r="Z489" s="1" t="s">
        <v>148</v>
      </c>
    </row>
    <row r="490" spans="1:26" x14ac:dyDescent="0.3">
      <c r="A490" s="1" t="s">
        <v>92</v>
      </c>
      <c r="B490" s="1" t="s">
        <v>86</v>
      </c>
      <c r="C490">
        <v>4</v>
      </c>
      <c r="D490">
        <v>2</v>
      </c>
      <c r="E490">
        <v>1</v>
      </c>
      <c r="F490">
        <v>3</v>
      </c>
      <c r="G490" s="1" t="s">
        <v>138</v>
      </c>
      <c r="H490">
        <v>1</v>
      </c>
      <c r="I490">
        <v>0</v>
      </c>
      <c r="J490">
        <v>0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2</v>
      </c>
      <c r="R490">
        <v>2</v>
      </c>
      <c r="S490">
        <v>2</v>
      </c>
      <c r="T490">
        <v>4</v>
      </c>
      <c r="U490">
        <v>6</v>
      </c>
      <c r="V490">
        <v>3</v>
      </c>
      <c r="W490">
        <v>3</v>
      </c>
      <c r="X490">
        <v>6</v>
      </c>
      <c r="Y490">
        <v>9</v>
      </c>
      <c r="Z490" s="1" t="s">
        <v>148</v>
      </c>
    </row>
    <row r="491" spans="1:26" x14ac:dyDescent="0.3">
      <c r="A491" s="1" t="s">
        <v>90</v>
      </c>
      <c r="B491" s="1" t="s">
        <v>125</v>
      </c>
      <c r="C491">
        <v>4</v>
      </c>
      <c r="D491">
        <v>2</v>
      </c>
      <c r="E491">
        <v>1</v>
      </c>
      <c r="F491">
        <v>3</v>
      </c>
      <c r="G491" s="1" t="s">
        <v>138</v>
      </c>
      <c r="H491">
        <v>2</v>
      </c>
      <c r="I491">
        <v>0</v>
      </c>
      <c r="J491">
        <v>0</v>
      </c>
      <c r="K491">
        <v>2</v>
      </c>
      <c r="L491">
        <v>2</v>
      </c>
      <c r="M491">
        <v>0</v>
      </c>
      <c r="N491">
        <v>1</v>
      </c>
      <c r="O491">
        <v>1</v>
      </c>
      <c r="P491">
        <v>0</v>
      </c>
      <c r="Q491">
        <v>1</v>
      </c>
      <c r="R491">
        <v>2</v>
      </c>
      <c r="S491">
        <v>1</v>
      </c>
      <c r="T491">
        <v>3</v>
      </c>
      <c r="U491">
        <v>2</v>
      </c>
      <c r="V491">
        <v>11</v>
      </c>
      <c r="W491">
        <v>11</v>
      </c>
      <c r="X491">
        <v>2</v>
      </c>
      <c r="Y491">
        <v>13</v>
      </c>
      <c r="Z491" s="1" t="s">
        <v>148</v>
      </c>
    </row>
    <row r="492" spans="1:26" x14ac:dyDescent="0.3">
      <c r="A492" s="1" t="s">
        <v>126</v>
      </c>
      <c r="B492" s="1" t="s">
        <v>124</v>
      </c>
      <c r="C492">
        <v>4</v>
      </c>
      <c r="D492">
        <v>0</v>
      </c>
      <c r="E492">
        <v>1</v>
      </c>
      <c r="F492">
        <v>1</v>
      </c>
      <c r="G492" s="1" t="s">
        <v>139</v>
      </c>
      <c r="H492">
        <v>0</v>
      </c>
      <c r="I492">
        <v>1</v>
      </c>
      <c r="J492">
        <v>1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</v>
      </c>
      <c r="S492">
        <v>2</v>
      </c>
      <c r="T492">
        <v>4</v>
      </c>
      <c r="U492">
        <v>4</v>
      </c>
      <c r="V492">
        <v>7</v>
      </c>
      <c r="W492">
        <v>7</v>
      </c>
      <c r="X492">
        <v>4</v>
      </c>
      <c r="Y492">
        <v>11</v>
      </c>
      <c r="Z492" s="1" t="s">
        <v>148</v>
      </c>
    </row>
    <row r="493" spans="1:26" x14ac:dyDescent="0.3">
      <c r="A493" s="1" t="s">
        <v>128</v>
      </c>
      <c r="B493" s="1" t="s">
        <v>89</v>
      </c>
      <c r="C493">
        <v>4</v>
      </c>
      <c r="D493">
        <v>1</v>
      </c>
      <c r="E493">
        <v>5</v>
      </c>
      <c r="F493">
        <v>6</v>
      </c>
      <c r="G493" s="1" t="s">
        <v>138</v>
      </c>
      <c r="H493">
        <v>1</v>
      </c>
      <c r="I493">
        <v>1</v>
      </c>
      <c r="J493">
        <v>1</v>
      </c>
      <c r="K493">
        <v>1</v>
      </c>
      <c r="L493">
        <v>2</v>
      </c>
      <c r="M493">
        <v>0</v>
      </c>
      <c r="N493">
        <v>4</v>
      </c>
      <c r="O493">
        <v>4</v>
      </c>
      <c r="P493">
        <v>0</v>
      </c>
      <c r="Q493">
        <v>4</v>
      </c>
      <c r="R493">
        <v>2</v>
      </c>
      <c r="S493">
        <v>1</v>
      </c>
      <c r="T493">
        <v>3</v>
      </c>
      <c r="U493">
        <v>3</v>
      </c>
      <c r="V493">
        <v>5</v>
      </c>
      <c r="W493">
        <v>5</v>
      </c>
      <c r="X493">
        <v>3</v>
      </c>
      <c r="Y493">
        <v>8</v>
      </c>
      <c r="Z493" s="1" t="s">
        <v>148</v>
      </c>
    </row>
    <row r="494" spans="1:26" x14ac:dyDescent="0.3">
      <c r="A494" s="1" t="s">
        <v>127</v>
      </c>
      <c r="B494" s="1" t="s">
        <v>82</v>
      </c>
      <c r="C494">
        <v>4</v>
      </c>
      <c r="D494">
        <v>1</v>
      </c>
      <c r="E494">
        <v>2</v>
      </c>
      <c r="F494">
        <v>3</v>
      </c>
      <c r="G494" s="1" t="s">
        <v>138</v>
      </c>
      <c r="H494">
        <v>1</v>
      </c>
      <c r="I494">
        <v>1</v>
      </c>
      <c r="J494">
        <v>1</v>
      </c>
      <c r="K494">
        <v>1</v>
      </c>
      <c r="L494">
        <v>2</v>
      </c>
      <c r="M494">
        <v>0</v>
      </c>
      <c r="N494">
        <v>1</v>
      </c>
      <c r="O494">
        <v>1</v>
      </c>
      <c r="P494">
        <v>0</v>
      </c>
      <c r="Q494">
        <v>1</v>
      </c>
      <c r="R494">
        <v>3</v>
      </c>
      <c r="S494">
        <v>4</v>
      </c>
      <c r="T494">
        <v>7</v>
      </c>
      <c r="U494">
        <v>7</v>
      </c>
      <c r="V494">
        <v>4</v>
      </c>
      <c r="W494">
        <v>4</v>
      </c>
      <c r="X494">
        <v>7</v>
      </c>
      <c r="Y494">
        <v>11</v>
      </c>
      <c r="Z494" s="1" t="s">
        <v>148</v>
      </c>
    </row>
    <row r="495" spans="1:26" x14ac:dyDescent="0.3">
      <c r="A495" s="1" t="s">
        <v>153</v>
      </c>
      <c r="B495" s="1" t="s">
        <v>126</v>
      </c>
      <c r="C495">
        <v>5</v>
      </c>
      <c r="D495">
        <v>4</v>
      </c>
      <c r="E495">
        <v>0</v>
      </c>
      <c r="F495">
        <v>4</v>
      </c>
      <c r="G495" s="1" t="s">
        <v>139</v>
      </c>
      <c r="H495">
        <v>1</v>
      </c>
      <c r="I495">
        <v>0</v>
      </c>
      <c r="J495">
        <v>0</v>
      </c>
      <c r="K495">
        <v>1</v>
      </c>
      <c r="L495">
        <v>1</v>
      </c>
      <c r="M495">
        <v>3</v>
      </c>
      <c r="N495">
        <v>0</v>
      </c>
      <c r="O495">
        <v>0</v>
      </c>
      <c r="P495">
        <v>3</v>
      </c>
      <c r="Q495">
        <v>3</v>
      </c>
      <c r="R495">
        <v>4</v>
      </c>
      <c r="S495">
        <v>1</v>
      </c>
      <c r="T495">
        <v>5</v>
      </c>
      <c r="U495">
        <v>12</v>
      </c>
      <c r="V495">
        <v>4</v>
      </c>
      <c r="W495">
        <v>4</v>
      </c>
      <c r="X495">
        <v>12</v>
      </c>
      <c r="Y495">
        <v>16</v>
      </c>
      <c r="Z495" s="1" t="s">
        <v>148</v>
      </c>
    </row>
    <row r="496" spans="1:26" x14ac:dyDescent="0.3">
      <c r="A496" s="1" t="s">
        <v>85</v>
      </c>
      <c r="B496" s="1" t="s">
        <v>127</v>
      </c>
      <c r="C496">
        <v>5</v>
      </c>
      <c r="D496">
        <v>2</v>
      </c>
      <c r="E496">
        <v>0</v>
      </c>
      <c r="F496">
        <v>2</v>
      </c>
      <c r="G496" s="1" t="s">
        <v>139</v>
      </c>
      <c r="H496">
        <v>2</v>
      </c>
      <c r="I496">
        <v>0</v>
      </c>
      <c r="J496">
        <v>0</v>
      </c>
      <c r="K496">
        <v>2</v>
      </c>
      <c r="L496">
        <v>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</v>
      </c>
      <c r="T496">
        <v>2</v>
      </c>
      <c r="U496">
        <v>8</v>
      </c>
      <c r="V496">
        <v>1</v>
      </c>
      <c r="W496">
        <v>1</v>
      </c>
      <c r="X496">
        <v>8</v>
      </c>
      <c r="Y496">
        <v>9</v>
      </c>
      <c r="Z496" s="1" t="s">
        <v>148</v>
      </c>
    </row>
    <row r="497" spans="1:26" x14ac:dyDescent="0.3">
      <c r="A497" s="1" t="s">
        <v>124</v>
      </c>
      <c r="B497" s="1" t="s">
        <v>154</v>
      </c>
      <c r="C497">
        <v>5</v>
      </c>
      <c r="D497">
        <v>2</v>
      </c>
      <c r="E497">
        <v>1</v>
      </c>
      <c r="F497">
        <v>3</v>
      </c>
      <c r="G497" s="1" t="s">
        <v>138</v>
      </c>
      <c r="H497">
        <v>0</v>
      </c>
      <c r="I497">
        <v>1</v>
      </c>
      <c r="J497">
        <v>1</v>
      </c>
      <c r="K497">
        <v>0</v>
      </c>
      <c r="L497">
        <v>1</v>
      </c>
      <c r="M497">
        <v>2</v>
      </c>
      <c r="N497">
        <v>0</v>
      </c>
      <c r="O497">
        <v>0</v>
      </c>
      <c r="P497">
        <v>2</v>
      </c>
      <c r="Q497">
        <v>2</v>
      </c>
      <c r="R497">
        <v>2</v>
      </c>
      <c r="S497">
        <v>3</v>
      </c>
      <c r="T497">
        <v>5</v>
      </c>
      <c r="U497">
        <v>10</v>
      </c>
      <c r="V497">
        <v>4</v>
      </c>
      <c r="W497">
        <v>4</v>
      </c>
      <c r="X497">
        <v>10</v>
      </c>
      <c r="Y497">
        <v>14</v>
      </c>
      <c r="Z497" s="1" t="s">
        <v>148</v>
      </c>
    </row>
    <row r="498" spans="1:26" x14ac:dyDescent="0.3">
      <c r="A498" s="1" t="s">
        <v>91</v>
      </c>
      <c r="B498" s="1" t="s">
        <v>83</v>
      </c>
      <c r="C498">
        <v>5</v>
      </c>
      <c r="D498">
        <v>1</v>
      </c>
      <c r="E498">
        <v>1</v>
      </c>
      <c r="F498">
        <v>2</v>
      </c>
      <c r="G498" s="1" t="s">
        <v>138</v>
      </c>
      <c r="H498">
        <v>1</v>
      </c>
      <c r="I498">
        <v>1</v>
      </c>
      <c r="J498">
        <v>1</v>
      </c>
      <c r="K498">
        <v>1</v>
      </c>
      <c r="L498">
        <v>2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</v>
      </c>
      <c r="S498">
        <v>4</v>
      </c>
      <c r="T498">
        <v>6</v>
      </c>
      <c r="U498">
        <v>4</v>
      </c>
      <c r="V498">
        <v>6</v>
      </c>
      <c r="W498">
        <v>6</v>
      </c>
      <c r="X498">
        <v>4</v>
      </c>
      <c r="Y498">
        <v>10</v>
      </c>
      <c r="Z498" s="1" t="s">
        <v>148</v>
      </c>
    </row>
    <row r="499" spans="1:26" x14ac:dyDescent="0.3">
      <c r="A499" s="1" t="s">
        <v>125</v>
      </c>
      <c r="B499" s="1" t="s">
        <v>84</v>
      </c>
      <c r="C499">
        <v>5</v>
      </c>
      <c r="D499">
        <v>2</v>
      </c>
      <c r="E499">
        <v>2</v>
      </c>
      <c r="F499">
        <v>4</v>
      </c>
      <c r="G499" s="1" t="s">
        <v>138</v>
      </c>
      <c r="H499">
        <v>1</v>
      </c>
      <c r="I499">
        <v>1</v>
      </c>
      <c r="J499">
        <v>1</v>
      </c>
      <c r="K499">
        <v>1</v>
      </c>
      <c r="L499">
        <v>2</v>
      </c>
      <c r="M499">
        <v>1</v>
      </c>
      <c r="N499">
        <v>1</v>
      </c>
      <c r="O499">
        <v>1</v>
      </c>
      <c r="P499">
        <v>1</v>
      </c>
      <c r="Q499">
        <v>2</v>
      </c>
      <c r="R499">
        <v>2</v>
      </c>
      <c r="S499">
        <v>2</v>
      </c>
      <c r="T499">
        <v>4</v>
      </c>
      <c r="U499">
        <v>5</v>
      </c>
      <c r="V499">
        <v>8</v>
      </c>
      <c r="W499">
        <v>8</v>
      </c>
      <c r="X499">
        <v>5</v>
      </c>
      <c r="Y499">
        <v>13</v>
      </c>
      <c r="Z499" s="1" t="s">
        <v>148</v>
      </c>
    </row>
    <row r="500" spans="1:26" x14ac:dyDescent="0.3">
      <c r="A500" s="1" t="s">
        <v>82</v>
      </c>
      <c r="B500" s="1" t="s">
        <v>88</v>
      </c>
      <c r="C500">
        <v>5</v>
      </c>
      <c r="D500">
        <v>0</v>
      </c>
      <c r="E500">
        <v>3</v>
      </c>
      <c r="F500">
        <v>3</v>
      </c>
      <c r="G500" s="1" t="s">
        <v>139</v>
      </c>
      <c r="H500">
        <v>0</v>
      </c>
      <c r="I500">
        <v>2</v>
      </c>
      <c r="J500">
        <v>2</v>
      </c>
      <c r="K500">
        <v>0</v>
      </c>
      <c r="L500">
        <v>2</v>
      </c>
      <c r="M500">
        <v>0</v>
      </c>
      <c r="N500">
        <v>1</v>
      </c>
      <c r="O500">
        <v>1</v>
      </c>
      <c r="P500">
        <v>0</v>
      </c>
      <c r="Q500">
        <v>1</v>
      </c>
      <c r="R500">
        <v>0</v>
      </c>
      <c r="S500">
        <v>3</v>
      </c>
      <c r="T500">
        <v>3</v>
      </c>
      <c r="U500">
        <v>4</v>
      </c>
      <c r="V500">
        <v>7</v>
      </c>
      <c r="W500">
        <v>7</v>
      </c>
      <c r="X500">
        <v>4</v>
      </c>
      <c r="Y500">
        <v>11</v>
      </c>
      <c r="Z500" s="1" t="s">
        <v>148</v>
      </c>
    </row>
    <row r="501" spans="1:26" x14ac:dyDescent="0.3">
      <c r="A501" s="1" t="s">
        <v>86</v>
      </c>
      <c r="B501" s="1" t="s">
        <v>128</v>
      </c>
      <c r="C501">
        <v>5</v>
      </c>
      <c r="D501">
        <v>2</v>
      </c>
      <c r="E501">
        <v>1</v>
      </c>
      <c r="F501">
        <v>3</v>
      </c>
      <c r="G501" s="1" t="s">
        <v>138</v>
      </c>
      <c r="H501">
        <v>1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2</v>
      </c>
      <c r="R501">
        <v>4</v>
      </c>
      <c r="S501">
        <v>4</v>
      </c>
      <c r="T501">
        <v>8</v>
      </c>
      <c r="U501">
        <v>1</v>
      </c>
      <c r="V501">
        <v>8</v>
      </c>
      <c r="W501">
        <v>8</v>
      </c>
      <c r="X501">
        <v>1</v>
      </c>
      <c r="Y501">
        <v>9</v>
      </c>
      <c r="Z501" s="1" t="s">
        <v>148</v>
      </c>
    </row>
    <row r="502" spans="1:26" x14ac:dyDescent="0.3">
      <c r="A502" s="1" t="s">
        <v>87</v>
      </c>
      <c r="B502" s="1" t="s">
        <v>90</v>
      </c>
      <c r="C502">
        <v>5</v>
      </c>
      <c r="D502">
        <v>1</v>
      </c>
      <c r="E502">
        <v>1</v>
      </c>
      <c r="F502">
        <v>2</v>
      </c>
      <c r="G502" s="1" t="s">
        <v>138</v>
      </c>
      <c r="H502">
        <v>1</v>
      </c>
      <c r="I502">
        <v>1</v>
      </c>
      <c r="J502">
        <v>1</v>
      </c>
      <c r="K502">
        <v>1</v>
      </c>
      <c r="L502">
        <v>2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1</v>
      </c>
      <c r="T502">
        <v>2</v>
      </c>
      <c r="U502">
        <v>7</v>
      </c>
      <c r="V502">
        <v>4</v>
      </c>
      <c r="W502">
        <v>4</v>
      </c>
      <c r="X502">
        <v>7</v>
      </c>
      <c r="Y502">
        <v>11</v>
      </c>
      <c r="Z502" s="1" t="s">
        <v>148</v>
      </c>
    </row>
    <row r="503" spans="1:26" x14ac:dyDescent="0.3">
      <c r="A503" s="1" t="s">
        <v>89</v>
      </c>
      <c r="B503" s="1" t="s">
        <v>92</v>
      </c>
      <c r="C503">
        <v>5</v>
      </c>
      <c r="D503">
        <v>2</v>
      </c>
      <c r="E503">
        <v>1</v>
      </c>
      <c r="F503">
        <v>3</v>
      </c>
      <c r="G503" s="1" t="s">
        <v>138</v>
      </c>
      <c r="H503">
        <v>1</v>
      </c>
      <c r="I503">
        <v>0</v>
      </c>
      <c r="J503">
        <v>0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2</v>
      </c>
      <c r="R503">
        <v>1</v>
      </c>
      <c r="S503">
        <v>1</v>
      </c>
      <c r="T503">
        <v>2</v>
      </c>
      <c r="U503">
        <v>5</v>
      </c>
      <c r="V503">
        <v>5</v>
      </c>
      <c r="W503">
        <v>5</v>
      </c>
      <c r="X503">
        <v>5</v>
      </c>
      <c r="Y503">
        <v>10</v>
      </c>
      <c r="Z503" s="1" t="s">
        <v>148</v>
      </c>
    </row>
    <row r="504" spans="1:26" x14ac:dyDescent="0.3">
      <c r="A504" s="1" t="s">
        <v>84</v>
      </c>
      <c r="B504" s="1" t="s">
        <v>82</v>
      </c>
      <c r="C504">
        <v>6</v>
      </c>
      <c r="D504">
        <v>2</v>
      </c>
      <c r="E504">
        <v>2</v>
      </c>
      <c r="F504">
        <v>4</v>
      </c>
      <c r="G504" s="1" t="s">
        <v>138</v>
      </c>
      <c r="H504">
        <v>2</v>
      </c>
      <c r="I504">
        <v>1</v>
      </c>
      <c r="J504">
        <v>1</v>
      </c>
      <c r="K504">
        <v>2</v>
      </c>
      <c r="L504">
        <v>3</v>
      </c>
      <c r="M504">
        <v>0</v>
      </c>
      <c r="N504">
        <v>1</v>
      </c>
      <c r="O504">
        <v>1</v>
      </c>
      <c r="P504">
        <v>0</v>
      </c>
      <c r="Q504">
        <v>1</v>
      </c>
      <c r="R504">
        <v>1</v>
      </c>
      <c r="S504">
        <v>0</v>
      </c>
      <c r="T504">
        <v>1</v>
      </c>
      <c r="U504">
        <v>9</v>
      </c>
      <c r="V504">
        <v>2</v>
      </c>
      <c r="W504">
        <v>2</v>
      </c>
      <c r="X504">
        <v>9</v>
      </c>
      <c r="Y504">
        <v>11</v>
      </c>
      <c r="Z504" s="1" t="s">
        <v>148</v>
      </c>
    </row>
    <row r="505" spans="1:26" x14ac:dyDescent="0.3">
      <c r="A505" s="1" t="s">
        <v>88</v>
      </c>
      <c r="B505" s="1" t="s">
        <v>89</v>
      </c>
      <c r="C505">
        <v>6</v>
      </c>
      <c r="D505">
        <v>1</v>
      </c>
      <c r="E505">
        <v>3</v>
      </c>
      <c r="F505">
        <v>4</v>
      </c>
      <c r="G505" s="1" t="s">
        <v>138</v>
      </c>
      <c r="H505">
        <v>0</v>
      </c>
      <c r="I505">
        <v>2</v>
      </c>
      <c r="J505">
        <v>2</v>
      </c>
      <c r="K505">
        <v>0</v>
      </c>
      <c r="L505">
        <v>2</v>
      </c>
      <c r="M505">
        <v>1</v>
      </c>
      <c r="N505">
        <v>1</v>
      </c>
      <c r="O505">
        <v>1</v>
      </c>
      <c r="P505">
        <v>1</v>
      </c>
      <c r="Q505">
        <v>2</v>
      </c>
      <c r="R505">
        <v>1</v>
      </c>
      <c r="S505">
        <v>1</v>
      </c>
      <c r="T505">
        <v>2</v>
      </c>
      <c r="U505">
        <v>8</v>
      </c>
      <c r="V505">
        <v>4</v>
      </c>
      <c r="W505">
        <v>4</v>
      </c>
      <c r="X505">
        <v>8</v>
      </c>
      <c r="Y505">
        <v>12</v>
      </c>
      <c r="Z505" s="1" t="s">
        <v>148</v>
      </c>
    </row>
    <row r="506" spans="1:26" x14ac:dyDescent="0.3">
      <c r="A506" s="1" t="s">
        <v>83</v>
      </c>
      <c r="B506" s="1" t="s">
        <v>124</v>
      </c>
      <c r="C506">
        <v>6</v>
      </c>
      <c r="D506">
        <v>0</v>
      </c>
      <c r="E506">
        <v>3</v>
      </c>
      <c r="F506">
        <v>3</v>
      </c>
      <c r="G506" s="1" t="s">
        <v>139</v>
      </c>
      <c r="H506">
        <v>0</v>
      </c>
      <c r="I506">
        <v>1</v>
      </c>
      <c r="J506">
        <v>1</v>
      </c>
      <c r="K506">
        <v>0</v>
      </c>
      <c r="L506">
        <v>1</v>
      </c>
      <c r="M506">
        <v>0</v>
      </c>
      <c r="N506">
        <v>2</v>
      </c>
      <c r="O506">
        <v>2</v>
      </c>
      <c r="P506">
        <v>0</v>
      </c>
      <c r="Q506">
        <v>2</v>
      </c>
      <c r="R506">
        <v>2</v>
      </c>
      <c r="S506">
        <v>2</v>
      </c>
      <c r="T506">
        <v>4</v>
      </c>
      <c r="U506">
        <v>2</v>
      </c>
      <c r="V506">
        <v>5</v>
      </c>
      <c r="W506">
        <v>5</v>
      </c>
      <c r="X506">
        <v>2</v>
      </c>
      <c r="Y506">
        <v>7</v>
      </c>
      <c r="Z506" s="1" t="s">
        <v>148</v>
      </c>
    </row>
    <row r="507" spans="1:26" x14ac:dyDescent="0.3">
      <c r="A507" s="1" t="s">
        <v>154</v>
      </c>
      <c r="B507" s="1" t="s">
        <v>87</v>
      </c>
      <c r="C507">
        <v>6</v>
      </c>
      <c r="D507">
        <v>1</v>
      </c>
      <c r="E507">
        <v>2</v>
      </c>
      <c r="F507">
        <v>3</v>
      </c>
      <c r="G507" s="1" t="s">
        <v>138</v>
      </c>
      <c r="H507">
        <v>1</v>
      </c>
      <c r="I507">
        <v>1</v>
      </c>
      <c r="J507">
        <v>1</v>
      </c>
      <c r="K507">
        <v>1</v>
      </c>
      <c r="L507">
        <v>2</v>
      </c>
      <c r="M507">
        <v>0</v>
      </c>
      <c r="N507">
        <v>1</v>
      </c>
      <c r="O507">
        <v>1</v>
      </c>
      <c r="P507">
        <v>0</v>
      </c>
      <c r="Q507">
        <v>1</v>
      </c>
      <c r="R507">
        <v>2</v>
      </c>
      <c r="S507">
        <v>2</v>
      </c>
      <c r="T507">
        <v>4</v>
      </c>
      <c r="U507">
        <v>5</v>
      </c>
      <c r="V507">
        <v>1</v>
      </c>
      <c r="W507">
        <v>1</v>
      </c>
      <c r="X507">
        <v>5</v>
      </c>
      <c r="Y507">
        <v>6</v>
      </c>
      <c r="Z507" s="1" t="s">
        <v>148</v>
      </c>
    </row>
    <row r="508" spans="1:26" x14ac:dyDescent="0.3">
      <c r="A508" s="1" t="s">
        <v>92</v>
      </c>
      <c r="B508" s="1" t="s">
        <v>91</v>
      </c>
      <c r="C508">
        <v>6</v>
      </c>
      <c r="D508">
        <v>0</v>
      </c>
      <c r="E508">
        <v>1</v>
      </c>
      <c r="F508">
        <v>1</v>
      </c>
      <c r="G508" s="1" t="s">
        <v>139</v>
      </c>
      <c r="H508">
        <v>0</v>
      </c>
      <c r="I508">
        <v>1</v>
      </c>
      <c r="J508">
        <v>1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</v>
      </c>
      <c r="S508">
        <v>3</v>
      </c>
      <c r="T508">
        <v>5</v>
      </c>
      <c r="U508">
        <v>10</v>
      </c>
      <c r="V508">
        <v>1</v>
      </c>
      <c r="W508">
        <v>1</v>
      </c>
      <c r="X508">
        <v>10</v>
      </c>
      <c r="Y508">
        <v>11</v>
      </c>
      <c r="Z508" s="1" t="s">
        <v>148</v>
      </c>
    </row>
    <row r="509" spans="1:26" x14ac:dyDescent="0.3">
      <c r="A509" s="1" t="s">
        <v>90</v>
      </c>
      <c r="B509" s="1" t="s">
        <v>85</v>
      </c>
      <c r="C509">
        <v>6</v>
      </c>
      <c r="D509">
        <v>0</v>
      </c>
      <c r="E509">
        <v>3</v>
      </c>
      <c r="F509">
        <v>3</v>
      </c>
      <c r="G509" s="1" t="s">
        <v>139</v>
      </c>
      <c r="H509">
        <v>0</v>
      </c>
      <c r="I509">
        <v>1</v>
      </c>
      <c r="J509">
        <v>1</v>
      </c>
      <c r="K509">
        <v>0</v>
      </c>
      <c r="L509">
        <v>1</v>
      </c>
      <c r="M509">
        <v>0</v>
      </c>
      <c r="N509">
        <v>2</v>
      </c>
      <c r="O509">
        <v>2</v>
      </c>
      <c r="P509">
        <v>0</v>
      </c>
      <c r="Q509">
        <v>2</v>
      </c>
      <c r="R509">
        <v>4</v>
      </c>
      <c r="S509">
        <v>0</v>
      </c>
      <c r="T509">
        <v>4</v>
      </c>
      <c r="U509">
        <v>1</v>
      </c>
      <c r="V509">
        <v>3</v>
      </c>
      <c r="W509">
        <v>3</v>
      </c>
      <c r="X509">
        <v>1</v>
      </c>
      <c r="Y509">
        <v>4</v>
      </c>
      <c r="Z509" s="1" t="s">
        <v>148</v>
      </c>
    </row>
    <row r="510" spans="1:26" x14ac:dyDescent="0.3">
      <c r="A510" s="1" t="s">
        <v>126</v>
      </c>
      <c r="B510" s="1" t="s">
        <v>86</v>
      </c>
      <c r="C510">
        <v>6</v>
      </c>
      <c r="D510">
        <v>0</v>
      </c>
      <c r="E510">
        <v>4</v>
      </c>
      <c r="F510">
        <v>4</v>
      </c>
      <c r="G510" s="1" t="s">
        <v>139</v>
      </c>
      <c r="H510">
        <v>0</v>
      </c>
      <c r="I510">
        <v>1</v>
      </c>
      <c r="J510">
        <v>1</v>
      </c>
      <c r="K510">
        <v>0</v>
      </c>
      <c r="L510">
        <v>1</v>
      </c>
      <c r="M510">
        <v>0</v>
      </c>
      <c r="N510">
        <v>3</v>
      </c>
      <c r="O510">
        <v>3</v>
      </c>
      <c r="P510">
        <v>0</v>
      </c>
      <c r="Q510">
        <v>3</v>
      </c>
      <c r="R510">
        <v>2</v>
      </c>
      <c r="S510">
        <v>0</v>
      </c>
      <c r="T510">
        <v>2</v>
      </c>
      <c r="U510">
        <v>8</v>
      </c>
      <c r="V510">
        <v>4</v>
      </c>
      <c r="W510">
        <v>4</v>
      </c>
      <c r="X510">
        <v>8</v>
      </c>
      <c r="Y510">
        <v>12</v>
      </c>
      <c r="Z510" s="1" t="s">
        <v>148</v>
      </c>
    </row>
    <row r="511" spans="1:26" x14ac:dyDescent="0.3">
      <c r="A511" s="1" t="s">
        <v>128</v>
      </c>
      <c r="B511" s="1" t="s">
        <v>153</v>
      </c>
      <c r="C511">
        <v>6</v>
      </c>
      <c r="D511">
        <v>2</v>
      </c>
      <c r="E511">
        <v>3</v>
      </c>
      <c r="F511">
        <v>5</v>
      </c>
      <c r="G511" s="1" t="s">
        <v>138</v>
      </c>
      <c r="H511">
        <v>0</v>
      </c>
      <c r="I511">
        <v>1</v>
      </c>
      <c r="J511">
        <v>1</v>
      </c>
      <c r="K511">
        <v>0</v>
      </c>
      <c r="L511">
        <v>1</v>
      </c>
      <c r="M511">
        <v>2</v>
      </c>
      <c r="N511">
        <v>2</v>
      </c>
      <c r="O511">
        <v>2</v>
      </c>
      <c r="P511">
        <v>2</v>
      </c>
      <c r="Q511">
        <v>4</v>
      </c>
      <c r="R511">
        <v>1</v>
      </c>
      <c r="S511">
        <v>1</v>
      </c>
      <c r="T511">
        <v>2</v>
      </c>
      <c r="U511">
        <v>11</v>
      </c>
      <c r="V511">
        <v>5</v>
      </c>
      <c r="W511">
        <v>5</v>
      </c>
      <c r="X511">
        <v>11</v>
      </c>
      <c r="Y511">
        <v>16</v>
      </c>
      <c r="Z511" s="1" t="s">
        <v>148</v>
      </c>
    </row>
    <row r="512" spans="1:26" x14ac:dyDescent="0.3">
      <c r="A512" s="1" t="s">
        <v>127</v>
      </c>
      <c r="B512" s="1" t="s">
        <v>125</v>
      </c>
      <c r="C512">
        <v>6</v>
      </c>
      <c r="D512">
        <v>1</v>
      </c>
      <c r="E512">
        <v>2</v>
      </c>
      <c r="F512">
        <v>3</v>
      </c>
      <c r="G512" s="1" t="s">
        <v>138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2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2</v>
      </c>
      <c r="U512">
        <v>4</v>
      </c>
      <c r="V512">
        <v>5</v>
      </c>
      <c r="W512">
        <v>5</v>
      </c>
      <c r="X512">
        <v>4</v>
      </c>
      <c r="Y512">
        <v>9</v>
      </c>
      <c r="Z512" s="1" t="s">
        <v>148</v>
      </c>
    </row>
    <row r="513" spans="1:26" x14ac:dyDescent="0.3">
      <c r="A513" s="1" t="s">
        <v>153</v>
      </c>
      <c r="B513" s="1" t="s">
        <v>83</v>
      </c>
      <c r="C513">
        <v>7</v>
      </c>
      <c r="D513">
        <v>1</v>
      </c>
      <c r="E513">
        <v>2</v>
      </c>
      <c r="F513">
        <v>3</v>
      </c>
      <c r="G513" s="1" t="s">
        <v>138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2</v>
      </c>
      <c r="O513">
        <v>2</v>
      </c>
      <c r="P513">
        <v>1</v>
      </c>
      <c r="Q513">
        <v>3</v>
      </c>
      <c r="R513">
        <v>2</v>
      </c>
      <c r="S513">
        <v>0</v>
      </c>
      <c r="T513">
        <v>2</v>
      </c>
      <c r="U513">
        <v>9</v>
      </c>
      <c r="V513">
        <v>3</v>
      </c>
      <c r="W513">
        <v>3</v>
      </c>
      <c r="X513">
        <v>9</v>
      </c>
      <c r="Y513">
        <v>12</v>
      </c>
      <c r="Z513" s="1" t="s">
        <v>148</v>
      </c>
    </row>
    <row r="514" spans="1:26" x14ac:dyDescent="0.3">
      <c r="A514" s="1" t="s">
        <v>85</v>
      </c>
      <c r="B514" s="1" t="s">
        <v>88</v>
      </c>
      <c r="C514">
        <v>7</v>
      </c>
      <c r="D514">
        <v>1</v>
      </c>
      <c r="E514">
        <v>1</v>
      </c>
      <c r="F514">
        <v>2</v>
      </c>
      <c r="G514" s="1" t="s">
        <v>138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1</v>
      </c>
      <c r="O514">
        <v>1</v>
      </c>
      <c r="P514">
        <v>1</v>
      </c>
      <c r="Q514">
        <v>2</v>
      </c>
      <c r="R514">
        <v>2</v>
      </c>
      <c r="S514">
        <v>2</v>
      </c>
      <c r="T514">
        <v>4</v>
      </c>
      <c r="U514">
        <v>4</v>
      </c>
      <c r="V514">
        <v>0</v>
      </c>
      <c r="W514">
        <v>0</v>
      </c>
      <c r="X514">
        <v>4</v>
      </c>
      <c r="Y514">
        <v>4</v>
      </c>
      <c r="Z514" s="1" t="s">
        <v>148</v>
      </c>
    </row>
    <row r="515" spans="1:26" x14ac:dyDescent="0.3">
      <c r="A515" s="1" t="s">
        <v>124</v>
      </c>
      <c r="B515" s="1" t="s">
        <v>90</v>
      </c>
      <c r="C515">
        <v>7</v>
      </c>
      <c r="D515">
        <v>5</v>
      </c>
      <c r="E515">
        <v>1</v>
      </c>
      <c r="F515">
        <v>6</v>
      </c>
      <c r="G515" s="1" t="s">
        <v>138</v>
      </c>
      <c r="H515">
        <v>4</v>
      </c>
      <c r="I515">
        <v>0</v>
      </c>
      <c r="J515">
        <v>0</v>
      </c>
      <c r="K515">
        <v>4</v>
      </c>
      <c r="L515">
        <v>4</v>
      </c>
      <c r="M515">
        <v>1</v>
      </c>
      <c r="N515">
        <v>1</v>
      </c>
      <c r="O515">
        <v>1</v>
      </c>
      <c r="P515">
        <v>1</v>
      </c>
      <c r="Q515">
        <v>2</v>
      </c>
      <c r="R515">
        <v>1</v>
      </c>
      <c r="S515">
        <v>2</v>
      </c>
      <c r="T515">
        <v>3</v>
      </c>
      <c r="U515">
        <v>2</v>
      </c>
      <c r="V515">
        <v>7</v>
      </c>
      <c r="W515">
        <v>7</v>
      </c>
      <c r="X515">
        <v>2</v>
      </c>
      <c r="Y515">
        <v>9</v>
      </c>
      <c r="Z515" s="1" t="s">
        <v>148</v>
      </c>
    </row>
    <row r="516" spans="1:26" x14ac:dyDescent="0.3">
      <c r="A516" s="1" t="s">
        <v>91</v>
      </c>
      <c r="B516" s="1" t="s">
        <v>127</v>
      </c>
      <c r="C516">
        <v>7</v>
      </c>
      <c r="D516">
        <v>1</v>
      </c>
      <c r="E516">
        <v>0</v>
      </c>
      <c r="F516">
        <v>1</v>
      </c>
      <c r="G516" s="1" t="s">
        <v>139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1</v>
      </c>
      <c r="Q516">
        <v>1</v>
      </c>
      <c r="R516">
        <v>2</v>
      </c>
      <c r="S516">
        <v>2</v>
      </c>
      <c r="T516">
        <v>4</v>
      </c>
      <c r="U516">
        <v>5</v>
      </c>
      <c r="V516">
        <v>4</v>
      </c>
      <c r="W516">
        <v>4</v>
      </c>
      <c r="X516">
        <v>5</v>
      </c>
      <c r="Y516">
        <v>9</v>
      </c>
      <c r="Z516" s="1" t="s">
        <v>148</v>
      </c>
    </row>
    <row r="517" spans="1:26" x14ac:dyDescent="0.3">
      <c r="A517" s="1" t="s">
        <v>125</v>
      </c>
      <c r="B517" s="1" t="s">
        <v>82</v>
      </c>
      <c r="C517">
        <v>7</v>
      </c>
      <c r="D517">
        <v>2</v>
      </c>
      <c r="E517">
        <v>2</v>
      </c>
      <c r="F517">
        <v>4</v>
      </c>
      <c r="G517" s="1" t="s">
        <v>138</v>
      </c>
      <c r="H517">
        <v>0</v>
      </c>
      <c r="I517">
        <v>1</v>
      </c>
      <c r="J517">
        <v>1</v>
      </c>
      <c r="K517">
        <v>0</v>
      </c>
      <c r="L517">
        <v>1</v>
      </c>
      <c r="M517">
        <v>2</v>
      </c>
      <c r="N517">
        <v>1</v>
      </c>
      <c r="O517">
        <v>1</v>
      </c>
      <c r="P517">
        <v>2</v>
      </c>
      <c r="Q517">
        <v>3</v>
      </c>
      <c r="R517">
        <v>2</v>
      </c>
      <c r="S517">
        <v>1</v>
      </c>
      <c r="T517">
        <v>3</v>
      </c>
      <c r="U517">
        <v>10</v>
      </c>
      <c r="V517">
        <v>1</v>
      </c>
      <c r="W517">
        <v>1</v>
      </c>
      <c r="X517">
        <v>10</v>
      </c>
      <c r="Y517">
        <v>11</v>
      </c>
      <c r="Z517" s="1" t="s">
        <v>148</v>
      </c>
    </row>
    <row r="518" spans="1:26" x14ac:dyDescent="0.3">
      <c r="A518" s="1" t="s">
        <v>86</v>
      </c>
      <c r="B518" s="1" t="s">
        <v>154</v>
      </c>
      <c r="C518">
        <v>7</v>
      </c>
      <c r="D518">
        <v>3</v>
      </c>
      <c r="E518">
        <v>1</v>
      </c>
      <c r="F518">
        <v>4</v>
      </c>
      <c r="G518" s="1" t="s">
        <v>138</v>
      </c>
      <c r="H518">
        <v>2</v>
      </c>
      <c r="I518">
        <v>1</v>
      </c>
      <c r="J518">
        <v>1</v>
      </c>
      <c r="K518">
        <v>2</v>
      </c>
      <c r="L518">
        <v>3</v>
      </c>
      <c r="M518">
        <v>1</v>
      </c>
      <c r="N518">
        <v>0</v>
      </c>
      <c r="O518">
        <v>0</v>
      </c>
      <c r="P518">
        <v>1</v>
      </c>
      <c r="Q518">
        <v>1</v>
      </c>
      <c r="R518">
        <v>3</v>
      </c>
      <c r="S518">
        <v>3</v>
      </c>
      <c r="T518">
        <v>6</v>
      </c>
      <c r="U518">
        <v>9</v>
      </c>
      <c r="V518">
        <v>2</v>
      </c>
      <c r="W518">
        <v>2</v>
      </c>
      <c r="X518">
        <v>9</v>
      </c>
      <c r="Y518">
        <v>11</v>
      </c>
      <c r="Z518" s="1" t="s">
        <v>148</v>
      </c>
    </row>
    <row r="519" spans="1:26" x14ac:dyDescent="0.3">
      <c r="A519" s="1" t="s">
        <v>87</v>
      </c>
      <c r="B519" s="1" t="s">
        <v>84</v>
      </c>
      <c r="C519">
        <v>7</v>
      </c>
      <c r="D519">
        <v>2</v>
      </c>
      <c r="E519">
        <v>2</v>
      </c>
      <c r="F519">
        <v>4</v>
      </c>
      <c r="G519" s="1" t="s">
        <v>138</v>
      </c>
      <c r="H519">
        <v>0</v>
      </c>
      <c r="I519">
        <v>1</v>
      </c>
      <c r="J519">
        <v>1</v>
      </c>
      <c r="K519">
        <v>0</v>
      </c>
      <c r="L519">
        <v>1</v>
      </c>
      <c r="M519">
        <v>2</v>
      </c>
      <c r="N519">
        <v>1</v>
      </c>
      <c r="O519">
        <v>1</v>
      </c>
      <c r="P519">
        <v>2</v>
      </c>
      <c r="Q519">
        <v>3</v>
      </c>
      <c r="R519">
        <v>0</v>
      </c>
      <c r="S519">
        <v>3</v>
      </c>
      <c r="T519">
        <v>3</v>
      </c>
      <c r="U519">
        <v>3</v>
      </c>
      <c r="V519">
        <v>11</v>
      </c>
      <c r="W519">
        <v>11</v>
      </c>
      <c r="X519">
        <v>3</v>
      </c>
      <c r="Y519">
        <v>14</v>
      </c>
      <c r="Z519" s="1" t="s">
        <v>148</v>
      </c>
    </row>
    <row r="520" spans="1:26" x14ac:dyDescent="0.3">
      <c r="A520" s="1" t="s">
        <v>89</v>
      </c>
      <c r="B520" s="1" t="s">
        <v>126</v>
      </c>
      <c r="C520">
        <v>7</v>
      </c>
      <c r="D520">
        <v>1</v>
      </c>
      <c r="E520">
        <v>1</v>
      </c>
      <c r="F520">
        <v>2</v>
      </c>
      <c r="G520" s="1" t="s">
        <v>138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1</v>
      </c>
      <c r="O520">
        <v>1</v>
      </c>
      <c r="P520">
        <v>1</v>
      </c>
      <c r="Q520">
        <v>2</v>
      </c>
      <c r="R520">
        <v>4</v>
      </c>
      <c r="S520">
        <v>4</v>
      </c>
      <c r="T520">
        <v>8</v>
      </c>
      <c r="U520">
        <v>6</v>
      </c>
      <c r="V520">
        <v>4</v>
      </c>
      <c r="W520">
        <v>4</v>
      </c>
      <c r="X520">
        <v>6</v>
      </c>
      <c r="Y520">
        <v>10</v>
      </c>
      <c r="Z520" s="1" t="s">
        <v>148</v>
      </c>
    </row>
    <row r="521" spans="1:26" x14ac:dyDescent="0.3">
      <c r="A521" s="1" t="s">
        <v>128</v>
      </c>
      <c r="B521" s="1" t="s">
        <v>92</v>
      </c>
      <c r="C521">
        <v>7</v>
      </c>
      <c r="D521">
        <v>1</v>
      </c>
      <c r="E521">
        <v>2</v>
      </c>
      <c r="F521">
        <v>3</v>
      </c>
      <c r="G521" s="1" t="s">
        <v>138</v>
      </c>
      <c r="H521">
        <v>1</v>
      </c>
      <c r="I521">
        <v>2</v>
      </c>
      <c r="J521">
        <v>2</v>
      </c>
      <c r="K521">
        <v>1</v>
      </c>
      <c r="L521">
        <v>3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4</v>
      </c>
      <c r="T521">
        <v>5</v>
      </c>
      <c r="U521">
        <v>7</v>
      </c>
      <c r="V521">
        <v>10</v>
      </c>
      <c r="W521">
        <v>10</v>
      </c>
      <c r="X521">
        <v>7</v>
      </c>
      <c r="Y521">
        <v>17</v>
      </c>
      <c r="Z521" s="1" t="s">
        <v>148</v>
      </c>
    </row>
    <row r="522" spans="1:26" x14ac:dyDescent="0.3">
      <c r="A522" s="1" t="s">
        <v>84</v>
      </c>
      <c r="B522" s="1" t="s">
        <v>124</v>
      </c>
      <c r="C522">
        <v>8</v>
      </c>
      <c r="D522">
        <v>1</v>
      </c>
      <c r="E522">
        <v>0</v>
      </c>
      <c r="F522">
        <v>1</v>
      </c>
      <c r="G522" s="1" t="s">
        <v>139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1</v>
      </c>
      <c r="Q522">
        <v>1</v>
      </c>
      <c r="R522">
        <v>1</v>
      </c>
      <c r="S522">
        <v>2</v>
      </c>
      <c r="T522">
        <v>3</v>
      </c>
      <c r="U522">
        <v>10</v>
      </c>
      <c r="V522">
        <v>8</v>
      </c>
      <c r="W522">
        <v>8</v>
      </c>
      <c r="X522">
        <v>10</v>
      </c>
      <c r="Y522">
        <v>18</v>
      </c>
      <c r="Z522" s="1" t="s">
        <v>148</v>
      </c>
    </row>
    <row r="523" spans="1:26" x14ac:dyDescent="0.3">
      <c r="A523" s="1" t="s">
        <v>88</v>
      </c>
      <c r="B523" s="1" t="s">
        <v>91</v>
      </c>
      <c r="C523">
        <v>8</v>
      </c>
      <c r="D523">
        <v>1</v>
      </c>
      <c r="E523">
        <v>1</v>
      </c>
      <c r="F523">
        <v>2</v>
      </c>
      <c r="G523" s="1" t="s">
        <v>138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1</v>
      </c>
      <c r="O523">
        <v>1</v>
      </c>
      <c r="P523">
        <v>1</v>
      </c>
      <c r="Q523">
        <v>2</v>
      </c>
      <c r="R523">
        <v>1</v>
      </c>
      <c r="S523">
        <v>3</v>
      </c>
      <c r="T523">
        <v>4</v>
      </c>
      <c r="U523">
        <v>3</v>
      </c>
      <c r="V523">
        <v>3</v>
      </c>
      <c r="W523">
        <v>3</v>
      </c>
      <c r="X523">
        <v>3</v>
      </c>
      <c r="Y523">
        <v>6</v>
      </c>
      <c r="Z523" s="1" t="s">
        <v>148</v>
      </c>
    </row>
    <row r="524" spans="1:26" x14ac:dyDescent="0.3">
      <c r="A524" s="1" t="s">
        <v>125</v>
      </c>
      <c r="B524" s="1" t="s">
        <v>85</v>
      </c>
      <c r="C524">
        <v>8</v>
      </c>
      <c r="D524">
        <v>3</v>
      </c>
      <c r="E524">
        <v>0</v>
      </c>
      <c r="F524">
        <v>3</v>
      </c>
      <c r="G524" s="1" t="s">
        <v>139</v>
      </c>
      <c r="H524">
        <v>2</v>
      </c>
      <c r="I524">
        <v>0</v>
      </c>
      <c r="J524">
        <v>0</v>
      </c>
      <c r="K524">
        <v>2</v>
      </c>
      <c r="L524">
        <v>2</v>
      </c>
      <c r="M524">
        <v>1</v>
      </c>
      <c r="N524">
        <v>0</v>
      </c>
      <c r="O524">
        <v>0</v>
      </c>
      <c r="P524">
        <v>1</v>
      </c>
      <c r="Q524">
        <v>1</v>
      </c>
      <c r="R524">
        <v>1</v>
      </c>
      <c r="S524">
        <v>1</v>
      </c>
      <c r="T524">
        <v>2</v>
      </c>
      <c r="U524">
        <v>4</v>
      </c>
      <c r="V524">
        <v>1</v>
      </c>
      <c r="W524">
        <v>1</v>
      </c>
      <c r="X524">
        <v>4</v>
      </c>
      <c r="Y524">
        <v>5</v>
      </c>
      <c r="Z524" s="1" t="s">
        <v>148</v>
      </c>
    </row>
    <row r="525" spans="1:26" x14ac:dyDescent="0.3">
      <c r="A525" s="1" t="s">
        <v>82</v>
      </c>
      <c r="B525" s="1" t="s">
        <v>86</v>
      </c>
      <c r="C525">
        <v>8</v>
      </c>
      <c r="D525">
        <v>1</v>
      </c>
      <c r="E525">
        <v>1</v>
      </c>
      <c r="F525">
        <v>2</v>
      </c>
      <c r="G525" s="1" t="s">
        <v>138</v>
      </c>
      <c r="H525">
        <v>1</v>
      </c>
      <c r="I525">
        <v>0</v>
      </c>
      <c r="J525">
        <v>0</v>
      </c>
      <c r="K525">
        <v>1</v>
      </c>
      <c r="L525">
        <v>1</v>
      </c>
      <c r="M525">
        <v>0</v>
      </c>
      <c r="N525">
        <v>1</v>
      </c>
      <c r="O525">
        <v>1</v>
      </c>
      <c r="P525">
        <v>0</v>
      </c>
      <c r="Q525">
        <v>1</v>
      </c>
      <c r="R525">
        <v>1</v>
      </c>
      <c r="S525">
        <v>1</v>
      </c>
      <c r="T525">
        <v>2</v>
      </c>
      <c r="U525">
        <v>7</v>
      </c>
      <c r="V525">
        <v>5</v>
      </c>
      <c r="W525">
        <v>5</v>
      </c>
      <c r="X525">
        <v>7</v>
      </c>
      <c r="Y525">
        <v>12</v>
      </c>
      <c r="Z525" s="1" t="s">
        <v>148</v>
      </c>
    </row>
    <row r="526" spans="1:26" x14ac:dyDescent="0.3">
      <c r="A526" s="1" t="s">
        <v>83</v>
      </c>
      <c r="B526" s="1" t="s">
        <v>89</v>
      </c>
      <c r="C526">
        <v>8</v>
      </c>
      <c r="D526">
        <v>2</v>
      </c>
      <c r="E526">
        <v>0</v>
      </c>
      <c r="F526">
        <v>2</v>
      </c>
      <c r="G526" s="1" t="s">
        <v>139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2</v>
      </c>
      <c r="N526">
        <v>0</v>
      </c>
      <c r="O526">
        <v>0</v>
      </c>
      <c r="P526">
        <v>2</v>
      </c>
      <c r="Q526">
        <v>2</v>
      </c>
      <c r="R526">
        <v>2</v>
      </c>
      <c r="S526">
        <v>2</v>
      </c>
      <c r="T526">
        <v>4</v>
      </c>
      <c r="U526">
        <v>3</v>
      </c>
      <c r="V526">
        <v>8</v>
      </c>
      <c r="W526">
        <v>8</v>
      </c>
      <c r="X526">
        <v>3</v>
      </c>
      <c r="Y526">
        <v>11</v>
      </c>
      <c r="Z526" s="1" t="s">
        <v>148</v>
      </c>
    </row>
    <row r="527" spans="1:26" x14ac:dyDescent="0.3">
      <c r="A527" s="1" t="s">
        <v>154</v>
      </c>
      <c r="B527" s="1" t="s">
        <v>92</v>
      </c>
      <c r="C527">
        <v>8</v>
      </c>
      <c r="D527">
        <v>1</v>
      </c>
      <c r="E527">
        <v>0</v>
      </c>
      <c r="F527">
        <v>1</v>
      </c>
      <c r="G527" s="1" t="s">
        <v>139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1</v>
      </c>
      <c r="Q527">
        <v>1</v>
      </c>
      <c r="R527">
        <v>2</v>
      </c>
      <c r="S527">
        <v>4</v>
      </c>
      <c r="T527">
        <v>6</v>
      </c>
      <c r="U527">
        <v>8</v>
      </c>
      <c r="V527">
        <v>1</v>
      </c>
      <c r="W527">
        <v>1</v>
      </c>
      <c r="X527">
        <v>8</v>
      </c>
      <c r="Y527">
        <v>9</v>
      </c>
      <c r="Z527" s="1" t="s">
        <v>148</v>
      </c>
    </row>
    <row r="528" spans="1:26" x14ac:dyDescent="0.3">
      <c r="A528" s="1" t="s">
        <v>90</v>
      </c>
      <c r="B528" s="1" t="s">
        <v>153</v>
      </c>
      <c r="C528">
        <v>8</v>
      </c>
      <c r="D528">
        <v>2</v>
      </c>
      <c r="E528">
        <v>2</v>
      </c>
      <c r="F528">
        <v>4</v>
      </c>
      <c r="G528" s="1" t="s">
        <v>138</v>
      </c>
      <c r="H528">
        <v>1</v>
      </c>
      <c r="I528">
        <v>1</v>
      </c>
      <c r="J528">
        <v>1</v>
      </c>
      <c r="K528">
        <v>1</v>
      </c>
      <c r="L528">
        <v>2</v>
      </c>
      <c r="M528">
        <v>1</v>
      </c>
      <c r="N528">
        <v>1</v>
      </c>
      <c r="O528">
        <v>1</v>
      </c>
      <c r="P528">
        <v>1</v>
      </c>
      <c r="Q528">
        <v>2</v>
      </c>
      <c r="R528">
        <v>3</v>
      </c>
      <c r="S528">
        <v>3</v>
      </c>
      <c r="T528">
        <v>6</v>
      </c>
      <c r="U528">
        <v>3</v>
      </c>
      <c r="V528">
        <v>7</v>
      </c>
      <c r="W528">
        <v>7</v>
      </c>
      <c r="X528">
        <v>3</v>
      </c>
      <c r="Y528">
        <v>10</v>
      </c>
      <c r="Z528" s="1" t="s">
        <v>148</v>
      </c>
    </row>
    <row r="529" spans="1:26" x14ac:dyDescent="0.3">
      <c r="A529" s="1" t="s">
        <v>126</v>
      </c>
      <c r="B529" s="1" t="s">
        <v>128</v>
      </c>
      <c r="C529">
        <v>8</v>
      </c>
      <c r="D529">
        <v>3</v>
      </c>
      <c r="E529">
        <v>0</v>
      </c>
      <c r="F529">
        <v>3</v>
      </c>
      <c r="G529" s="1" t="s">
        <v>139</v>
      </c>
      <c r="H529">
        <v>1</v>
      </c>
      <c r="I529">
        <v>0</v>
      </c>
      <c r="J529">
        <v>0</v>
      </c>
      <c r="K529">
        <v>1</v>
      </c>
      <c r="L529">
        <v>1</v>
      </c>
      <c r="M529">
        <v>2</v>
      </c>
      <c r="N529">
        <v>0</v>
      </c>
      <c r="O529">
        <v>0</v>
      </c>
      <c r="P529">
        <v>2</v>
      </c>
      <c r="Q529">
        <v>2</v>
      </c>
      <c r="R529">
        <v>0</v>
      </c>
      <c r="S529">
        <v>0</v>
      </c>
      <c r="T529">
        <v>0</v>
      </c>
      <c r="U529">
        <v>6</v>
      </c>
      <c r="V529">
        <v>9</v>
      </c>
      <c r="W529">
        <v>9</v>
      </c>
      <c r="X529">
        <v>6</v>
      </c>
      <c r="Y529">
        <v>15</v>
      </c>
      <c r="Z529" s="1" t="s">
        <v>148</v>
      </c>
    </row>
    <row r="530" spans="1:26" x14ac:dyDescent="0.3">
      <c r="A530" s="1" t="s">
        <v>127</v>
      </c>
      <c r="B530" s="1" t="s">
        <v>87</v>
      </c>
      <c r="C530">
        <v>8</v>
      </c>
      <c r="D530">
        <v>2</v>
      </c>
      <c r="E530">
        <v>0</v>
      </c>
      <c r="F530">
        <v>2</v>
      </c>
      <c r="G530" s="1" t="s">
        <v>139</v>
      </c>
      <c r="H530">
        <v>1</v>
      </c>
      <c r="I530">
        <v>0</v>
      </c>
      <c r="J530">
        <v>0</v>
      </c>
      <c r="K530">
        <v>1</v>
      </c>
      <c r="L530">
        <v>1</v>
      </c>
      <c r="M530">
        <v>1</v>
      </c>
      <c r="N530">
        <v>0</v>
      </c>
      <c r="O530">
        <v>0</v>
      </c>
      <c r="P530">
        <v>1</v>
      </c>
      <c r="Q530">
        <v>1</v>
      </c>
      <c r="R530">
        <v>3</v>
      </c>
      <c r="S530">
        <v>0</v>
      </c>
      <c r="T530">
        <v>3</v>
      </c>
      <c r="U530">
        <v>3</v>
      </c>
      <c r="V530">
        <v>4</v>
      </c>
      <c r="W530">
        <v>4</v>
      </c>
      <c r="X530">
        <v>3</v>
      </c>
      <c r="Y530">
        <v>7</v>
      </c>
      <c r="Z530" s="1" t="s">
        <v>148</v>
      </c>
    </row>
    <row r="531" spans="1:26" x14ac:dyDescent="0.3">
      <c r="A531" s="1" t="s">
        <v>153</v>
      </c>
      <c r="B531" s="1" t="s">
        <v>127</v>
      </c>
      <c r="C531">
        <v>9</v>
      </c>
      <c r="D531">
        <v>2</v>
      </c>
      <c r="E531">
        <v>1</v>
      </c>
      <c r="F531">
        <v>3</v>
      </c>
      <c r="G531" s="1" t="s">
        <v>138</v>
      </c>
      <c r="H531">
        <v>1</v>
      </c>
      <c r="I531">
        <v>0</v>
      </c>
      <c r="J531">
        <v>0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2</v>
      </c>
      <c r="R531">
        <v>0</v>
      </c>
      <c r="S531">
        <v>1</v>
      </c>
      <c r="T531">
        <v>1</v>
      </c>
      <c r="U531">
        <v>8</v>
      </c>
      <c r="V531">
        <v>2</v>
      </c>
      <c r="W531">
        <v>2</v>
      </c>
      <c r="X531">
        <v>8</v>
      </c>
      <c r="Y531">
        <v>10</v>
      </c>
      <c r="Z531" s="1" t="s">
        <v>148</v>
      </c>
    </row>
    <row r="532" spans="1:26" x14ac:dyDescent="0.3">
      <c r="A532" s="1" t="s">
        <v>85</v>
      </c>
      <c r="B532" s="1" t="s">
        <v>82</v>
      </c>
      <c r="C532">
        <v>9</v>
      </c>
      <c r="D532">
        <v>2</v>
      </c>
      <c r="E532">
        <v>2</v>
      </c>
      <c r="F532">
        <v>4</v>
      </c>
      <c r="G532" s="1" t="s">
        <v>138</v>
      </c>
      <c r="H532">
        <v>1</v>
      </c>
      <c r="I532">
        <v>1</v>
      </c>
      <c r="J532">
        <v>1</v>
      </c>
      <c r="K532">
        <v>1</v>
      </c>
      <c r="L532">
        <v>2</v>
      </c>
      <c r="M532">
        <v>1</v>
      </c>
      <c r="N532">
        <v>1</v>
      </c>
      <c r="O532">
        <v>1</v>
      </c>
      <c r="P532">
        <v>1</v>
      </c>
      <c r="Q532">
        <v>2</v>
      </c>
      <c r="R532">
        <v>2</v>
      </c>
      <c r="S532">
        <v>1</v>
      </c>
      <c r="T532">
        <v>3</v>
      </c>
      <c r="U532">
        <v>10</v>
      </c>
      <c r="V532">
        <v>1</v>
      </c>
      <c r="W532">
        <v>1</v>
      </c>
      <c r="X532">
        <v>10</v>
      </c>
      <c r="Y532">
        <v>11</v>
      </c>
      <c r="Z532" s="1" t="s">
        <v>148</v>
      </c>
    </row>
    <row r="533" spans="1:26" x14ac:dyDescent="0.3">
      <c r="A533" s="1" t="s">
        <v>124</v>
      </c>
      <c r="B533" s="1" t="s">
        <v>125</v>
      </c>
      <c r="C533">
        <v>9</v>
      </c>
      <c r="D533">
        <v>4</v>
      </c>
      <c r="E533">
        <v>2</v>
      </c>
      <c r="F533">
        <v>6</v>
      </c>
      <c r="G533" s="1" t="s">
        <v>138</v>
      </c>
      <c r="H533">
        <v>2</v>
      </c>
      <c r="I533">
        <v>0</v>
      </c>
      <c r="J533">
        <v>0</v>
      </c>
      <c r="K533">
        <v>2</v>
      </c>
      <c r="L533">
        <v>2</v>
      </c>
      <c r="M533">
        <v>2</v>
      </c>
      <c r="N533">
        <v>2</v>
      </c>
      <c r="O533">
        <v>2</v>
      </c>
      <c r="P533">
        <v>2</v>
      </c>
      <c r="Q533">
        <v>4</v>
      </c>
      <c r="R533">
        <v>1</v>
      </c>
      <c r="S533">
        <v>1</v>
      </c>
      <c r="T533">
        <v>2</v>
      </c>
      <c r="U533">
        <v>5</v>
      </c>
      <c r="V533">
        <v>6</v>
      </c>
      <c r="W533">
        <v>6</v>
      </c>
      <c r="X533">
        <v>5</v>
      </c>
      <c r="Y533">
        <v>11</v>
      </c>
      <c r="Z533" s="1" t="s">
        <v>148</v>
      </c>
    </row>
    <row r="534" spans="1:26" x14ac:dyDescent="0.3">
      <c r="A534" s="1" t="s">
        <v>91</v>
      </c>
      <c r="B534" s="1" t="s">
        <v>90</v>
      </c>
      <c r="C534">
        <v>9</v>
      </c>
      <c r="D534">
        <v>0</v>
      </c>
      <c r="E534">
        <v>0</v>
      </c>
      <c r="F534">
        <v>0</v>
      </c>
      <c r="G534" s="1" t="s">
        <v>139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5</v>
      </c>
      <c r="V534">
        <v>3</v>
      </c>
      <c r="W534">
        <v>3</v>
      </c>
      <c r="X534">
        <v>5</v>
      </c>
      <c r="Y534">
        <v>8</v>
      </c>
      <c r="Z534" s="1" t="s">
        <v>148</v>
      </c>
    </row>
    <row r="535" spans="1:26" x14ac:dyDescent="0.3">
      <c r="A535" s="1" t="s">
        <v>86</v>
      </c>
      <c r="B535" s="1" t="s">
        <v>83</v>
      </c>
      <c r="C535">
        <v>9</v>
      </c>
      <c r="D535">
        <v>2</v>
      </c>
      <c r="E535">
        <v>3</v>
      </c>
      <c r="F535">
        <v>5</v>
      </c>
      <c r="G535" s="1" t="s">
        <v>138</v>
      </c>
      <c r="H535">
        <v>0</v>
      </c>
      <c r="I535">
        <v>2</v>
      </c>
      <c r="J535">
        <v>2</v>
      </c>
      <c r="K535">
        <v>0</v>
      </c>
      <c r="L535">
        <v>2</v>
      </c>
      <c r="M535">
        <v>2</v>
      </c>
      <c r="N535">
        <v>1</v>
      </c>
      <c r="O535">
        <v>1</v>
      </c>
      <c r="P535">
        <v>2</v>
      </c>
      <c r="Q535">
        <v>3</v>
      </c>
      <c r="R535">
        <v>3</v>
      </c>
      <c r="S535">
        <v>3</v>
      </c>
      <c r="T535">
        <v>6</v>
      </c>
      <c r="U535">
        <v>4</v>
      </c>
      <c r="V535">
        <v>4</v>
      </c>
      <c r="W535">
        <v>4</v>
      </c>
      <c r="X535">
        <v>4</v>
      </c>
      <c r="Y535">
        <v>8</v>
      </c>
      <c r="Z535" s="1" t="s">
        <v>148</v>
      </c>
    </row>
    <row r="536" spans="1:26" x14ac:dyDescent="0.3">
      <c r="A536" s="1" t="s">
        <v>92</v>
      </c>
      <c r="B536" s="1" t="s">
        <v>126</v>
      </c>
      <c r="C536">
        <v>9</v>
      </c>
      <c r="D536">
        <v>3</v>
      </c>
      <c r="E536">
        <v>1</v>
      </c>
      <c r="F536">
        <v>4</v>
      </c>
      <c r="G536" s="1" t="s">
        <v>138</v>
      </c>
      <c r="H536">
        <v>1</v>
      </c>
      <c r="I536">
        <v>1</v>
      </c>
      <c r="J536">
        <v>1</v>
      </c>
      <c r="K536">
        <v>1</v>
      </c>
      <c r="L536">
        <v>2</v>
      </c>
      <c r="M536">
        <v>2</v>
      </c>
      <c r="N536">
        <v>0</v>
      </c>
      <c r="O536">
        <v>0</v>
      </c>
      <c r="P536">
        <v>2</v>
      </c>
      <c r="Q536">
        <v>2</v>
      </c>
      <c r="R536">
        <v>2</v>
      </c>
      <c r="S536">
        <v>2</v>
      </c>
      <c r="T536">
        <v>4</v>
      </c>
      <c r="U536">
        <v>5</v>
      </c>
      <c r="V536">
        <v>10</v>
      </c>
      <c r="W536">
        <v>10</v>
      </c>
      <c r="X536">
        <v>5</v>
      </c>
      <c r="Y536">
        <v>15</v>
      </c>
      <c r="Z536" s="1" t="s">
        <v>148</v>
      </c>
    </row>
    <row r="537" spans="1:26" x14ac:dyDescent="0.3">
      <c r="A537" s="1" t="s">
        <v>87</v>
      </c>
      <c r="B537" s="1" t="s">
        <v>88</v>
      </c>
      <c r="C537">
        <v>9</v>
      </c>
      <c r="D537">
        <v>2</v>
      </c>
      <c r="E537">
        <v>1</v>
      </c>
      <c r="F537">
        <v>3</v>
      </c>
      <c r="G537" s="1" t="s">
        <v>138</v>
      </c>
      <c r="H537">
        <v>1</v>
      </c>
      <c r="I537">
        <v>0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2</v>
      </c>
      <c r="R537">
        <v>3</v>
      </c>
      <c r="S537">
        <v>1</v>
      </c>
      <c r="T537">
        <v>4</v>
      </c>
      <c r="U537">
        <v>5</v>
      </c>
      <c r="V537">
        <v>4</v>
      </c>
      <c r="W537">
        <v>4</v>
      </c>
      <c r="X537">
        <v>5</v>
      </c>
      <c r="Y537">
        <v>9</v>
      </c>
      <c r="Z537" s="1" t="s">
        <v>148</v>
      </c>
    </row>
    <row r="538" spans="1:26" x14ac:dyDescent="0.3">
      <c r="A538" s="1" t="s">
        <v>89</v>
      </c>
      <c r="B538" s="1" t="s">
        <v>84</v>
      </c>
      <c r="C538">
        <v>9</v>
      </c>
      <c r="D538">
        <v>0</v>
      </c>
      <c r="E538">
        <v>0</v>
      </c>
      <c r="F538">
        <v>0</v>
      </c>
      <c r="G538" s="1" t="s">
        <v>139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3</v>
      </c>
      <c r="S538">
        <v>2</v>
      </c>
      <c r="T538">
        <v>5</v>
      </c>
      <c r="U538">
        <v>8</v>
      </c>
      <c r="V538">
        <v>2</v>
      </c>
      <c r="W538">
        <v>2</v>
      </c>
      <c r="X538">
        <v>8</v>
      </c>
      <c r="Y538">
        <v>10</v>
      </c>
      <c r="Z538" s="1" t="s">
        <v>148</v>
      </c>
    </row>
    <row r="539" spans="1:26" x14ac:dyDescent="0.3">
      <c r="A539" s="1" t="s">
        <v>128</v>
      </c>
      <c r="B539" s="1" t="s">
        <v>154</v>
      </c>
      <c r="C539">
        <v>9</v>
      </c>
      <c r="D539">
        <v>2</v>
      </c>
      <c r="E539">
        <v>0</v>
      </c>
      <c r="F539">
        <v>2</v>
      </c>
      <c r="G539" s="1" t="s">
        <v>139</v>
      </c>
      <c r="H539">
        <v>1</v>
      </c>
      <c r="I539">
        <v>0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1</v>
      </c>
      <c r="Q539">
        <v>1</v>
      </c>
      <c r="R539">
        <v>5</v>
      </c>
      <c r="S539">
        <v>4</v>
      </c>
      <c r="T539">
        <v>9</v>
      </c>
      <c r="U539">
        <v>4</v>
      </c>
      <c r="V539">
        <v>7</v>
      </c>
      <c r="W539">
        <v>7</v>
      </c>
      <c r="X539">
        <v>4</v>
      </c>
      <c r="Y539">
        <v>11</v>
      </c>
      <c r="Z539" s="1" t="s">
        <v>148</v>
      </c>
    </row>
    <row r="540" spans="1:26" x14ac:dyDescent="0.3">
      <c r="A540" s="1" t="s">
        <v>84</v>
      </c>
      <c r="B540" s="1" t="s">
        <v>91</v>
      </c>
      <c r="C540">
        <v>10</v>
      </c>
      <c r="D540">
        <v>3</v>
      </c>
      <c r="E540">
        <v>0</v>
      </c>
      <c r="F540">
        <v>3</v>
      </c>
      <c r="G540" s="1" t="s">
        <v>139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3</v>
      </c>
      <c r="N540">
        <v>0</v>
      </c>
      <c r="O540">
        <v>0</v>
      </c>
      <c r="P540">
        <v>3</v>
      </c>
      <c r="Q540">
        <v>3</v>
      </c>
      <c r="R540">
        <v>1</v>
      </c>
      <c r="S540">
        <v>3</v>
      </c>
      <c r="T540">
        <v>4</v>
      </c>
      <c r="U540">
        <v>7</v>
      </c>
      <c r="V540">
        <v>2</v>
      </c>
      <c r="W540">
        <v>2</v>
      </c>
      <c r="X540">
        <v>7</v>
      </c>
      <c r="Y540">
        <v>9</v>
      </c>
      <c r="Z540" s="1" t="s">
        <v>148</v>
      </c>
    </row>
    <row r="541" spans="1:26" x14ac:dyDescent="0.3">
      <c r="A541" s="1" t="s">
        <v>88</v>
      </c>
      <c r="B541" s="1" t="s">
        <v>92</v>
      </c>
      <c r="C541">
        <v>10</v>
      </c>
      <c r="D541">
        <v>8</v>
      </c>
      <c r="E541">
        <v>0</v>
      </c>
      <c r="F541">
        <v>8</v>
      </c>
      <c r="G541" s="1" t="s">
        <v>139</v>
      </c>
      <c r="H541">
        <v>5</v>
      </c>
      <c r="I541">
        <v>0</v>
      </c>
      <c r="J541">
        <v>0</v>
      </c>
      <c r="K541">
        <v>5</v>
      </c>
      <c r="L541">
        <v>5</v>
      </c>
      <c r="M541">
        <v>3</v>
      </c>
      <c r="N541">
        <v>0</v>
      </c>
      <c r="O541">
        <v>0</v>
      </c>
      <c r="P541">
        <v>3</v>
      </c>
      <c r="Q541">
        <v>3</v>
      </c>
      <c r="R541">
        <v>0</v>
      </c>
      <c r="S541">
        <v>1</v>
      </c>
      <c r="T541">
        <v>1</v>
      </c>
      <c r="U541">
        <v>3</v>
      </c>
      <c r="V541">
        <v>4</v>
      </c>
      <c r="W541">
        <v>4</v>
      </c>
      <c r="X541">
        <v>3</v>
      </c>
      <c r="Y541">
        <v>7</v>
      </c>
      <c r="Z541" s="1" t="s">
        <v>148</v>
      </c>
    </row>
    <row r="542" spans="1:26" x14ac:dyDescent="0.3">
      <c r="A542" s="1" t="s">
        <v>85</v>
      </c>
      <c r="B542" s="1" t="s">
        <v>124</v>
      </c>
      <c r="C542">
        <v>10</v>
      </c>
      <c r="D542">
        <v>1</v>
      </c>
      <c r="E542">
        <v>2</v>
      </c>
      <c r="F542">
        <v>3</v>
      </c>
      <c r="G542" s="1" t="s">
        <v>138</v>
      </c>
      <c r="H542">
        <v>1</v>
      </c>
      <c r="I542">
        <v>2</v>
      </c>
      <c r="J542">
        <v>2</v>
      </c>
      <c r="K542">
        <v>1</v>
      </c>
      <c r="L542">
        <v>3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3</v>
      </c>
      <c r="S542">
        <v>1</v>
      </c>
      <c r="T542">
        <v>4</v>
      </c>
      <c r="U542">
        <v>13</v>
      </c>
      <c r="V542">
        <v>0</v>
      </c>
      <c r="W542">
        <v>0</v>
      </c>
      <c r="X542">
        <v>13</v>
      </c>
      <c r="Y542">
        <v>13</v>
      </c>
      <c r="Z542" s="1" t="s">
        <v>148</v>
      </c>
    </row>
    <row r="543" spans="1:26" x14ac:dyDescent="0.3">
      <c r="A543" s="1" t="s">
        <v>125</v>
      </c>
      <c r="B543" s="1" t="s">
        <v>153</v>
      </c>
      <c r="C543">
        <v>10</v>
      </c>
      <c r="D543">
        <v>5</v>
      </c>
      <c r="E543">
        <v>1</v>
      </c>
      <c r="F543">
        <v>6</v>
      </c>
      <c r="G543" s="1" t="s">
        <v>138</v>
      </c>
      <c r="H543">
        <v>2</v>
      </c>
      <c r="I543">
        <v>1</v>
      </c>
      <c r="J543">
        <v>1</v>
      </c>
      <c r="K543">
        <v>2</v>
      </c>
      <c r="L543">
        <v>3</v>
      </c>
      <c r="M543">
        <v>3</v>
      </c>
      <c r="N543">
        <v>0</v>
      </c>
      <c r="O543">
        <v>0</v>
      </c>
      <c r="P543">
        <v>3</v>
      </c>
      <c r="Q543">
        <v>3</v>
      </c>
      <c r="R543">
        <v>1</v>
      </c>
      <c r="S543">
        <v>3</v>
      </c>
      <c r="T543">
        <v>4</v>
      </c>
      <c r="U543">
        <v>3</v>
      </c>
      <c r="V543">
        <v>0</v>
      </c>
      <c r="W543">
        <v>0</v>
      </c>
      <c r="X543">
        <v>3</v>
      </c>
      <c r="Y543">
        <v>3</v>
      </c>
      <c r="Z543" s="1" t="s">
        <v>148</v>
      </c>
    </row>
    <row r="544" spans="1:26" x14ac:dyDescent="0.3">
      <c r="A544" s="1" t="s">
        <v>82</v>
      </c>
      <c r="B544" s="1" t="s">
        <v>87</v>
      </c>
      <c r="C544">
        <v>10</v>
      </c>
      <c r="D544">
        <v>2</v>
      </c>
      <c r="E544">
        <v>2</v>
      </c>
      <c r="F544">
        <v>4</v>
      </c>
      <c r="G544" s="1" t="s">
        <v>138</v>
      </c>
      <c r="H544">
        <v>1</v>
      </c>
      <c r="I544">
        <v>1</v>
      </c>
      <c r="J544">
        <v>1</v>
      </c>
      <c r="K544">
        <v>1</v>
      </c>
      <c r="L544">
        <v>2</v>
      </c>
      <c r="M544">
        <v>1</v>
      </c>
      <c r="N544">
        <v>1</v>
      </c>
      <c r="O544">
        <v>1</v>
      </c>
      <c r="P544">
        <v>1</v>
      </c>
      <c r="Q544">
        <v>2</v>
      </c>
      <c r="R544">
        <v>3</v>
      </c>
      <c r="S544">
        <v>4</v>
      </c>
      <c r="T544">
        <v>7</v>
      </c>
      <c r="U544">
        <v>5</v>
      </c>
      <c r="V544">
        <v>0</v>
      </c>
      <c r="W544">
        <v>0</v>
      </c>
      <c r="X544">
        <v>5</v>
      </c>
      <c r="Y544">
        <v>5</v>
      </c>
      <c r="Z544" s="1" t="s">
        <v>148</v>
      </c>
    </row>
    <row r="545" spans="1:26" x14ac:dyDescent="0.3">
      <c r="A545" s="1" t="s">
        <v>83</v>
      </c>
      <c r="B545" s="1" t="s">
        <v>128</v>
      </c>
      <c r="C545">
        <v>10</v>
      </c>
      <c r="D545">
        <v>3</v>
      </c>
      <c r="E545">
        <v>0</v>
      </c>
      <c r="F545">
        <v>3</v>
      </c>
      <c r="G545" s="1" t="s">
        <v>139</v>
      </c>
      <c r="H545">
        <v>3</v>
      </c>
      <c r="I545">
        <v>0</v>
      </c>
      <c r="J545">
        <v>0</v>
      </c>
      <c r="K545">
        <v>3</v>
      </c>
      <c r="L545">
        <v>3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1</v>
      </c>
      <c r="U545">
        <v>4</v>
      </c>
      <c r="V545">
        <v>4</v>
      </c>
      <c r="W545">
        <v>4</v>
      </c>
      <c r="X545">
        <v>4</v>
      </c>
      <c r="Y545">
        <v>8</v>
      </c>
      <c r="Z545" s="1" t="s">
        <v>148</v>
      </c>
    </row>
    <row r="546" spans="1:26" x14ac:dyDescent="0.3">
      <c r="A546" s="1" t="s">
        <v>154</v>
      </c>
      <c r="B546" s="1" t="s">
        <v>126</v>
      </c>
      <c r="C546">
        <v>10</v>
      </c>
      <c r="D546">
        <v>2</v>
      </c>
      <c r="E546">
        <v>0</v>
      </c>
      <c r="F546">
        <v>2</v>
      </c>
      <c r="G546" s="1" t="s">
        <v>139</v>
      </c>
      <c r="H546">
        <v>1</v>
      </c>
      <c r="I546">
        <v>0</v>
      </c>
      <c r="J546">
        <v>0</v>
      </c>
      <c r="K546">
        <v>1</v>
      </c>
      <c r="L546">
        <v>1</v>
      </c>
      <c r="M546">
        <v>1</v>
      </c>
      <c r="N546">
        <v>0</v>
      </c>
      <c r="O546">
        <v>0</v>
      </c>
      <c r="P546">
        <v>1</v>
      </c>
      <c r="Q546">
        <v>1</v>
      </c>
      <c r="R546">
        <v>1</v>
      </c>
      <c r="S546">
        <v>3</v>
      </c>
      <c r="T546">
        <v>4</v>
      </c>
      <c r="U546">
        <v>3</v>
      </c>
      <c r="V546">
        <v>4</v>
      </c>
      <c r="W546">
        <v>4</v>
      </c>
      <c r="X546">
        <v>3</v>
      </c>
      <c r="Y546">
        <v>7</v>
      </c>
      <c r="Z546" s="1" t="s">
        <v>148</v>
      </c>
    </row>
    <row r="547" spans="1:26" x14ac:dyDescent="0.3">
      <c r="A547" s="1" t="s">
        <v>90</v>
      </c>
      <c r="B547" s="1" t="s">
        <v>89</v>
      </c>
      <c r="C547">
        <v>10</v>
      </c>
      <c r="D547">
        <v>2</v>
      </c>
      <c r="E547">
        <v>3</v>
      </c>
      <c r="F547">
        <v>5</v>
      </c>
      <c r="G547" s="1" t="s">
        <v>138</v>
      </c>
      <c r="H547">
        <v>1</v>
      </c>
      <c r="I547">
        <v>1</v>
      </c>
      <c r="J547">
        <v>1</v>
      </c>
      <c r="K547">
        <v>1</v>
      </c>
      <c r="L547">
        <v>2</v>
      </c>
      <c r="M547">
        <v>1</v>
      </c>
      <c r="N547">
        <v>2</v>
      </c>
      <c r="O547">
        <v>2</v>
      </c>
      <c r="P547">
        <v>1</v>
      </c>
      <c r="Q547">
        <v>3</v>
      </c>
      <c r="R547">
        <v>3</v>
      </c>
      <c r="S547">
        <v>5</v>
      </c>
      <c r="T547">
        <v>8</v>
      </c>
      <c r="U547">
        <v>1</v>
      </c>
      <c r="V547">
        <v>6</v>
      </c>
      <c r="W547">
        <v>6</v>
      </c>
      <c r="X547">
        <v>1</v>
      </c>
      <c r="Y547">
        <v>7</v>
      </c>
      <c r="Z547" s="1" t="s">
        <v>148</v>
      </c>
    </row>
    <row r="548" spans="1:26" x14ac:dyDescent="0.3">
      <c r="A548" s="1" t="s">
        <v>127</v>
      </c>
      <c r="B548" s="1" t="s">
        <v>86</v>
      </c>
      <c r="C548">
        <v>10</v>
      </c>
      <c r="D548">
        <v>1</v>
      </c>
      <c r="E548">
        <v>0</v>
      </c>
      <c r="F548">
        <v>1</v>
      </c>
      <c r="G548" s="1" t="s">
        <v>139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1</v>
      </c>
      <c r="Q548">
        <v>1</v>
      </c>
      <c r="R548">
        <v>1</v>
      </c>
      <c r="S548">
        <v>1</v>
      </c>
      <c r="T548">
        <v>2</v>
      </c>
      <c r="U548">
        <v>1</v>
      </c>
      <c r="V548">
        <v>4</v>
      </c>
      <c r="W548">
        <v>4</v>
      </c>
      <c r="X548">
        <v>1</v>
      </c>
      <c r="Y548">
        <v>5</v>
      </c>
      <c r="Z548" s="1" t="s">
        <v>148</v>
      </c>
    </row>
    <row r="2203" spans="27:27" x14ac:dyDescent="0.3">
      <c r="AA2203" t="s">
        <v>137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79FA-1FBE-4012-AE56-1CE5780CA6D0}">
  <dimension ref="A1:E958"/>
  <sheetViews>
    <sheetView workbookViewId="0">
      <selection activeCell="D1" sqref="D1"/>
    </sheetView>
  </sheetViews>
  <sheetFormatPr defaultRowHeight="14.4" x14ac:dyDescent="0.3"/>
  <cols>
    <col min="1" max="2" width="25.44140625" bestFit="1" customWidth="1"/>
    <col min="3" max="3" width="10.77734375" bestFit="1" customWidth="1"/>
    <col min="4" max="4" width="17.109375" style="20" bestFit="1" customWidth="1"/>
    <col min="5" max="5" width="14.5546875" style="20" bestFit="1" customWidth="1"/>
  </cols>
  <sheetData>
    <row r="1" spans="1:5" x14ac:dyDescent="0.3">
      <c r="A1" t="s">
        <v>53</v>
      </c>
      <c r="B1" t="s">
        <v>54</v>
      </c>
      <c r="C1" t="s">
        <v>55</v>
      </c>
      <c r="D1" s="20" t="s">
        <v>56</v>
      </c>
      <c r="E1" t="s">
        <v>57</v>
      </c>
    </row>
    <row r="2" spans="1:5" x14ac:dyDescent="0.3">
      <c r="A2" s="1" t="s">
        <v>78</v>
      </c>
      <c r="B2" s="1" t="s">
        <v>15</v>
      </c>
      <c r="C2">
        <v>12</v>
      </c>
      <c r="D2" s="20">
        <v>43777</v>
      </c>
      <c r="E2" s="1" t="s">
        <v>144</v>
      </c>
    </row>
    <row r="3" spans="1:5" x14ac:dyDescent="0.3">
      <c r="A3" s="1" t="s">
        <v>46</v>
      </c>
      <c r="B3" s="1" t="s">
        <v>52</v>
      </c>
      <c r="C3">
        <v>12</v>
      </c>
      <c r="D3" s="20">
        <v>43777</v>
      </c>
      <c r="E3" s="1" t="s">
        <v>145</v>
      </c>
    </row>
    <row r="4" spans="1:5" x14ac:dyDescent="0.3">
      <c r="A4" s="1" t="s">
        <v>122</v>
      </c>
      <c r="B4" s="1" t="s">
        <v>141</v>
      </c>
      <c r="C4">
        <v>13</v>
      </c>
      <c r="D4" s="20">
        <v>43777</v>
      </c>
      <c r="E4" s="1" t="s">
        <v>146</v>
      </c>
    </row>
    <row r="5" spans="1:5" x14ac:dyDescent="0.3">
      <c r="A5" s="1" t="s">
        <v>99</v>
      </c>
      <c r="B5" s="1" t="s">
        <v>107</v>
      </c>
      <c r="C5">
        <v>13</v>
      </c>
      <c r="D5" s="20">
        <v>43777</v>
      </c>
      <c r="E5" s="1" t="s">
        <v>147</v>
      </c>
    </row>
    <row r="6" spans="1:5" x14ac:dyDescent="0.3">
      <c r="A6" s="1" t="s">
        <v>126</v>
      </c>
      <c r="B6" s="1" t="s">
        <v>83</v>
      </c>
      <c r="C6">
        <v>11</v>
      </c>
      <c r="D6" s="20">
        <v>43777</v>
      </c>
      <c r="E6" s="1" t="s">
        <v>148</v>
      </c>
    </row>
    <row r="7" spans="1:5" x14ac:dyDescent="0.3">
      <c r="A7" s="1" t="s">
        <v>14</v>
      </c>
      <c r="B7" s="1" t="s">
        <v>8</v>
      </c>
      <c r="C7">
        <v>12</v>
      </c>
      <c r="D7" s="20">
        <v>43778</v>
      </c>
      <c r="E7" s="1" t="s">
        <v>144</v>
      </c>
    </row>
    <row r="8" spans="1:5" x14ac:dyDescent="0.3">
      <c r="A8" s="1" t="s">
        <v>6</v>
      </c>
      <c r="B8" s="1" t="s">
        <v>5</v>
      </c>
      <c r="C8">
        <v>12</v>
      </c>
      <c r="D8" s="20">
        <v>43778</v>
      </c>
      <c r="E8" s="1" t="s">
        <v>144</v>
      </c>
    </row>
    <row r="9" spans="1:5" x14ac:dyDescent="0.3">
      <c r="A9" s="1" t="s">
        <v>10</v>
      </c>
      <c r="B9" s="1" t="s">
        <v>3</v>
      </c>
      <c r="C9">
        <v>12</v>
      </c>
      <c r="D9" s="20">
        <v>43778</v>
      </c>
      <c r="E9" s="1" t="s">
        <v>144</v>
      </c>
    </row>
    <row r="10" spans="1:5" x14ac:dyDescent="0.3">
      <c r="A10" s="1" t="s">
        <v>11</v>
      </c>
      <c r="B10" s="1" t="s">
        <v>2</v>
      </c>
      <c r="C10">
        <v>12</v>
      </c>
      <c r="D10" s="20">
        <v>43778</v>
      </c>
      <c r="E10" s="1" t="s">
        <v>144</v>
      </c>
    </row>
    <row r="11" spans="1:5" x14ac:dyDescent="0.3">
      <c r="A11" s="1" t="s">
        <v>13</v>
      </c>
      <c r="B11" s="1" t="s">
        <v>18</v>
      </c>
      <c r="C11">
        <v>12</v>
      </c>
      <c r="D11" s="20">
        <v>43778</v>
      </c>
      <c r="E11" s="1" t="s">
        <v>144</v>
      </c>
    </row>
    <row r="12" spans="1:5" x14ac:dyDescent="0.3">
      <c r="A12" s="1" t="s">
        <v>12</v>
      </c>
      <c r="B12" s="1" t="s">
        <v>79</v>
      </c>
      <c r="C12">
        <v>12</v>
      </c>
      <c r="D12" s="20">
        <v>43778</v>
      </c>
      <c r="E12" s="1" t="s">
        <v>144</v>
      </c>
    </row>
    <row r="13" spans="1:5" x14ac:dyDescent="0.3">
      <c r="A13" s="1" t="s">
        <v>129</v>
      </c>
      <c r="B13" s="1" t="s">
        <v>43</v>
      </c>
      <c r="C13">
        <v>12</v>
      </c>
      <c r="D13" s="20">
        <v>43778</v>
      </c>
      <c r="E13" s="1" t="s">
        <v>145</v>
      </c>
    </row>
    <row r="14" spans="1:5" x14ac:dyDescent="0.3">
      <c r="A14" s="1" t="s">
        <v>38</v>
      </c>
      <c r="B14" s="1" t="s">
        <v>130</v>
      </c>
      <c r="C14">
        <v>12</v>
      </c>
      <c r="D14" s="20">
        <v>43778</v>
      </c>
      <c r="E14" s="1" t="s">
        <v>145</v>
      </c>
    </row>
    <row r="15" spans="1:5" x14ac:dyDescent="0.3">
      <c r="A15" s="1" t="s">
        <v>37</v>
      </c>
      <c r="B15" s="1" t="s">
        <v>49</v>
      </c>
      <c r="C15">
        <v>12</v>
      </c>
      <c r="D15" s="20">
        <v>43778</v>
      </c>
      <c r="E15" s="1" t="s">
        <v>145</v>
      </c>
    </row>
    <row r="16" spans="1:5" x14ac:dyDescent="0.3">
      <c r="A16" s="1" t="s">
        <v>120</v>
      </c>
      <c r="B16" s="1" t="s">
        <v>114</v>
      </c>
      <c r="C16">
        <v>13</v>
      </c>
      <c r="D16" s="20">
        <v>43778</v>
      </c>
      <c r="E16" s="1" t="s">
        <v>146</v>
      </c>
    </row>
    <row r="17" spans="1:5" x14ac:dyDescent="0.3">
      <c r="A17" s="1" t="s">
        <v>112</v>
      </c>
      <c r="B17" s="1" t="s">
        <v>152</v>
      </c>
      <c r="C17">
        <v>13</v>
      </c>
      <c r="D17" s="20">
        <v>43778</v>
      </c>
      <c r="E17" s="1" t="s">
        <v>146</v>
      </c>
    </row>
    <row r="18" spans="1:5" x14ac:dyDescent="0.3">
      <c r="A18" s="1" t="s">
        <v>110</v>
      </c>
      <c r="B18" s="1" t="s">
        <v>119</v>
      </c>
      <c r="C18">
        <v>13</v>
      </c>
      <c r="D18" s="20">
        <v>43778</v>
      </c>
      <c r="E18" s="1" t="s">
        <v>146</v>
      </c>
    </row>
    <row r="19" spans="1:5" x14ac:dyDescent="0.3">
      <c r="A19" s="1" t="s">
        <v>115</v>
      </c>
      <c r="B19" s="1" t="s">
        <v>136</v>
      </c>
      <c r="C19">
        <v>13</v>
      </c>
      <c r="D19" s="20">
        <v>43778</v>
      </c>
      <c r="E19" s="1" t="s">
        <v>146</v>
      </c>
    </row>
    <row r="20" spans="1:5" x14ac:dyDescent="0.3">
      <c r="A20" s="1" t="s">
        <v>105</v>
      </c>
      <c r="B20" s="1" t="s">
        <v>106</v>
      </c>
      <c r="C20">
        <v>13</v>
      </c>
      <c r="D20" s="20">
        <v>43778</v>
      </c>
      <c r="E20" s="1" t="s">
        <v>147</v>
      </c>
    </row>
    <row r="21" spans="1:5" x14ac:dyDescent="0.3">
      <c r="A21" s="1" t="s">
        <v>95</v>
      </c>
      <c r="B21" s="1" t="s">
        <v>132</v>
      </c>
      <c r="C21">
        <v>13</v>
      </c>
      <c r="D21" s="20">
        <v>43778</v>
      </c>
      <c r="E21" s="1" t="s">
        <v>147</v>
      </c>
    </row>
    <row r="22" spans="1:5" x14ac:dyDescent="0.3">
      <c r="A22" s="1" t="s">
        <v>133</v>
      </c>
      <c r="B22" s="1" t="s">
        <v>93</v>
      </c>
      <c r="C22">
        <v>13</v>
      </c>
      <c r="D22" s="20">
        <v>43778</v>
      </c>
      <c r="E22" s="1" t="s">
        <v>147</v>
      </c>
    </row>
    <row r="23" spans="1:5" x14ac:dyDescent="0.3">
      <c r="A23" s="1" t="s">
        <v>97</v>
      </c>
      <c r="B23" s="1" t="s">
        <v>100</v>
      </c>
      <c r="C23">
        <v>13</v>
      </c>
      <c r="D23" s="20">
        <v>43778</v>
      </c>
      <c r="E23" s="1" t="s">
        <v>147</v>
      </c>
    </row>
    <row r="24" spans="1:5" x14ac:dyDescent="0.3">
      <c r="A24" s="1" t="s">
        <v>98</v>
      </c>
      <c r="B24" s="1" t="s">
        <v>104</v>
      </c>
      <c r="C24">
        <v>13</v>
      </c>
      <c r="D24" s="20">
        <v>43778</v>
      </c>
      <c r="E24" s="1" t="s">
        <v>147</v>
      </c>
    </row>
    <row r="25" spans="1:5" x14ac:dyDescent="0.3">
      <c r="A25" s="1" t="s">
        <v>153</v>
      </c>
      <c r="B25" s="1" t="s">
        <v>84</v>
      </c>
      <c r="C25">
        <v>11</v>
      </c>
      <c r="D25" s="20">
        <v>43778</v>
      </c>
      <c r="E25" s="1" t="s">
        <v>148</v>
      </c>
    </row>
    <row r="26" spans="1:5" x14ac:dyDescent="0.3">
      <c r="A26" s="1" t="s">
        <v>86</v>
      </c>
      <c r="B26" s="1" t="s">
        <v>88</v>
      </c>
      <c r="C26">
        <v>11</v>
      </c>
      <c r="D26" s="20">
        <v>43778</v>
      </c>
      <c r="E26" s="1" t="s">
        <v>148</v>
      </c>
    </row>
    <row r="27" spans="1:5" x14ac:dyDescent="0.3">
      <c r="A27" s="1" t="s">
        <v>92</v>
      </c>
      <c r="B27" s="1" t="s">
        <v>127</v>
      </c>
      <c r="C27">
        <v>11</v>
      </c>
      <c r="D27" s="20">
        <v>43778</v>
      </c>
      <c r="E27" s="1" t="s">
        <v>148</v>
      </c>
    </row>
    <row r="28" spans="1:5" x14ac:dyDescent="0.3">
      <c r="A28" s="1" t="s">
        <v>89</v>
      </c>
      <c r="B28" s="1" t="s">
        <v>154</v>
      </c>
      <c r="C28">
        <v>11</v>
      </c>
      <c r="D28" s="20">
        <v>43778</v>
      </c>
      <c r="E28" s="1" t="s">
        <v>148</v>
      </c>
    </row>
    <row r="29" spans="1:5" x14ac:dyDescent="0.3">
      <c r="A29" s="1" t="s">
        <v>128</v>
      </c>
      <c r="B29" s="1" t="s">
        <v>90</v>
      </c>
      <c r="C29">
        <v>11</v>
      </c>
      <c r="D29" s="20">
        <v>43778</v>
      </c>
      <c r="E29" s="1" t="s">
        <v>148</v>
      </c>
    </row>
    <row r="30" spans="1:5" x14ac:dyDescent="0.3">
      <c r="A30" s="1" t="s">
        <v>7</v>
      </c>
      <c r="B30" s="1" t="s">
        <v>4</v>
      </c>
      <c r="C30">
        <v>12</v>
      </c>
      <c r="D30" s="20">
        <v>43779</v>
      </c>
      <c r="E30" s="1" t="s">
        <v>144</v>
      </c>
    </row>
    <row r="31" spans="1:5" x14ac:dyDescent="0.3">
      <c r="A31" s="1" t="s">
        <v>9</v>
      </c>
      <c r="B31" s="1" t="s">
        <v>16</v>
      </c>
      <c r="C31">
        <v>12</v>
      </c>
      <c r="D31" s="20">
        <v>43779</v>
      </c>
      <c r="E31" s="1" t="s">
        <v>144</v>
      </c>
    </row>
    <row r="32" spans="1:5" x14ac:dyDescent="0.3">
      <c r="A32" s="1" t="s">
        <v>17</v>
      </c>
      <c r="B32" s="1" t="s">
        <v>80</v>
      </c>
      <c r="C32">
        <v>12</v>
      </c>
      <c r="D32" s="20">
        <v>43779</v>
      </c>
      <c r="E32" s="1" t="s">
        <v>144</v>
      </c>
    </row>
    <row r="33" spans="1:5" x14ac:dyDescent="0.3">
      <c r="A33" s="1" t="s">
        <v>48</v>
      </c>
      <c r="B33" s="1" t="s">
        <v>45</v>
      </c>
      <c r="C33">
        <v>12</v>
      </c>
      <c r="D33" s="20">
        <v>43779</v>
      </c>
      <c r="E33" s="1" t="s">
        <v>145</v>
      </c>
    </row>
    <row r="34" spans="1:5" x14ac:dyDescent="0.3">
      <c r="A34" s="1" t="s">
        <v>36</v>
      </c>
      <c r="B34" s="1" t="s">
        <v>41</v>
      </c>
      <c r="C34">
        <v>12</v>
      </c>
      <c r="D34" s="20">
        <v>43779</v>
      </c>
      <c r="E34" s="1" t="s">
        <v>145</v>
      </c>
    </row>
    <row r="35" spans="1:5" x14ac:dyDescent="0.3">
      <c r="A35" s="1" t="s">
        <v>39</v>
      </c>
      <c r="B35" s="1" t="s">
        <v>131</v>
      </c>
      <c r="C35">
        <v>12</v>
      </c>
      <c r="D35" s="20">
        <v>43779</v>
      </c>
      <c r="E35" s="1" t="s">
        <v>145</v>
      </c>
    </row>
    <row r="36" spans="1:5" x14ac:dyDescent="0.3">
      <c r="A36" s="1" t="s">
        <v>47</v>
      </c>
      <c r="B36" s="1" t="s">
        <v>42</v>
      </c>
      <c r="C36">
        <v>12</v>
      </c>
      <c r="D36" s="20">
        <v>43779</v>
      </c>
      <c r="E36" s="1" t="s">
        <v>145</v>
      </c>
    </row>
    <row r="37" spans="1:5" x14ac:dyDescent="0.3">
      <c r="A37" s="1" t="s">
        <v>40</v>
      </c>
      <c r="B37" s="1" t="s">
        <v>44</v>
      </c>
      <c r="C37">
        <v>12</v>
      </c>
      <c r="D37" s="20">
        <v>43779</v>
      </c>
      <c r="E37" s="1" t="s">
        <v>145</v>
      </c>
    </row>
    <row r="38" spans="1:5" x14ac:dyDescent="0.3">
      <c r="A38" s="1" t="s">
        <v>51</v>
      </c>
      <c r="B38" s="1" t="s">
        <v>50</v>
      </c>
      <c r="C38">
        <v>12</v>
      </c>
      <c r="D38" s="20">
        <v>43779</v>
      </c>
      <c r="E38" s="1" t="s">
        <v>145</v>
      </c>
    </row>
    <row r="39" spans="1:5" x14ac:dyDescent="0.3">
      <c r="A39" s="1" t="s">
        <v>113</v>
      </c>
      <c r="B39" s="1" t="s">
        <v>117</v>
      </c>
      <c r="C39">
        <v>13</v>
      </c>
      <c r="D39" s="20">
        <v>43779</v>
      </c>
      <c r="E39" s="1" t="s">
        <v>146</v>
      </c>
    </row>
    <row r="40" spans="1:5" x14ac:dyDescent="0.3">
      <c r="A40" s="1" t="s">
        <v>142</v>
      </c>
      <c r="B40" s="1" t="s">
        <v>111</v>
      </c>
      <c r="C40">
        <v>13</v>
      </c>
      <c r="D40" s="20">
        <v>43779</v>
      </c>
      <c r="E40" s="1" t="s">
        <v>146</v>
      </c>
    </row>
    <row r="41" spans="1:5" x14ac:dyDescent="0.3">
      <c r="A41" s="1" t="s">
        <v>109</v>
      </c>
      <c r="B41" s="1" t="s">
        <v>116</v>
      </c>
      <c r="C41">
        <v>13</v>
      </c>
      <c r="D41" s="20">
        <v>43779</v>
      </c>
      <c r="E41" s="1" t="s">
        <v>146</v>
      </c>
    </row>
    <row r="42" spans="1:5" x14ac:dyDescent="0.3">
      <c r="A42" s="1" t="s">
        <v>121</v>
      </c>
      <c r="B42" s="1" t="s">
        <v>135</v>
      </c>
      <c r="C42">
        <v>13</v>
      </c>
      <c r="D42" s="20">
        <v>43779</v>
      </c>
      <c r="E42" s="1" t="s">
        <v>146</v>
      </c>
    </row>
    <row r="43" spans="1:5" x14ac:dyDescent="0.3">
      <c r="A43" s="1" t="s">
        <v>134</v>
      </c>
      <c r="B43" s="1" t="s">
        <v>118</v>
      </c>
      <c r="C43">
        <v>13</v>
      </c>
      <c r="D43" s="20">
        <v>43779</v>
      </c>
      <c r="E43" s="1" t="s">
        <v>146</v>
      </c>
    </row>
    <row r="44" spans="1:5" x14ac:dyDescent="0.3">
      <c r="A44" s="1" t="s">
        <v>123</v>
      </c>
      <c r="B44" s="1" t="s">
        <v>102</v>
      </c>
      <c r="C44">
        <v>13</v>
      </c>
      <c r="D44" s="20">
        <v>43779</v>
      </c>
      <c r="E44" s="1" t="s">
        <v>147</v>
      </c>
    </row>
    <row r="45" spans="1:5" x14ac:dyDescent="0.3">
      <c r="A45" s="1" t="s">
        <v>101</v>
      </c>
      <c r="B45" s="1" t="s">
        <v>96</v>
      </c>
      <c r="C45">
        <v>13</v>
      </c>
      <c r="D45" s="20">
        <v>43779</v>
      </c>
      <c r="E45" s="1" t="s">
        <v>147</v>
      </c>
    </row>
    <row r="46" spans="1:5" x14ac:dyDescent="0.3">
      <c r="A46" s="1" t="s">
        <v>103</v>
      </c>
      <c r="B46" s="1" t="s">
        <v>108</v>
      </c>
      <c r="C46">
        <v>13</v>
      </c>
      <c r="D46" s="20">
        <v>43779</v>
      </c>
      <c r="E46" s="1" t="s">
        <v>147</v>
      </c>
    </row>
    <row r="47" spans="1:5" x14ac:dyDescent="0.3">
      <c r="A47" s="1" t="s">
        <v>94</v>
      </c>
      <c r="B47" s="1" t="s">
        <v>140</v>
      </c>
      <c r="C47">
        <v>13</v>
      </c>
      <c r="D47" s="20">
        <v>43779</v>
      </c>
      <c r="E47" s="1" t="s">
        <v>147</v>
      </c>
    </row>
    <row r="48" spans="1:5" x14ac:dyDescent="0.3">
      <c r="A48" s="1" t="s">
        <v>124</v>
      </c>
      <c r="B48" s="1" t="s">
        <v>82</v>
      </c>
      <c r="C48">
        <v>11</v>
      </c>
      <c r="D48" s="20">
        <v>43779</v>
      </c>
      <c r="E48" s="1" t="s">
        <v>148</v>
      </c>
    </row>
    <row r="49" spans="1:5" x14ac:dyDescent="0.3">
      <c r="A49" s="1" t="s">
        <v>91</v>
      </c>
      <c r="B49" s="1" t="s">
        <v>85</v>
      </c>
      <c r="C49">
        <v>11</v>
      </c>
      <c r="D49" s="20">
        <v>43779</v>
      </c>
      <c r="E49" s="1" t="s">
        <v>148</v>
      </c>
    </row>
    <row r="50" spans="1:5" x14ac:dyDescent="0.3">
      <c r="A50" s="1" t="s">
        <v>87</v>
      </c>
      <c r="B50" s="1" t="s">
        <v>125</v>
      </c>
      <c r="C50">
        <v>11</v>
      </c>
      <c r="D50" s="20">
        <v>43779</v>
      </c>
      <c r="E50" s="1" t="s">
        <v>148</v>
      </c>
    </row>
    <row r="51" spans="1:5" x14ac:dyDescent="0.3">
      <c r="A51" s="1" t="s">
        <v>117</v>
      </c>
      <c r="B51" s="1" t="s">
        <v>134</v>
      </c>
      <c r="C51">
        <v>14</v>
      </c>
      <c r="D51" s="20">
        <v>43791</v>
      </c>
      <c r="E51" s="1" t="s">
        <v>146</v>
      </c>
    </row>
    <row r="52" spans="1:5" x14ac:dyDescent="0.3">
      <c r="A52" s="1" t="s">
        <v>93</v>
      </c>
      <c r="B52" s="1" t="s">
        <v>95</v>
      </c>
      <c r="C52">
        <v>14</v>
      </c>
      <c r="D52" s="20">
        <v>43791</v>
      </c>
      <c r="E52" s="1" t="s">
        <v>147</v>
      </c>
    </row>
    <row r="53" spans="1:5" x14ac:dyDescent="0.3">
      <c r="A53" s="1" t="s">
        <v>84</v>
      </c>
      <c r="B53" s="1" t="s">
        <v>128</v>
      </c>
      <c r="C53">
        <v>12</v>
      </c>
      <c r="D53" s="20">
        <v>43791</v>
      </c>
      <c r="E53" s="1" t="s">
        <v>148</v>
      </c>
    </row>
    <row r="54" spans="1:5" x14ac:dyDescent="0.3">
      <c r="A54" s="1" t="s">
        <v>2</v>
      </c>
      <c r="B54" s="1" t="s">
        <v>17</v>
      </c>
      <c r="C54">
        <v>13</v>
      </c>
      <c r="D54" s="20">
        <v>43792</v>
      </c>
      <c r="E54" s="1" t="s">
        <v>144</v>
      </c>
    </row>
    <row r="55" spans="1:5" x14ac:dyDescent="0.3">
      <c r="A55" s="1" t="s">
        <v>3</v>
      </c>
      <c r="B55" s="1" t="s">
        <v>13</v>
      </c>
      <c r="C55">
        <v>13</v>
      </c>
      <c r="D55" s="20">
        <v>43792</v>
      </c>
      <c r="E55" s="1" t="s">
        <v>144</v>
      </c>
    </row>
    <row r="56" spans="1:5" x14ac:dyDescent="0.3">
      <c r="A56" s="1" t="s">
        <v>16</v>
      </c>
      <c r="B56" s="1" t="s">
        <v>10</v>
      </c>
      <c r="C56">
        <v>13</v>
      </c>
      <c r="D56" s="20">
        <v>43792</v>
      </c>
      <c r="E56" s="1" t="s">
        <v>144</v>
      </c>
    </row>
    <row r="57" spans="1:5" x14ac:dyDescent="0.3">
      <c r="A57" s="1" t="s">
        <v>5</v>
      </c>
      <c r="B57" s="1" t="s">
        <v>7</v>
      </c>
      <c r="C57">
        <v>13</v>
      </c>
      <c r="D57" s="20">
        <v>43792</v>
      </c>
      <c r="E57" s="1" t="s">
        <v>144</v>
      </c>
    </row>
    <row r="58" spans="1:5" x14ac:dyDescent="0.3">
      <c r="A58" s="1" t="s">
        <v>18</v>
      </c>
      <c r="B58" s="1" t="s">
        <v>78</v>
      </c>
      <c r="C58">
        <v>13</v>
      </c>
      <c r="D58" s="20">
        <v>43792</v>
      </c>
      <c r="E58" s="1" t="s">
        <v>144</v>
      </c>
    </row>
    <row r="59" spans="1:5" x14ac:dyDescent="0.3">
      <c r="A59" s="1" t="s">
        <v>4</v>
      </c>
      <c r="B59" s="1" t="s">
        <v>6</v>
      </c>
      <c r="C59">
        <v>13</v>
      </c>
      <c r="D59" s="20">
        <v>43792</v>
      </c>
      <c r="E59" s="1" t="s">
        <v>144</v>
      </c>
    </row>
    <row r="60" spans="1:5" x14ac:dyDescent="0.3">
      <c r="A60" s="1" t="s">
        <v>15</v>
      </c>
      <c r="B60" s="1" t="s">
        <v>14</v>
      </c>
      <c r="C60">
        <v>13</v>
      </c>
      <c r="D60" s="20">
        <v>43792</v>
      </c>
      <c r="E60" s="1" t="s">
        <v>144</v>
      </c>
    </row>
    <row r="61" spans="1:5" x14ac:dyDescent="0.3">
      <c r="A61" s="1" t="s">
        <v>8</v>
      </c>
      <c r="B61" s="1" t="s">
        <v>12</v>
      </c>
      <c r="C61">
        <v>13</v>
      </c>
      <c r="D61" s="20">
        <v>43792</v>
      </c>
      <c r="E61" s="1" t="s">
        <v>144</v>
      </c>
    </row>
    <row r="62" spans="1:5" x14ac:dyDescent="0.3">
      <c r="A62" s="1" t="s">
        <v>44</v>
      </c>
      <c r="B62" s="1" t="s">
        <v>36</v>
      </c>
      <c r="C62">
        <v>13</v>
      </c>
      <c r="D62" s="20">
        <v>43792</v>
      </c>
      <c r="E62" s="1" t="s">
        <v>145</v>
      </c>
    </row>
    <row r="63" spans="1:5" x14ac:dyDescent="0.3">
      <c r="A63" s="1" t="s">
        <v>41</v>
      </c>
      <c r="B63" s="1" t="s">
        <v>37</v>
      </c>
      <c r="C63">
        <v>13</v>
      </c>
      <c r="D63" s="20">
        <v>43792</v>
      </c>
      <c r="E63" s="1" t="s">
        <v>145</v>
      </c>
    </row>
    <row r="64" spans="1:5" x14ac:dyDescent="0.3">
      <c r="A64" s="1" t="s">
        <v>43</v>
      </c>
      <c r="B64" s="1" t="s">
        <v>38</v>
      </c>
      <c r="C64">
        <v>13</v>
      </c>
      <c r="D64" s="20">
        <v>43792</v>
      </c>
      <c r="E64" s="1" t="s">
        <v>145</v>
      </c>
    </row>
    <row r="65" spans="1:5" x14ac:dyDescent="0.3">
      <c r="A65" s="1" t="s">
        <v>109</v>
      </c>
      <c r="B65" s="1" t="s">
        <v>115</v>
      </c>
      <c r="C65">
        <v>14</v>
      </c>
      <c r="D65" s="20">
        <v>43792</v>
      </c>
      <c r="E65" s="1" t="s">
        <v>146</v>
      </c>
    </row>
    <row r="66" spans="1:5" x14ac:dyDescent="0.3">
      <c r="A66" s="1" t="s">
        <v>136</v>
      </c>
      <c r="B66" s="1" t="s">
        <v>142</v>
      </c>
      <c r="C66">
        <v>14</v>
      </c>
      <c r="D66" s="20">
        <v>43792</v>
      </c>
      <c r="E66" s="1" t="s">
        <v>146</v>
      </c>
    </row>
    <row r="67" spans="1:5" x14ac:dyDescent="0.3">
      <c r="A67" s="1" t="s">
        <v>141</v>
      </c>
      <c r="B67" s="1" t="s">
        <v>112</v>
      </c>
      <c r="C67">
        <v>14</v>
      </c>
      <c r="D67" s="20">
        <v>43792</v>
      </c>
      <c r="E67" s="1" t="s">
        <v>146</v>
      </c>
    </row>
    <row r="68" spans="1:5" x14ac:dyDescent="0.3">
      <c r="A68" s="1" t="s">
        <v>119</v>
      </c>
      <c r="B68" s="1" t="s">
        <v>122</v>
      </c>
      <c r="C68">
        <v>14</v>
      </c>
      <c r="D68" s="20">
        <v>43792</v>
      </c>
      <c r="E68" s="1" t="s">
        <v>146</v>
      </c>
    </row>
    <row r="69" spans="1:5" x14ac:dyDescent="0.3">
      <c r="A69" s="1" t="s">
        <v>102</v>
      </c>
      <c r="B69" s="1" t="s">
        <v>99</v>
      </c>
      <c r="C69">
        <v>14</v>
      </c>
      <c r="D69" s="20">
        <v>43792</v>
      </c>
      <c r="E69" s="1" t="s">
        <v>147</v>
      </c>
    </row>
    <row r="70" spans="1:5" x14ac:dyDescent="0.3">
      <c r="A70" s="1" t="s">
        <v>133</v>
      </c>
      <c r="B70" s="1" t="s">
        <v>94</v>
      </c>
      <c r="C70">
        <v>14</v>
      </c>
      <c r="D70" s="20">
        <v>43792</v>
      </c>
      <c r="E70" s="1" t="s">
        <v>147</v>
      </c>
    </row>
    <row r="71" spans="1:5" x14ac:dyDescent="0.3">
      <c r="A71" s="1" t="s">
        <v>132</v>
      </c>
      <c r="B71" s="1" t="s">
        <v>97</v>
      </c>
      <c r="C71">
        <v>14</v>
      </c>
      <c r="D71" s="20">
        <v>43792</v>
      </c>
      <c r="E71" s="1" t="s">
        <v>147</v>
      </c>
    </row>
    <row r="72" spans="1:5" x14ac:dyDescent="0.3">
      <c r="A72" s="1" t="s">
        <v>108</v>
      </c>
      <c r="B72" s="1" t="s">
        <v>98</v>
      </c>
      <c r="C72">
        <v>14</v>
      </c>
      <c r="D72" s="20">
        <v>43792</v>
      </c>
      <c r="E72" s="1" t="s">
        <v>147</v>
      </c>
    </row>
    <row r="73" spans="1:5" x14ac:dyDescent="0.3">
      <c r="A73" s="1" t="s">
        <v>100</v>
      </c>
      <c r="B73" s="1" t="s">
        <v>104</v>
      </c>
      <c r="C73">
        <v>14</v>
      </c>
      <c r="D73" s="20">
        <v>43792</v>
      </c>
      <c r="E73" s="1" t="s">
        <v>147</v>
      </c>
    </row>
    <row r="74" spans="1:5" x14ac:dyDescent="0.3">
      <c r="A74" s="1" t="s">
        <v>106</v>
      </c>
      <c r="B74" s="1" t="s">
        <v>103</v>
      </c>
      <c r="C74">
        <v>14</v>
      </c>
      <c r="D74" s="20">
        <v>43792</v>
      </c>
      <c r="E74" s="1" t="s">
        <v>147</v>
      </c>
    </row>
    <row r="75" spans="1:5" x14ac:dyDescent="0.3">
      <c r="A75" s="1" t="s">
        <v>88</v>
      </c>
      <c r="B75" s="1" t="s">
        <v>126</v>
      </c>
      <c r="C75">
        <v>12</v>
      </c>
      <c r="D75" s="20">
        <v>43792</v>
      </c>
      <c r="E75" s="1" t="s">
        <v>148</v>
      </c>
    </row>
    <row r="76" spans="1:5" x14ac:dyDescent="0.3">
      <c r="A76" s="1" t="s">
        <v>85</v>
      </c>
      <c r="B76" s="1" t="s">
        <v>87</v>
      </c>
      <c r="C76">
        <v>12</v>
      </c>
      <c r="D76" s="20">
        <v>43792</v>
      </c>
      <c r="E76" s="1" t="s">
        <v>148</v>
      </c>
    </row>
    <row r="77" spans="1:5" x14ac:dyDescent="0.3">
      <c r="A77" s="1" t="s">
        <v>125</v>
      </c>
      <c r="B77" s="1" t="s">
        <v>91</v>
      </c>
      <c r="C77">
        <v>12</v>
      </c>
      <c r="D77" s="20">
        <v>43792</v>
      </c>
      <c r="E77" s="1" t="s">
        <v>148</v>
      </c>
    </row>
    <row r="78" spans="1:5" x14ac:dyDescent="0.3">
      <c r="A78" s="1" t="s">
        <v>82</v>
      </c>
      <c r="B78" s="1" t="s">
        <v>89</v>
      </c>
      <c r="C78">
        <v>12</v>
      </c>
      <c r="D78" s="20">
        <v>43792</v>
      </c>
      <c r="E78" s="1" t="s">
        <v>148</v>
      </c>
    </row>
    <row r="79" spans="1:5" x14ac:dyDescent="0.3">
      <c r="A79" s="1" t="s">
        <v>154</v>
      </c>
      <c r="B79" s="1" t="s">
        <v>153</v>
      </c>
      <c r="C79">
        <v>12</v>
      </c>
      <c r="D79" s="20">
        <v>43792</v>
      </c>
      <c r="E79" s="1" t="s">
        <v>148</v>
      </c>
    </row>
    <row r="80" spans="1:5" x14ac:dyDescent="0.3">
      <c r="A80" s="1" t="s">
        <v>127</v>
      </c>
      <c r="B80" s="1" t="s">
        <v>124</v>
      </c>
      <c r="C80">
        <v>12</v>
      </c>
      <c r="D80" s="20">
        <v>43792</v>
      </c>
      <c r="E80" s="1" t="s">
        <v>148</v>
      </c>
    </row>
    <row r="81" spans="1:5" x14ac:dyDescent="0.3">
      <c r="A81" s="1" t="s">
        <v>79</v>
      </c>
      <c r="B81" s="1" t="s">
        <v>9</v>
      </c>
      <c r="C81">
        <v>13</v>
      </c>
      <c r="D81" s="20">
        <v>43793</v>
      </c>
      <c r="E81" s="1" t="s">
        <v>144</v>
      </c>
    </row>
    <row r="82" spans="1:5" x14ac:dyDescent="0.3">
      <c r="A82" s="1" t="s">
        <v>52</v>
      </c>
      <c r="B82" s="1" t="s">
        <v>47</v>
      </c>
      <c r="C82">
        <v>13</v>
      </c>
      <c r="D82" s="20">
        <v>43793</v>
      </c>
      <c r="E82" s="1" t="s">
        <v>145</v>
      </c>
    </row>
    <row r="83" spans="1:5" x14ac:dyDescent="0.3">
      <c r="A83" s="1" t="s">
        <v>130</v>
      </c>
      <c r="B83" s="1" t="s">
        <v>45</v>
      </c>
      <c r="C83">
        <v>13</v>
      </c>
      <c r="D83" s="20">
        <v>43793</v>
      </c>
      <c r="E83" s="1" t="s">
        <v>145</v>
      </c>
    </row>
    <row r="84" spans="1:5" x14ac:dyDescent="0.3">
      <c r="A84" s="1" t="s">
        <v>131</v>
      </c>
      <c r="B84" s="1" t="s">
        <v>48</v>
      </c>
      <c r="C84">
        <v>13</v>
      </c>
      <c r="D84" s="20">
        <v>43793</v>
      </c>
      <c r="E84" s="1" t="s">
        <v>145</v>
      </c>
    </row>
    <row r="85" spans="1:5" x14ac:dyDescent="0.3">
      <c r="A85" s="1" t="s">
        <v>42</v>
      </c>
      <c r="B85" s="1" t="s">
        <v>129</v>
      </c>
      <c r="C85">
        <v>13</v>
      </c>
      <c r="D85" s="20">
        <v>43793</v>
      </c>
      <c r="E85" s="1" t="s">
        <v>145</v>
      </c>
    </row>
    <row r="86" spans="1:5" x14ac:dyDescent="0.3">
      <c r="A86" s="1" t="s">
        <v>40</v>
      </c>
      <c r="B86" s="1" t="s">
        <v>51</v>
      </c>
      <c r="C86">
        <v>13</v>
      </c>
      <c r="D86" s="20">
        <v>43793</v>
      </c>
      <c r="E86" s="1" t="s">
        <v>145</v>
      </c>
    </row>
    <row r="87" spans="1:5" x14ac:dyDescent="0.3">
      <c r="A87" s="1" t="s">
        <v>46</v>
      </c>
      <c r="B87" s="1" t="s">
        <v>39</v>
      </c>
      <c r="C87">
        <v>13</v>
      </c>
      <c r="D87" s="20">
        <v>43793</v>
      </c>
      <c r="E87" s="1" t="s">
        <v>145</v>
      </c>
    </row>
    <row r="88" spans="1:5" x14ac:dyDescent="0.3">
      <c r="A88" s="1" t="s">
        <v>110</v>
      </c>
      <c r="B88" s="1" t="s">
        <v>120</v>
      </c>
      <c r="C88">
        <v>14</v>
      </c>
      <c r="D88" s="20">
        <v>43793</v>
      </c>
      <c r="E88" s="1" t="s">
        <v>146</v>
      </c>
    </row>
    <row r="89" spans="1:5" x14ac:dyDescent="0.3">
      <c r="A89" s="1" t="s">
        <v>111</v>
      </c>
      <c r="B89" s="1" t="s">
        <v>121</v>
      </c>
      <c r="C89">
        <v>14</v>
      </c>
      <c r="D89" s="20">
        <v>43793</v>
      </c>
      <c r="E89" s="1" t="s">
        <v>146</v>
      </c>
    </row>
    <row r="90" spans="1:5" x14ac:dyDescent="0.3">
      <c r="A90" s="1" t="s">
        <v>135</v>
      </c>
      <c r="B90" s="1" t="s">
        <v>113</v>
      </c>
      <c r="C90">
        <v>14</v>
      </c>
      <c r="D90" s="20">
        <v>43793</v>
      </c>
      <c r="E90" s="1" t="s">
        <v>146</v>
      </c>
    </row>
    <row r="91" spans="1:5" x14ac:dyDescent="0.3">
      <c r="A91" s="1" t="s">
        <v>118</v>
      </c>
      <c r="B91" s="1" t="s">
        <v>152</v>
      </c>
      <c r="C91">
        <v>14</v>
      </c>
      <c r="D91" s="20">
        <v>43793</v>
      </c>
      <c r="E91" s="1" t="s">
        <v>146</v>
      </c>
    </row>
    <row r="92" spans="1:5" x14ac:dyDescent="0.3">
      <c r="A92" s="1" t="s">
        <v>114</v>
      </c>
      <c r="B92" s="1" t="s">
        <v>116</v>
      </c>
      <c r="C92">
        <v>14</v>
      </c>
      <c r="D92" s="20">
        <v>43793</v>
      </c>
      <c r="E92" s="1" t="s">
        <v>146</v>
      </c>
    </row>
    <row r="93" spans="1:5" x14ac:dyDescent="0.3">
      <c r="A93" s="1" t="s">
        <v>96</v>
      </c>
      <c r="B93" s="1" t="s">
        <v>123</v>
      </c>
      <c r="C93">
        <v>14</v>
      </c>
      <c r="D93" s="20">
        <v>43793</v>
      </c>
      <c r="E93" s="1" t="s">
        <v>147</v>
      </c>
    </row>
    <row r="94" spans="1:5" x14ac:dyDescent="0.3">
      <c r="A94" s="1" t="s">
        <v>107</v>
      </c>
      <c r="B94" s="1" t="s">
        <v>105</v>
      </c>
      <c r="C94">
        <v>14</v>
      </c>
      <c r="D94" s="20">
        <v>43793</v>
      </c>
      <c r="E94" s="1" t="s">
        <v>147</v>
      </c>
    </row>
    <row r="95" spans="1:5" x14ac:dyDescent="0.3">
      <c r="A95" s="1" t="s">
        <v>140</v>
      </c>
      <c r="B95" s="1" t="s">
        <v>101</v>
      </c>
      <c r="C95">
        <v>14</v>
      </c>
      <c r="D95" s="20">
        <v>43793</v>
      </c>
      <c r="E95" s="1" t="s">
        <v>147</v>
      </c>
    </row>
    <row r="96" spans="1:5" x14ac:dyDescent="0.3">
      <c r="A96" s="1" t="s">
        <v>83</v>
      </c>
      <c r="B96" s="1" t="s">
        <v>92</v>
      </c>
      <c r="C96">
        <v>12</v>
      </c>
      <c r="D96" s="20">
        <v>43793</v>
      </c>
      <c r="E96" s="1" t="s">
        <v>148</v>
      </c>
    </row>
    <row r="97" spans="1:5" x14ac:dyDescent="0.3">
      <c r="A97" s="1" t="s">
        <v>90</v>
      </c>
      <c r="B97" s="1" t="s">
        <v>86</v>
      </c>
      <c r="C97">
        <v>12</v>
      </c>
      <c r="D97" s="20">
        <v>43793</v>
      </c>
      <c r="E97" s="1" t="s">
        <v>148</v>
      </c>
    </row>
    <row r="98" spans="1:5" x14ac:dyDescent="0.3">
      <c r="A98" s="1" t="s">
        <v>80</v>
      </c>
      <c r="B98" s="1" t="s">
        <v>11</v>
      </c>
      <c r="C98">
        <v>13</v>
      </c>
      <c r="D98" s="20">
        <v>43794</v>
      </c>
      <c r="E98" s="1" t="s">
        <v>144</v>
      </c>
    </row>
    <row r="99" spans="1:5" x14ac:dyDescent="0.3">
      <c r="A99" s="1" t="s">
        <v>50</v>
      </c>
      <c r="B99" s="1" t="s">
        <v>49</v>
      </c>
      <c r="C99">
        <v>13</v>
      </c>
      <c r="D99" s="20">
        <v>43794</v>
      </c>
      <c r="E99" s="1" t="s">
        <v>145</v>
      </c>
    </row>
    <row r="100" spans="1:5" x14ac:dyDescent="0.3">
      <c r="A100" s="1" t="s">
        <v>152</v>
      </c>
      <c r="B100" s="1" t="s">
        <v>114</v>
      </c>
      <c r="C100">
        <v>15</v>
      </c>
      <c r="D100" s="20">
        <v>43798</v>
      </c>
      <c r="E100" s="1" t="s">
        <v>146</v>
      </c>
    </row>
    <row r="101" spans="1:5" x14ac:dyDescent="0.3">
      <c r="A101" s="1" t="s">
        <v>123</v>
      </c>
      <c r="B101" s="1" t="s">
        <v>133</v>
      </c>
      <c r="C101">
        <v>15</v>
      </c>
      <c r="D101" s="20">
        <v>43798</v>
      </c>
      <c r="E101" s="1" t="s">
        <v>147</v>
      </c>
    </row>
    <row r="102" spans="1:5" x14ac:dyDescent="0.3">
      <c r="A102" s="1" t="s">
        <v>89</v>
      </c>
      <c r="B102" s="1" t="s">
        <v>127</v>
      </c>
      <c r="C102">
        <v>13</v>
      </c>
      <c r="D102" s="20">
        <v>43798</v>
      </c>
      <c r="E102" s="1" t="s">
        <v>148</v>
      </c>
    </row>
    <row r="103" spans="1:5" x14ac:dyDescent="0.3">
      <c r="A103" s="1" t="s">
        <v>14</v>
      </c>
      <c r="B103" s="1" t="s">
        <v>5</v>
      </c>
      <c r="C103">
        <v>14</v>
      </c>
      <c r="D103" s="20">
        <v>43799</v>
      </c>
      <c r="E103" s="1" t="s">
        <v>144</v>
      </c>
    </row>
    <row r="104" spans="1:5" x14ac:dyDescent="0.3">
      <c r="A104" s="1" t="s">
        <v>6</v>
      </c>
      <c r="B104" s="1" t="s">
        <v>8</v>
      </c>
      <c r="C104">
        <v>14</v>
      </c>
      <c r="D104" s="20">
        <v>43799</v>
      </c>
      <c r="E104" s="1" t="s">
        <v>144</v>
      </c>
    </row>
    <row r="105" spans="1:5" x14ac:dyDescent="0.3">
      <c r="A105" s="1" t="s">
        <v>7</v>
      </c>
      <c r="B105" s="1" t="s">
        <v>16</v>
      </c>
      <c r="C105">
        <v>14</v>
      </c>
      <c r="D105" s="20">
        <v>43799</v>
      </c>
      <c r="E105" s="1" t="s">
        <v>144</v>
      </c>
    </row>
    <row r="106" spans="1:5" x14ac:dyDescent="0.3">
      <c r="A106" s="1" t="s">
        <v>11</v>
      </c>
      <c r="B106" s="1" t="s">
        <v>4</v>
      </c>
      <c r="C106">
        <v>14</v>
      </c>
      <c r="D106" s="20">
        <v>43799</v>
      </c>
      <c r="E106" s="1" t="s">
        <v>144</v>
      </c>
    </row>
    <row r="107" spans="1:5" x14ac:dyDescent="0.3">
      <c r="A107" s="1" t="s">
        <v>13</v>
      </c>
      <c r="B107" s="1" t="s">
        <v>15</v>
      </c>
      <c r="C107">
        <v>14</v>
      </c>
      <c r="D107" s="20">
        <v>43799</v>
      </c>
      <c r="E107" s="1" t="s">
        <v>144</v>
      </c>
    </row>
    <row r="108" spans="1:5" x14ac:dyDescent="0.3">
      <c r="A108" s="1" t="s">
        <v>12</v>
      </c>
      <c r="B108" s="1" t="s">
        <v>2</v>
      </c>
      <c r="C108">
        <v>14</v>
      </c>
      <c r="D108" s="20">
        <v>43799</v>
      </c>
      <c r="E108" s="1" t="s">
        <v>144</v>
      </c>
    </row>
    <row r="109" spans="1:5" x14ac:dyDescent="0.3">
      <c r="A109" s="1" t="s">
        <v>129</v>
      </c>
      <c r="B109" s="1" t="s">
        <v>44</v>
      </c>
      <c r="C109">
        <v>14</v>
      </c>
      <c r="D109" s="20">
        <v>43799</v>
      </c>
      <c r="E109" s="1" t="s">
        <v>145</v>
      </c>
    </row>
    <row r="110" spans="1:5" x14ac:dyDescent="0.3">
      <c r="A110" s="1" t="s">
        <v>45</v>
      </c>
      <c r="B110" s="1" t="s">
        <v>131</v>
      </c>
      <c r="C110">
        <v>14</v>
      </c>
      <c r="D110" s="20">
        <v>43799</v>
      </c>
      <c r="E110" s="1" t="s">
        <v>145</v>
      </c>
    </row>
    <row r="111" spans="1:5" x14ac:dyDescent="0.3">
      <c r="A111" s="1" t="s">
        <v>49</v>
      </c>
      <c r="B111" s="1" t="s">
        <v>43</v>
      </c>
      <c r="C111">
        <v>14</v>
      </c>
      <c r="D111" s="20">
        <v>43799</v>
      </c>
      <c r="E111" s="1" t="s">
        <v>145</v>
      </c>
    </row>
    <row r="112" spans="1:5" x14ac:dyDescent="0.3">
      <c r="A112" s="1" t="s">
        <v>120</v>
      </c>
      <c r="B112" s="1" t="s">
        <v>119</v>
      </c>
      <c r="C112">
        <v>15</v>
      </c>
      <c r="D112" s="20">
        <v>43799</v>
      </c>
      <c r="E112" s="1" t="s">
        <v>146</v>
      </c>
    </row>
    <row r="113" spans="1:5" x14ac:dyDescent="0.3">
      <c r="A113" s="1" t="s">
        <v>134</v>
      </c>
      <c r="B113" s="1" t="s">
        <v>109</v>
      </c>
      <c r="C113">
        <v>15</v>
      </c>
      <c r="D113" s="20">
        <v>43799</v>
      </c>
      <c r="E113" s="1" t="s">
        <v>146</v>
      </c>
    </row>
    <row r="114" spans="1:5" x14ac:dyDescent="0.3">
      <c r="A114" s="1" t="s">
        <v>122</v>
      </c>
      <c r="B114" s="1" t="s">
        <v>110</v>
      </c>
      <c r="C114">
        <v>15</v>
      </c>
      <c r="D114" s="20">
        <v>43799</v>
      </c>
      <c r="E114" s="1" t="s">
        <v>146</v>
      </c>
    </row>
    <row r="115" spans="1:5" x14ac:dyDescent="0.3">
      <c r="A115" s="1" t="s">
        <v>115</v>
      </c>
      <c r="B115" s="1" t="s">
        <v>118</v>
      </c>
      <c r="C115">
        <v>15</v>
      </c>
      <c r="D115" s="20">
        <v>43799</v>
      </c>
      <c r="E115" s="1" t="s">
        <v>146</v>
      </c>
    </row>
    <row r="116" spans="1:5" x14ac:dyDescent="0.3">
      <c r="A116" s="1" t="s">
        <v>98</v>
      </c>
      <c r="B116" s="1" t="s">
        <v>102</v>
      </c>
      <c r="C116">
        <v>15</v>
      </c>
      <c r="D116" s="20">
        <v>43799</v>
      </c>
      <c r="E116" s="1" t="s">
        <v>147</v>
      </c>
    </row>
    <row r="117" spans="1:5" x14ac:dyDescent="0.3">
      <c r="A117" s="1" t="s">
        <v>97</v>
      </c>
      <c r="B117" s="1" t="s">
        <v>107</v>
      </c>
      <c r="C117">
        <v>15</v>
      </c>
      <c r="D117" s="20">
        <v>43799</v>
      </c>
      <c r="E117" s="1" t="s">
        <v>147</v>
      </c>
    </row>
    <row r="118" spans="1:5" x14ac:dyDescent="0.3">
      <c r="A118" s="1" t="s">
        <v>104</v>
      </c>
      <c r="B118" s="1" t="s">
        <v>132</v>
      </c>
      <c r="C118">
        <v>15</v>
      </c>
      <c r="D118" s="20">
        <v>43799</v>
      </c>
      <c r="E118" s="1" t="s">
        <v>147</v>
      </c>
    </row>
    <row r="119" spans="1:5" x14ac:dyDescent="0.3">
      <c r="A119" s="1" t="s">
        <v>101</v>
      </c>
      <c r="B119" s="1" t="s">
        <v>108</v>
      </c>
      <c r="C119">
        <v>15</v>
      </c>
      <c r="D119" s="20">
        <v>43799</v>
      </c>
      <c r="E119" s="1" t="s">
        <v>147</v>
      </c>
    </row>
    <row r="120" spans="1:5" x14ac:dyDescent="0.3">
      <c r="A120" s="1" t="s">
        <v>95</v>
      </c>
      <c r="B120" s="1" t="s">
        <v>106</v>
      </c>
      <c r="C120">
        <v>15</v>
      </c>
      <c r="D120" s="20">
        <v>43799</v>
      </c>
      <c r="E120" s="1" t="s">
        <v>147</v>
      </c>
    </row>
    <row r="121" spans="1:5" x14ac:dyDescent="0.3">
      <c r="A121" s="1" t="s">
        <v>99</v>
      </c>
      <c r="B121" s="1" t="s">
        <v>100</v>
      </c>
      <c r="C121">
        <v>15</v>
      </c>
      <c r="D121" s="20">
        <v>43799</v>
      </c>
      <c r="E121" s="1" t="s">
        <v>147</v>
      </c>
    </row>
    <row r="122" spans="1:5" x14ac:dyDescent="0.3">
      <c r="A122" s="1" t="s">
        <v>153</v>
      </c>
      <c r="B122" s="1" t="s">
        <v>85</v>
      </c>
      <c r="C122">
        <v>13</v>
      </c>
      <c r="D122" s="20">
        <v>43799</v>
      </c>
      <c r="E122" s="1" t="s">
        <v>148</v>
      </c>
    </row>
    <row r="123" spans="1:5" x14ac:dyDescent="0.3">
      <c r="A123" s="1" t="s">
        <v>83</v>
      </c>
      <c r="B123" s="1" t="s">
        <v>154</v>
      </c>
      <c r="C123">
        <v>13</v>
      </c>
      <c r="D123" s="20">
        <v>43799</v>
      </c>
      <c r="E123" s="1" t="s">
        <v>148</v>
      </c>
    </row>
    <row r="124" spans="1:5" x14ac:dyDescent="0.3">
      <c r="A124" s="1" t="s">
        <v>86</v>
      </c>
      <c r="B124" s="1" t="s">
        <v>84</v>
      </c>
      <c r="C124">
        <v>13</v>
      </c>
      <c r="D124" s="20">
        <v>43799</v>
      </c>
      <c r="E124" s="1" t="s">
        <v>148</v>
      </c>
    </row>
    <row r="125" spans="1:5" x14ac:dyDescent="0.3">
      <c r="A125" s="1" t="s">
        <v>126</v>
      </c>
      <c r="B125" s="1" t="s">
        <v>90</v>
      </c>
      <c r="C125">
        <v>13</v>
      </c>
      <c r="D125" s="20">
        <v>43799</v>
      </c>
      <c r="E125" s="1" t="s">
        <v>148</v>
      </c>
    </row>
    <row r="126" spans="1:5" x14ac:dyDescent="0.3">
      <c r="A126" s="1" t="s">
        <v>128</v>
      </c>
      <c r="B126" s="1" t="s">
        <v>88</v>
      </c>
      <c r="C126">
        <v>13</v>
      </c>
      <c r="D126" s="20">
        <v>43799</v>
      </c>
      <c r="E126" s="1" t="s">
        <v>148</v>
      </c>
    </row>
    <row r="127" spans="1:5" x14ac:dyDescent="0.3">
      <c r="A127" s="1" t="s">
        <v>10</v>
      </c>
      <c r="B127" s="1" t="s">
        <v>18</v>
      </c>
      <c r="C127">
        <v>14</v>
      </c>
      <c r="D127" s="20">
        <v>43800</v>
      </c>
      <c r="E127" s="1" t="s">
        <v>144</v>
      </c>
    </row>
    <row r="128" spans="1:5" x14ac:dyDescent="0.3">
      <c r="A128" s="1" t="s">
        <v>9</v>
      </c>
      <c r="B128" s="1" t="s">
        <v>80</v>
      </c>
      <c r="C128">
        <v>14</v>
      </c>
      <c r="D128" s="20">
        <v>43800</v>
      </c>
      <c r="E128" s="1" t="s">
        <v>144</v>
      </c>
    </row>
    <row r="129" spans="1:5" x14ac:dyDescent="0.3">
      <c r="A129" s="1" t="s">
        <v>78</v>
      </c>
      <c r="B129" s="1" t="s">
        <v>3</v>
      </c>
      <c r="C129">
        <v>14</v>
      </c>
      <c r="D129" s="20">
        <v>43800</v>
      </c>
      <c r="E129" s="1" t="s">
        <v>144</v>
      </c>
    </row>
    <row r="130" spans="1:5" x14ac:dyDescent="0.3">
      <c r="A130" s="1" t="s">
        <v>17</v>
      </c>
      <c r="B130" s="1" t="s">
        <v>79</v>
      </c>
      <c r="C130">
        <v>14</v>
      </c>
      <c r="D130" s="20">
        <v>43800</v>
      </c>
      <c r="E130" s="1" t="s">
        <v>144</v>
      </c>
    </row>
    <row r="131" spans="1:5" x14ac:dyDescent="0.3">
      <c r="A131" s="1" t="s">
        <v>130</v>
      </c>
      <c r="B131" s="1" t="s">
        <v>42</v>
      </c>
      <c r="C131">
        <v>14</v>
      </c>
      <c r="D131" s="20">
        <v>43800</v>
      </c>
      <c r="E131" s="1" t="s">
        <v>145</v>
      </c>
    </row>
    <row r="132" spans="1:5" x14ac:dyDescent="0.3">
      <c r="A132" s="1" t="s">
        <v>38</v>
      </c>
      <c r="B132" s="1" t="s">
        <v>50</v>
      </c>
      <c r="C132">
        <v>14</v>
      </c>
      <c r="D132" s="20">
        <v>43800</v>
      </c>
      <c r="E132" s="1" t="s">
        <v>145</v>
      </c>
    </row>
    <row r="133" spans="1:5" x14ac:dyDescent="0.3">
      <c r="A133" s="1" t="s">
        <v>36</v>
      </c>
      <c r="B133" s="1" t="s">
        <v>46</v>
      </c>
      <c r="C133">
        <v>14</v>
      </c>
      <c r="D133" s="20">
        <v>43800</v>
      </c>
      <c r="E133" s="1" t="s">
        <v>145</v>
      </c>
    </row>
    <row r="134" spans="1:5" x14ac:dyDescent="0.3">
      <c r="A134" s="1" t="s">
        <v>39</v>
      </c>
      <c r="B134" s="1" t="s">
        <v>51</v>
      </c>
      <c r="C134">
        <v>14</v>
      </c>
      <c r="D134" s="20">
        <v>43800</v>
      </c>
      <c r="E134" s="1" t="s">
        <v>145</v>
      </c>
    </row>
    <row r="135" spans="1:5" x14ac:dyDescent="0.3">
      <c r="A135" s="1" t="s">
        <v>37</v>
      </c>
      <c r="B135" s="1" t="s">
        <v>52</v>
      </c>
      <c r="C135">
        <v>14</v>
      </c>
      <c r="D135" s="20">
        <v>43800</v>
      </c>
      <c r="E135" s="1" t="s">
        <v>145</v>
      </c>
    </row>
    <row r="136" spans="1:5" x14ac:dyDescent="0.3">
      <c r="A136" s="1" t="s">
        <v>47</v>
      </c>
      <c r="B136" s="1" t="s">
        <v>41</v>
      </c>
      <c r="C136">
        <v>14</v>
      </c>
      <c r="D136" s="20">
        <v>43800</v>
      </c>
      <c r="E136" s="1" t="s">
        <v>145</v>
      </c>
    </row>
    <row r="137" spans="1:5" x14ac:dyDescent="0.3">
      <c r="A137" s="1" t="s">
        <v>113</v>
      </c>
      <c r="B137" s="1" t="s">
        <v>136</v>
      </c>
      <c r="C137">
        <v>15</v>
      </c>
      <c r="D137" s="20">
        <v>43800</v>
      </c>
      <c r="E137" s="1" t="s">
        <v>146</v>
      </c>
    </row>
    <row r="138" spans="1:5" x14ac:dyDescent="0.3">
      <c r="A138" s="1" t="s">
        <v>142</v>
      </c>
      <c r="B138" s="1" t="s">
        <v>112</v>
      </c>
      <c r="C138">
        <v>15</v>
      </c>
      <c r="D138" s="20">
        <v>43800</v>
      </c>
      <c r="E138" s="1" t="s">
        <v>146</v>
      </c>
    </row>
    <row r="139" spans="1:5" x14ac:dyDescent="0.3">
      <c r="A139" s="1" t="s">
        <v>111</v>
      </c>
      <c r="B139" s="1" t="s">
        <v>135</v>
      </c>
      <c r="C139">
        <v>15</v>
      </c>
      <c r="D139" s="20">
        <v>43800</v>
      </c>
      <c r="E139" s="1" t="s">
        <v>146</v>
      </c>
    </row>
    <row r="140" spans="1:5" x14ac:dyDescent="0.3">
      <c r="A140" s="1" t="s">
        <v>121</v>
      </c>
      <c r="B140" s="1" t="s">
        <v>117</v>
      </c>
      <c r="C140">
        <v>15</v>
      </c>
      <c r="D140" s="20">
        <v>43800</v>
      </c>
      <c r="E140" s="1" t="s">
        <v>146</v>
      </c>
    </row>
    <row r="141" spans="1:5" x14ac:dyDescent="0.3">
      <c r="A141" s="1" t="s">
        <v>116</v>
      </c>
      <c r="B141" s="1" t="s">
        <v>141</v>
      </c>
      <c r="C141">
        <v>15</v>
      </c>
      <c r="D141" s="20">
        <v>43800</v>
      </c>
      <c r="E141" s="1" t="s">
        <v>146</v>
      </c>
    </row>
    <row r="142" spans="1:5" x14ac:dyDescent="0.3">
      <c r="A142" s="1" t="s">
        <v>105</v>
      </c>
      <c r="B142" s="1" t="s">
        <v>93</v>
      </c>
      <c r="C142">
        <v>15</v>
      </c>
      <c r="D142" s="20">
        <v>43800</v>
      </c>
      <c r="E142" s="1" t="s">
        <v>147</v>
      </c>
    </row>
    <row r="143" spans="1:5" x14ac:dyDescent="0.3">
      <c r="A143" s="1" t="s">
        <v>94</v>
      </c>
      <c r="B143" s="1" t="s">
        <v>96</v>
      </c>
      <c r="C143">
        <v>15</v>
      </c>
      <c r="D143" s="20">
        <v>43800</v>
      </c>
      <c r="E143" s="1" t="s">
        <v>147</v>
      </c>
    </row>
    <row r="144" spans="1:5" x14ac:dyDescent="0.3">
      <c r="A144" s="1" t="s">
        <v>103</v>
      </c>
      <c r="B144" s="1" t="s">
        <v>140</v>
      </c>
      <c r="C144">
        <v>15</v>
      </c>
      <c r="D144" s="20">
        <v>43800</v>
      </c>
      <c r="E144" s="1" t="s">
        <v>147</v>
      </c>
    </row>
    <row r="145" spans="1:5" x14ac:dyDescent="0.3">
      <c r="A145" s="1" t="s">
        <v>124</v>
      </c>
      <c r="B145" s="1" t="s">
        <v>87</v>
      </c>
      <c r="C145">
        <v>13</v>
      </c>
      <c r="D145" s="20">
        <v>43800</v>
      </c>
      <c r="E145" s="1" t="s">
        <v>148</v>
      </c>
    </row>
    <row r="146" spans="1:5" x14ac:dyDescent="0.3">
      <c r="A146" s="1" t="s">
        <v>91</v>
      </c>
      <c r="B146" s="1" t="s">
        <v>82</v>
      </c>
      <c r="C146">
        <v>13</v>
      </c>
      <c r="D146" s="20">
        <v>43800</v>
      </c>
      <c r="E146" s="1" t="s">
        <v>148</v>
      </c>
    </row>
    <row r="147" spans="1:5" x14ac:dyDescent="0.3">
      <c r="A147" s="1" t="s">
        <v>48</v>
      </c>
      <c r="B147" s="1" t="s">
        <v>40</v>
      </c>
      <c r="C147">
        <v>14</v>
      </c>
      <c r="D147" s="20">
        <v>43801</v>
      </c>
      <c r="E147" s="1" t="s">
        <v>145</v>
      </c>
    </row>
    <row r="148" spans="1:5" x14ac:dyDescent="0.3">
      <c r="A148" s="1" t="s">
        <v>92</v>
      </c>
      <c r="B148" s="1" t="s">
        <v>125</v>
      </c>
      <c r="C148">
        <v>13</v>
      </c>
      <c r="D148" s="20">
        <v>43801</v>
      </c>
      <c r="E148" s="1" t="s">
        <v>148</v>
      </c>
    </row>
    <row r="149" spans="1:5" x14ac:dyDescent="0.3">
      <c r="A149" s="1" t="s">
        <v>14</v>
      </c>
      <c r="B149" s="1" t="s">
        <v>4</v>
      </c>
      <c r="C149">
        <v>15</v>
      </c>
      <c r="D149" s="20">
        <v>43802</v>
      </c>
      <c r="E149" s="1" t="s">
        <v>144</v>
      </c>
    </row>
    <row r="150" spans="1:5" x14ac:dyDescent="0.3">
      <c r="A150" s="1" t="s">
        <v>5</v>
      </c>
      <c r="B150" s="1" t="s">
        <v>2</v>
      </c>
      <c r="C150">
        <v>15</v>
      </c>
      <c r="D150" s="20">
        <v>43802</v>
      </c>
      <c r="E150" s="1" t="s">
        <v>144</v>
      </c>
    </row>
    <row r="151" spans="1:5" x14ac:dyDescent="0.3">
      <c r="A151" s="1" t="s">
        <v>107</v>
      </c>
      <c r="B151" s="1" t="s">
        <v>104</v>
      </c>
      <c r="C151">
        <v>16</v>
      </c>
      <c r="D151" s="20">
        <v>43802</v>
      </c>
      <c r="E151" s="1" t="s">
        <v>147</v>
      </c>
    </row>
    <row r="152" spans="1:5" x14ac:dyDescent="0.3">
      <c r="A152" s="1" t="s">
        <v>102</v>
      </c>
      <c r="B152" s="1" t="s">
        <v>95</v>
      </c>
      <c r="C152">
        <v>16</v>
      </c>
      <c r="D152" s="20">
        <v>43802</v>
      </c>
      <c r="E152" s="1" t="s">
        <v>147</v>
      </c>
    </row>
    <row r="153" spans="1:5" x14ac:dyDescent="0.3">
      <c r="A153" s="1" t="s">
        <v>100</v>
      </c>
      <c r="B153" s="1" t="s">
        <v>123</v>
      </c>
      <c r="C153">
        <v>16</v>
      </c>
      <c r="D153" s="20">
        <v>43802</v>
      </c>
      <c r="E153" s="1" t="s">
        <v>147</v>
      </c>
    </row>
    <row r="154" spans="1:5" x14ac:dyDescent="0.3">
      <c r="A154" s="1" t="s">
        <v>133</v>
      </c>
      <c r="B154" s="1" t="s">
        <v>98</v>
      </c>
      <c r="C154">
        <v>16</v>
      </c>
      <c r="D154" s="20">
        <v>43802</v>
      </c>
      <c r="E154" s="1" t="s">
        <v>147</v>
      </c>
    </row>
    <row r="155" spans="1:5" x14ac:dyDescent="0.3">
      <c r="A155" s="1" t="s">
        <v>10</v>
      </c>
      <c r="B155" s="1" t="s">
        <v>15</v>
      </c>
      <c r="C155">
        <v>15</v>
      </c>
      <c r="D155" s="20">
        <v>43803</v>
      </c>
      <c r="E155" s="1" t="s">
        <v>144</v>
      </c>
    </row>
    <row r="156" spans="1:5" x14ac:dyDescent="0.3">
      <c r="A156" s="1" t="s">
        <v>9</v>
      </c>
      <c r="B156" s="1" t="s">
        <v>12</v>
      </c>
      <c r="C156">
        <v>15</v>
      </c>
      <c r="D156" s="20">
        <v>43803</v>
      </c>
      <c r="E156" s="1" t="s">
        <v>144</v>
      </c>
    </row>
    <row r="157" spans="1:5" x14ac:dyDescent="0.3">
      <c r="A157" s="1" t="s">
        <v>17</v>
      </c>
      <c r="B157" s="1" t="s">
        <v>8</v>
      </c>
      <c r="C157">
        <v>15</v>
      </c>
      <c r="D157" s="20">
        <v>43803</v>
      </c>
      <c r="E157" s="1" t="s">
        <v>144</v>
      </c>
    </row>
    <row r="158" spans="1:5" x14ac:dyDescent="0.3">
      <c r="A158" s="1" t="s">
        <v>6</v>
      </c>
      <c r="B158" s="1" t="s">
        <v>80</v>
      </c>
      <c r="C158">
        <v>15</v>
      </c>
      <c r="D158" s="20">
        <v>43803</v>
      </c>
      <c r="E158" s="1" t="s">
        <v>144</v>
      </c>
    </row>
    <row r="159" spans="1:5" x14ac:dyDescent="0.3">
      <c r="A159" s="1" t="s">
        <v>7</v>
      </c>
      <c r="B159" s="1" t="s">
        <v>18</v>
      </c>
      <c r="C159">
        <v>15</v>
      </c>
      <c r="D159" s="20">
        <v>43803</v>
      </c>
      <c r="E159" s="1" t="s">
        <v>144</v>
      </c>
    </row>
    <row r="160" spans="1:5" x14ac:dyDescent="0.3">
      <c r="A160" s="1" t="s">
        <v>13</v>
      </c>
      <c r="B160" s="1" t="s">
        <v>78</v>
      </c>
      <c r="C160">
        <v>15</v>
      </c>
      <c r="D160" s="20">
        <v>43803</v>
      </c>
      <c r="E160" s="1" t="s">
        <v>144</v>
      </c>
    </row>
    <row r="161" spans="1:5" x14ac:dyDescent="0.3">
      <c r="A161" s="1" t="s">
        <v>93</v>
      </c>
      <c r="B161" s="1" t="s">
        <v>94</v>
      </c>
      <c r="C161">
        <v>16</v>
      </c>
      <c r="D161" s="20">
        <v>43803</v>
      </c>
      <c r="E161" s="1" t="s">
        <v>147</v>
      </c>
    </row>
    <row r="162" spans="1:5" x14ac:dyDescent="0.3">
      <c r="A162" s="1" t="s">
        <v>140</v>
      </c>
      <c r="B162" s="1" t="s">
        <v>99</v>
      </c>
      <c r="C162">
        <v>16</v>
      </c>
      <c r="D162" s="20">
        <v>43803</v>
      </c>
      <c r="E162" s="1" t="s">
        <v>147</v>
      </c>
    </row>
    <row r="163" spans="1:5" x14ac:dyDescent="0.3">
      <c r="A163" s="1" t="s">
        <v>106</v>
      </c>
      <c r="B163" s="1" t="s">
        <v>101</v>
      </c>
      <c r="C163">
        <v>16</v>
      </c>
      <c r="D163" s="20">
        <v>43803</v>
      </c>
      <c r="E163" s="1" t="s">
        <v>147</v>
      </c>
    </row>
    <row r="164" spans="1:5" x14ac:dyDescent="0.3">
      <c r="A164" s="1" t="s">
        <v>108</v>
      </c>
      <c r="B164" s="1" t="s">
        <v>97</v>
      </c>
      <c r="C164">
        <v>16</v>
      </c>
      <c r="D164" s="20">
        <v>43803</v>
      </c>
      <c r="E164" s="1" t="s">
        <v>147</v>
      </c>
    </row>
    <row r="165" spans="1:5" x14ac:dyDescent="0.3">
      <c r="A165" s="1" t="s">
        <v>96</v>
      </c>
      <c r="B165" s="1" t="s">
        <v>105</v>
      </c>
      <c r="C165">
        <v>16</v>
      </c>
      <c r="D165" s="20">
        <v>43803</v>
      </c>
      <c r="E165" s="1" t="s">
        <v>147</v>
      </c>
    </row>
    <row r="166" spans="1:5" x14ac:dyDescent="0.3">
      <c r="A166" s="1" t="s">
        <v>132</v>
      </c>
      <c r="B166" s="1" t="s">
        <v>103</v>
      </c>
      <c r="C166">
        <v>16</v>
      </c>
      <c r="D166" s="20">
        <v>43803</v>
      </c>
      <c r="E166" s="1" t="s">
        <v>147</v>
      </c>
    </row>
    <row r="167" spans="1:5" x14ac:dyDescent="0.3">
      <c r="A167" s="1" t="s">
        <v>3</v>
      </c>
      <c r="B167" s="1" t="s">
        <v>16</v>
      </c>
      <c r="C167">
        <v>15</v>
      </c>
      <c r="D167" s="20">
        <v>43804</v>
      </c>
      <c r="E167" s="1" t="s">
        <v>144</v>
      </c>
    </row>
    <row r="168" spans="1:5" x14ac:dyDescent="0.3">
      <c r="A168" s="1" t="s">
        <v>79</v>
      </c>
      <c r="B168" s="1" t="s">
        <v>11</v>
      </c>
      <c r="C168">
        <v>15</v>
      </c>
      <c r="D168" s="20">
        <v>43804</v>
      </c>
      <c r="E168" s="1" t="s">
        <v>144</v>
      </c>
    </row>
    <row r="169" spans="1:5" x14ac:dyDescent="0.3">
      <c r="A169" s="1" t="s">
        <v>38</v>
      </c>
      <c r="B169" s="1" t="s">
        <v>42</v>
      </c>
      <c r="C169">
        <v>15</v>
      </c>
      <c r="D169" s="20">
        <v>43805</v>
      </c>
      <c r="E169" s="1" t="s">
        <v>145</v>
      </c>
    </row>
    <row r="170" spans="1:5" x14ac:dyDescent="0.3">
      <c r="A170" s="1" t="s">
        <v>118</v>
      </c>
      <c r="B170" s="1" t="s">
        <v>142</v>
      </c>
      <c r="C170">
        <v>16</v>
      </c>
      <c r="D170" s="20">
        <v>43805</v>
      </c>
      <c r="E170" s="1" t="s">
        <v>146</v>
      </c>
    </row>
    <row r="171" spans="1:5" x14ac:dyDescent="0.3">
      <c r="A171" s="1" t="s">
        <v>125</v>
      </c>
      <c r="B171" s="1" t="s">
        <v>86</v>
      </c>
      <c r="C171">
        <v>14</v>
      </c>
      <c r="D171" s="20">
        <v>43805</v>
      </c>
      <c r="E171" s="1" t="s">
        <v>148</v>
      </c>
    </row>
    <row r="172" spans="1:5" x14ac:dyDescent="0.3">
      <c r="A172" s="1" t="s">
        <v>2</v>
      </c>
      <c r="B172" s="1" t="s">
        <v>7</v>
      </c>
      <c r="C172">
        <v>16</v>
      </c>
      <c r="D172" s="20">
        <v>43806</v>
      </c>
      <c r="E172" s="1" t="s">
        <v>144</v>
      </c>
    </row>
    <row r="173" spans="1:5" x14ac:dyDescent="0.3">
      <c r="A173" s="1" t="s">
        <v>18</v>
      </c>
      <c r="B173" s="1" t="s">
        <v>6</v>
      </c>
      <c r="C173">
        <v>16</v>
      </c>
      <c r="D173" s="20">
        <v>43806</v>
      </c>
      <c r="E173" s="1" t="s">
        <v>144</v>
      </c>
    </row>
    <row r="174" spans="1:5" x14ac:dyDescent="0.3">
      <c r="A174" s="1" t="s">
        <v>4</v>
      </c>
      <c r="B174" s="1" t="s">
        <v>9</v>
      </c>
      <c r="C174">
        <v>16</v>
      </c>
      <c r="D174" s="20">
        <v>43806</v>
      </c>
      <c r="E174" s="1" t="s">
        <v>144</v>
      </c>
    </row>
    <row r="175" spans="1:5" x14ac:dyDescent="0.3">
      <c r="A175" s="1" t="s">
        <v>12</v>
      </c>
      <c r="B175" s="1" t="s">
        <v>14</v>
      </c>
      <c r="C175">
        <v>16</v>
      </c>
      <c r="D175" s="20">
        <v>43806</v>
      </c>
      <c r="E175" s="1" t="s">
        <v>144</v>
      </c>
    </row>
    <row r="176" spans="1:5" x14ac:dyDescent="0.3">
      <c r="A176" s="1" t="s">
        <v>15</v>
      </c>
      <c r="B176" s="1" t="s">
        <v>5</v>
      </c>
      <c r="C176">
        <v>16</v>
      </c>
      <c r="D176" s="20">
        <v>43806</v>
      </c>
      <c r="E176" s="1" t="s">
        <v>144</v>
      </c>
    </row>
    <row r="177" spans="1:5" x14ac:dyDescent="0.3">
      <c r="A177" s="1" t="s">
        <v>44</v>
      </c>
      <c r="B177" s="1" t="s">
        <v>130</v>
      </c>
      <c r="C177">
        <v>15</v>
      </c>
      <c r="D177" s="20">
        <v>43806</v>
      </c>
      <c r="E177" s="1" t="s">
        <v>145</v>
      </c>
    </row>
    <row r="178" spans="1:5" x14ac:dyDescent="0.3">
      <c r="A178" s="1" t="s">
        <v>39</v>
      </c>
      <c r="B178" s="1" t="s">
        <v>36</v>
      </c>
      <c r="C178">
        <v>15</v>
      </c>
      <c r="D178" s="20">
        <v>43806</v>
      </c>
      <c r="E178" s="1" t="s">
        <v>145</v>
      </c>
    </row>
    <row r="179" spans="1:5" x14ac:dyDescent="0.3">
      <c r="A179" s="1" t="s">
        <v>51</v>
      </c>
      <c r="B179" s="1" t="s">
        <v>37</v>
      </c>
      <c r="C179">
        <v>15</v>
      </c>
      <c r="D179" s="20">
        <v>43806</v>
      </c>
      <c r="E179" s="1" t="s">
        <v>145</v>
      </c>
    </row>
    <row r="180" spans="1:5" x14ac:dyDescent="0.3">
      <c r="A180" s="1" t="s">
        <v>112</v>
      </c>
      <c r="B180" s="1" t="s">
        <v>134</v>
      </c>
      <c r="C180">
        <v>16</v>
      </c>
      <c r="D180" s="20">
        <v>43806</v>
      </c>
      <c r="E180" s="1" t="s">
        <v>146</v>
      </c>
    </row>
    <row r="181" spans="1:5" x14ac:dyDescent="0.3">
      <c r="A181" s="1" t="s">
        <v>136</v>
      </c>
      <c r="B181" s="1" t="s">
        <v>120</v>
      </c>
      <c r="C181">
        <v>16</v>
      </c>
      <c r="D181" s="20">
        <v>43806</v>
      </c>
      <c r="E181" s="1" t="s">
        <v>146</v>
      </c>
    </row>
    <row r="182" spans="1:5" x14ac:dyDescent="0.3">
      <c r="A182" s="1" t="s">
        <v>117</v>
      </c>
      <c r="B182" s="1" t="s">
        <v>115</v>
      </c>
      <c r="C182">
        <v>16</v>
      </c>
      <c r="D182" s="20">
        <v>43806</v>
      </c>
      <c r="E182" s="1" t="s">
        <v>146</v>
      </c>
    </row>
    <row r="183" spans="1:5" x14ac:dyDescent="0.3">
      <c r="A183" s="1" t="s">
        <v>119</v>
      </c>
      <c r="B183" s="1" t="s">
        <v>111</v>
      </c>
      <c r="C183">
        <v>16</v>
      </c>
      <c r="D183" s="20">
        <v>43806</v>
      </c>
      <c r="E183" s="1" t="s">
        <v>146</v>
      </c>
    </row>
    <row r="184" spans="1:5" x14ac:dyDescent="0.3">
      <c r="A184" s="1" t="s">
        <v>104</v>
      </c>
      <c r="B184" s="1" t="s">
        <v>102</v>
      </c>
      <c r="C184">
        <v>17</v>
      </c>
      <c r="D184" s="20">
        <v>43806</v>
      </c>
      <c r="E184" s="1" t="s">
        <v>147</v>
      </c>
    </row>
    <row r="185" spans="1:5" x14ac:dyDescent="0.3">
      <c r="A185" s="1" t="s">
        <v>99</v>
      </c>
      <c r="B185" s="1" t="s">
        <v>132</v>
      </c>
      <c r="C185">
        <v>17</v>
      </c>
      <c r="D185" s="20">
        <v>43806</v>
      </c>
      <c r="E185" s="1" t="s">
        <v>147</v>
      </c>
    </row>
    <row r="186" spans="1:5" x14ac:dyDescent="0.3">
      <c r="A186" s="1" t="s">
        <v>101</v>
      </c>
      <c r="B186" s="1" t="s">
        <v>93</v>
      </c>
      <c r="C186">
        <v>17</v>
      </c>
      <c r="D186" s="20">
        <v>43806</v>
      </c>
      <c r="E186" s="1" t="s">
        <v>147</v>
      </c>
    </row>
    <row r="187" spans="1:5" x14ac:dyDescent="0.3">
      <c r="A187" s="1" t="s">
        <v>103</v>
      </c>
      <c r="B187" s="1" t="s">
        <v>100</v>
      </c>
      <c r="C187">
        <v>17</v>
      </c>
      <c r="D187" s="20">
        <v>43806</v>
      </c>
      <c r="E187" s="1" t="s">
        <v>147</v>
      </c>
    </row>
    <row r="188" spans="1:5" x14ac:dyDescent="0.3">
      <c r="A188" s="1" t="s">
        <v>97</v>
      </c>
      <c r="B188" s="1" t="s">
        <v>140</v>
      </c>
      <c r="C188">
        <v>17</v>
      </c>
      <c r="D188" s="20">
        <v>43806</v>
      </c>
      <c r="E188" s="1" t="s">
        <v>147</v>
      </c>
    </row>
    <row r="189" spans="1:5" x14ac:dyDescent="0.3">
      <c r="A189" s="1" t="s">
        <v>94</v>
      </c>
      <c r="B189" s="1" t="s">
        <v>106</v>
      </c>
      <c r="C189">
        <v>17</v>
      </c>
      <c r="D189" s="20">
        <v>43806</v>
      </c>
      <c r="E189" s="1" t="s">
        <v>147</v>
      </c>
    </row>
    <row r="190" spans="1:5" x14ac:dyDescent="0.3">
      <c r="A190" s="1" t="s">
        <v>98</v>
      </c>
      <c r="B190" s="1" t="s">
        <v>96</v>
      </c>
      <c r="C190">
        <v>17</v>
      </c>
      <c r="D190" s="20">
        <v>43806</v>
      </c>
      <c r="E190" s="1" t="s">
        <v>147</v>
      </c>
    </row>
    <row r="191" spans="1:5" x14ac:dyDescent="0.3">
      <c r="A191" s="1" t="s">
        <v>123</v>
      </c>
      <c r="B191" s="1" t="s">
        <v>107</v>
      </c>
      <c r="C191">
        <v>17</v>
      </c>
      <c r="D191" s="20">
        <v>43806</v>
      </c>
      <c r="E191" s="1" t="s">
        <v>147</v>
      </c>
    </row>
    <row r="192" spans="1:5" x14ac:dyDescent="0.3">
      <c r="A192" s="1" t="s">
        <v>105</v>
      </c>
      <c r="B192" s="1" t="s">
        <v>108</v>
      </c>
      <c r="C192">
        <v>17</v>
      </c>
      <c r="D192" s="20">
        <v>43806</v>
      </c>
      <c r="E192" s="1" t="s">
        <v>147</v>
      </c>
    </row>
    <row r="193" spans="1:5" x14ac:dyDescent="0.3">
      <c r="A193" s="1" t="s">
        <v>95</v>
      </c>
      <c r="B193" s="1" t="s">
        <v>133</v>
      </c>
      <c r="C193">
        <v>17</v>
      </c>
      <c r="D193" s="20">
        <v>43806</v>
      </c>
      <c r="E193" s="1" t="s">
        <v>147</v>
      </c>
    </row>
    <row r="194" spans="1:5" x14ac:dyDescent="0.3">
      <c r="A194" s="1" t="s">
        <v>84</v>
      </c>
      <c r="B194" s="1" t="s">
        <v>154</v>
      </c>
      <c r="C194">
        <v>14</v>
      </c>
      <c r="D194" s="20">
        <v>43806</v>
      </c>
      <c r="E194" s="1" t="s">
        <v>148</v>
      </c>
    </row>
    <row r="195" spans="1:5" x14ac:dyDescent="0.3">
      <c r="A195" s="1" t="s">
        <v>88</v>
      </c>
      <c r="B195" s="1" t="s">
        <v>83</v>
      </c>
      <c r="C195">
        <v>14</v>
      </c>
      <c r="D195" s="20">
        <v>43806</v>
      </c>
      <c r="E195" s="1" t="s">
        <v>148</v>
      </c>
    </row>
    <row r="196" spans="1:5" x14ac:dyDescent="0.3">
      <c r="A196" s="1" t="s">
        <v>85</v>
      </c>
      <c r="B196" s="1" t="s">
        <v>89</v>
      </c>
      <c r="C196">
        <v>14</v>
      </c>
      <c r="D196" s="20">
        <v>43806</v>
      </c>
      <c r="E196" s="1" t="s">
        <v>148</v>
      </c>
    </row>
    <row r="197" spans="1:5" x14ac:dyDescent="0.3">
      <c r="A197" s="1" t="s">
        <v>124</v>
      </c>
      <c r="B197" s="1" t="s">
        <v>153</v>
      </c>
      <c r="C197">
        <v>14</v>
      </c>
      <c r="D197" s="20">
        <v>43806</v>
      </c>
      <c r="E197" s="1" t="s">
        <v>148</v>
      </c>
    </row>
    <row r="198" spans="1:5" x14ac:dyDescent="0.3">
      <c r="A198" s="1" t="s">
        <v>87</v>
      </c>
      <c r="B198" s="1" t="s">
        <v>91</v>
      </c>
      <c r="C198">
        <v>14</v>
      </c>
      <c r="D198" s="20">
        <v>43806</v>
      </c>
      <c r="E198" s="1" t="s">
        <v>148</v>
      </c>
    </row>
    <row r="199" spans="1:5" x14ac:dyDescent="0.3">
      <c r="A199" s="1" t="s">
        <v>90</v>
      </c>
      <c r="B199" s="1" t="s">
        <v>92</v>
      </c>
      <c r="C199">
        <v>14</v>
      </c>
      <c r="D199" s="20">
        <v>43806</v>
      </c>
      <c r="E199" s="1" t="s">
        <v>148</v>
      </c>
    </row>
    <row r="200" spans="1:5" x14ac:dyDescent="0.3">
      <c r="A200" s="1" t="s">
        <v>80</v>
      </c>
      <c r="B200" s="1" t="s">
        <v>10</v>
      </c>
      <c r="C200">
        <v>16</v>
      </c>
      <c r="D200" s="20">
        <v>43807</v>
      </c>
      <c r="E200" s="1" t="s">
        <v>144</v>
      </c>
    </row>
    <row r="201" spans="1:5" x14ac:dyDescent="0.3">
      <c r="A201" s="1" t="s">
        <v>16</v>
      </c>
      <c r="B201" s="1" t="s">
        <v>17</v>
      </c>
      <c r="C201">
        <v>16</v>
      </c>
      <c r="D201" s="20">
        <v>43807</v>
      </c>
      <c r="E201" s="1" t="s">
        <v>144</v>
      </c>
    </row>
    <row r="202" spans="1:5" x14ac:dyDescent="0.3">
      <c r="A202" s="1" t="s">
        <v>11</v>
      </c>
      <c r="B202" s="1" t="s">
        <v>13</v>
      </c>
      <c r="C202">
        <v>16</v>
      </c>
      <c r="D202" s="20">
        <v>43807</v>
      </c>
      <c r="E202" s="1" t="s">
        <v>144</v>
      </c>
    </row>
    <row r="203" spans="1:5" x14ac:dyDescent="0.3">
      <c r="A203" s="1" t="s">
        <v>78</v>
      </c>
      <c r="B203" s="1" t="s">
        <v>79</v>
      </c>
      <c r="C203">
        <v>16</v>
      </c>
      <c r="D203" s="20">
        <v>43807</v>
      </c>
      <c r="E203" s="1" t="s">
        <v>144</v>
      </c>
    </row>
    <row r="204" spans="1:5" x14ac:dyDescent="0.3">
      <c r="A204" s="1" t="s">
        <v>52</v>
      </c>
      <c r="B204" s="1" t="s">
        <v>41</v>
      </c>
      <c r="C204">
        <v>15</v>
      </c>
      <c r="D204" s="20">
        <v>43807</v>
      </c>
      <c r="E204" s="1" t="s">
        <v>145</v>
      </c>
    </row>
    <row r="205" spans="1:5" x14ac:dyDescent="0.3">
      <c r="A205" s="1" t="s">
        <v>131</v>
      </c>
      <c r="B205" s="1" t="s">
        <v>49</v>
      </c>
      <c r="C205">
        <v>15</v>
      </c>
      <c r="D205" s="20">
        <v>43807</v>
      </c>
      <c r="E205" s="1" t="s">
        <v>145</v>
      </c>
    </row>
    <row r="206" spans="1:5" x14ac:dyDescent="0.3">
      <c r="A206" s="1" t="s">
        <v>40</v>
      </c>
      <c r="B206" s="1" t="s">
        <v>47</v>
      </c>
      <c r="C206">
        <v>15</v>
      </c>
      <c r="D206" s="20">
        <v>43807</v>
      </c>
      <c r="E206" s="1" t="s">
        <v>145</v>
      </c>
    </row>
    <row r="207" spans="1:5" x14ac:dyDescent="0.3">
      <c r="A207" s="1" t="s">
        <v>46</v>
      </c>
      <c r="B207" s="1" t="s">
        <v>48</v>
      </c>
      <c r="C207">
        <v>15</v>
      </c>
      <c r="D207" s="20">
        <v>43807</v>
      </c>
      <c r="E207" s="1" t="s">
        <v>145</v>
      </c>
    </row>
    <row r="208" spans="1:5" x14ac:dyDescent="0.3">
      <c r="A208" s="1" t="s">
        <v>50</v>
      </c>
      <c r="B208" s="1" t="s">
        <v>129</v>
      </c>
      <c r="C208">
        <v>15</v>
      </c>
      <c r="D208" s="20">
        <v>43807</v>
      </c>
      <c r="E208" s="1" t="s">
        <v>145</v>
      </c>
    </row>
    <row r="209" spans="1:5" x14ac:dyDescent="0.3">
      <c r="A209" s="1" t="s">
        <v>43</v>
      </c>
      <c r="B209" s="1" t="s">
        <v>45</v>
      </c>
      <c r="C209">
        <v>15</v>
      </c>
      <c r="D209" s="20">
        <v>43807</v>
      </c>
      <c r="E209" s="1" t="s">
        <v>145</v>
      </c>
    </row>
    <row r="210" spans="1:5" x14ac:dyDescent="0.3">
      <c r="A210" s="1" t="s">
        <v>109</v>
      </c>
      <c r="B210" s="1" t="s">
        <v>113</v>
      </c>
      <c r="C210">
        <v>16</v>
      </c>
      <c r="D210" s="20">
        <v>43807</v>
      </c>
      <c r="E210" s="1" t="s">
        <v>146</v>
      </c>
    </row>
    <row r="211" spans="1:5" x14ac:dyDescent="0.3">
      <c r="A211" s="1" t="s">
        <v>110</v>
      </c>
      <c r="B211" s="1" t="s">
        <v>121</v>
      </c>
      <c r="C211">
        <v>16</v>
      </c>
      <c r="D211" s="20">
        <v>43807</v>
      </c>
      <c r="E211" s="1" t="s">
        <v>146</v>
      </c>
    </row>
    <row r="212" spans="1:5" x14ac:dyDescent="0.3">
      <c r="A212" s="1" t="s">
        <v>141</v>
      </c>
      <c r="B212" s="1" t="s">
        <v>152</v>
      </c>
      <c r="C212">
        <v>16</v>
      </c>
      <c r="D212" s="20">
        <v>43807</v>
      </c>
      <c r="E212" s="1" t="s">
        <v>146</v>
      </c>
    </row>
    <row r="213" spans="1:5" x14ac:dyDescent="0.3">
      <c r="A213" s="1" t="s">
        <v>135</v>
      </c>
      <c r="B213" s="1" t="s">
        <v>116</v>
      </c>
      <c r="C213">
        <v>16</v>
      </c>
      <c r="D213" s="20">
        <v>43807</v>
      </c>
      <c r="E213" s="1" t="s">
        <v>146</v>
      </c>
    </row>
    <row r="214" spans="1:5" x14ac:dyDescent="0.3">
      <c r="A214" s="1" t="s">
        <v>114</v>
      </c>
      <c r="B214" s="1" t="s">
        <v>122</v>
      </c>
      <c r="C214">
        <v>16</v>
      </c>
      <c r="D214" s="20">
        <v>43807</v>
      </c>
      <c r="E214" s="1" t="s">
        <v>146</v>
      </c>
    </row>
    <row r="215" spans="1:5" x14ac:dyDescent="0.3">
      <c r="A215" s="1" t="s">
        <v>82</v>
      </c>
      <c r="B215" s="1" t="s">
        <v>128</v>
      </c>
      <c r="C215">
        <v>14</v>
      </c>
      <c r="D215" s="20">
        <v>43807</v>
      </c>
      <c r="E215" s="1" t="s">
        <v>148</v>
      </c>
    </row>
    <row r="216" spans="1:5" x14ac:dyDescent="0.3">
      <c r="A216" s="1" t="s">
        <v>127</v>
      </c>
      <c r="B216" s="1" t="s">
        <v>126</v>
      </c>
      <c r="C216">
        <v>14</v>
      </c>
      <c r="D216" s="20">
        <v>43807</v>
      </c>
      <c r="E216" s="1" t="s">
        <v>148</v>
      </c>
    </row>
    <row r="217" spans="1:5" x14ac:dyDescent="0.3">
      <c r="A217" s="1" t="s">
        <v>8</v>
      </c>
      <c r="B217" s="1" t="s">
        <v>3</v>
      </c>
      <c r="C217">
        <v>16</v>
      </c>
      <c r="D217" s="20">
        <v>43808</v>
      </c>
      <c r="E217" s="1" t="s">
        <v>144</v>
      </c>
    </row>
    <row r="218" spans="1:5" x14ac:dyDescent="0.3">
      <c r="A218" s="1" t="s">
        <v>83</v>
      </c>
      <c r="B218" s="1" t="s">
        <v>90</v>
      </c>
      <c r="C218">
        <v>15</v>
      </c>
      <c r="D218" s="20">
        <v>43812</v>
      </c>
      <c r="E218" s="1" t="s">
        <v>148</v>
      </c>
    </row>
    <row r="219" spans="1:5" x14ac:dyDescent="0.3">
      <c r="A219" s="1" t="s">
        <v>14</v>
      </c>
      <c r="B219" s="1" t="s">
        <v>11</v>
      </c>
      <c r="C219">
        <v>17</v>
      </c>
      <c r="D219" s="20">
        <v>43813</v>
      </c>
      <c r="E219" s="1" t="s">
        <v>144</v>
      </c>
    </row>
    <row r="220" spans="1:5" x14ac:dyDescent="0.3">
      <c r="A220" s="1" t="s">
        <v>6</v>
      </c>
      <c r="B220" s="1" t="s">
        <v>2</v>
      </c>
      <c r="C220">
        <v>17</v>
      </c>
      <c r="D220" s="20">
        <v>43813</v>
      </c>
      <c r="E220" s="1" t="s">
        <v>144</v>
      </c>
    </row>
    <row r="221" spans="1:5" x14ac:dyDescent="0.3">
      <c r="A221" s="1" t="s">
        <v>10</v>
      </c>
      <c r="B221" s="1" t="s">
        <v>78</v>
      </c>
      <c r="C221">
        <v>17</v>
      </c>
      <c r="D221" s="20">
        <v>43813</v>
      </c>
      <c r="E221" s="1" t="s">
        <v>144</v>
      </c>
    </row>
    <row r="222" spans="1:5" x14ac:dyDescent="0.3">
      <c r="A222" s="1" t="s">
        <v>7</v>
      </c>
      <c r="B222" s="1" t="s">
        <v>15</v>
      </c>
      <c r="C222">
        <v>17</v>
      </c>
      <c r="D222" s="20">
        <v>43813</v>
      </c>
      <c r="E222" s="1" t="s">
        <v>144</v>
      </c>
    </row>
    <row r="223" spans="1:5" x14ac:dyDescent="0.3">
      <c r="A223" s="1" t="s">
        <v>79</v>
      </c>
      <c r="B223" s="1" t="s">
        <v>80</v>
      </c>
      <c r="C223">
        <v>17</v>
      </c>
      <c r="D223" s="20">
        <v>43813</v>
      </c>
      <c r="E223" s="1" t="s">
        <v>144</v>
      </c>
    </row>
    <row r="224" spans="1:5" x14ac:dyDescent="0.3">
      <c r="A224" s="1" t="s">
        <v>13</v>
      </c>
      <c r="B224" s="1" t="s">
        <v>8</v>
      </c>
      <c r="C224">
        <v>17</v>
      </c>
      <c r="D224" s="20">
        <v>43813</v>
      </c>
      <c r="E224" s="1" t="s">
        <v>144</v>
      </c>
    </row>
    <row r="225" spans="1:5" x14ac:dyDescent="0.3">
      <c r="A225" s="1" t="s">
        <v>129</v>
      </c>
      <c r="B225" s="1" t="s">
        <v>131</v>
      </c>
      <c r="C225">
        <v>16</v>
      </c>
      <c r="D225" s="20">
        <v>43813</v>
      </c>
      <c r="E225" s="1" t="s">
        <v>145</v>
      </c>
    </row>
    <row r="226" spans="1:5" x14ac:dyDescent="0.3">
      <c r="A226" s="1" t="s">
        <v>49</v>
      </c>
      <c r="B226" s="1" t="s">
        <v>40</v>
      </c>
      <c r="C226">
        <v>16</v>
      </c>
      <c r="D226" s="20">
        <v>43813</v>
      </c>
      <c r="E226" s="1" t="s">
        <v>145</v>
      </c>
    </row>
    <row r="227" spans="1:5" x14ac:dyDescent="0.3">
      <c r="A227" s="1" t="s">
        <v>37</v>
      </c>
      <c r="B227" s="1" t="s">
        <v>47</v>
      </c>
      <c r="C227">
        <v>16</v>
      </c>
      <c r="D227" s="20">
        <v>43813</v>
      </c>
      <c r="E227" s="1" t="s">
        <v>145</v>
      </c>
    </row>
    <row r="228" spans="1:5" x14ac:dyDescent="0.3">
      <c r="A228" s="1" t="s">
        <v>104</v>
      </c>
      <c r="B228" s="1" t="s">
        <v>94</v>
      </c>
      <c r="C228">
        <v>18</v>
      </c>
      <c r="D228" s="20">
        <v>43813</v>
      </c>
      <c r="E228" s="1" t="s">
        <v>147</v>
      </c>
    </row>
    <row r="229" spans="1:5" x14ac:dyDescent="0.3">
      <c r="A229" s="1" t="s">
        <v>102</v>
      </c>
      <c r="B229" s="1" t="s">
        <v>103</v>
      </c>
      <c r="C229">
        <v>18</v>
      </c>
      <c r="D229" s="20">
        <v>43813</v>
      </c>
      <c r="E229" s="1" t="s">
        <v>147</v>
      </c>
    </row>
    <row r="230" spans="1:5" x14ac:dyDescent="0.3">
      <c r="A230" s="1" t="s">
        <v>100</v>
      </c>
      <c r="B230" s="1" t="s">
        <v>105</v>
      </c>
      <c r="C230">
        <v>18</v>
      </c>
      <c r="D230" s="20">
        <v>43813</v>
      </c>
      <c r="E230" s="1" t="s">
        <v>147</v>
      </c>
    </row>
    <row r="231" spans="1:5" x14ac:dyDescent="0.3">
      <c r="A231" s="1" t="s">
        <v>107</v>
      </c>
      <c r="B231" s="1" t="s">
        <v>98</v>
      </c>
      <c r="C231">
        <v>18</v>
      </c>
      <c r="D231" s="20">
        <v>43813</v>
      </c>
      <c r="E231" s="1" t="s">
        <v>147</v>
      </c>
    </row>
    <row r="232" spans="1:5" x14ac:dyDescent="0.3">
      <c r="A232" s="1" t="s">
        <v>96</v>
      </c>
      <c r="B232" s="1" t="s">
        <v>97</v>
      </c>
      <c r="C232">
        <v>18</v>
      </c>
      <c r="D232" s="20">
        <v>43813</v>
      </c>
      <c r="E232" s="1" t="s">
        <v>147</v>
      </c>
    </row>
    <row r="233" spans="1:5" x14ac:dyDescent="0.3">
      <c r="A233" s="1" t="s">
        <v>95</v>
      </c>
      <c r="B233" s="1" t="s">
        <v>101</v>
      </c>
      <c r="C233">
        <v>18</v>
      </c>
      <c r="D233" s="20">
        <v>43813</v>
      </c>
      <c r="E233" s="1" t="s">
        <v>147</v>
      </c>
    </row>
    <row r="234" spans="1:5" x14ac:dyDescent="0.3">
      <c r="A234" s="1" t="s">
        <v>132</v>
      </c>
      <c r="B234" s="1" t="s">
        <v>123</v>
      </c>
      <c r="C234">
        <v>18</v>
      </c>
      <c r="D234" s="20">
        <v>43813</v>
      </c>
      <c r="E234" s="1" t="s">
        <v>147</v>
      </c>
    </row>
    <row r="235" spans="1:5" x14ac:dyDescent="0.3">
      <c r="A235" s="1" t="s">
        <v>108</v>
      </c>
      <c r="B235" s="1" t="s">
        <v>106</v>
      </c>
      <c r="C235">
        <v>18</v>
      </c>
      <c r="D235" s="20">
        <v>43813</v>
      </c>
      <c r="E235" s="1" t="s">
        <v>147</v>
      </c>
    </row>
    <row r="236" spans="1:5" x14ac:dyDescent="0.3">
      <c r="A236" s="1" t="s">
        <v>133</v>
      </c>
      <c r="B236" s="1" t="s">
        <v>99</v>
      </c>
      <c r="C236">
        <v>18</v>
      </c>
      <c r="D236" s="20">
        <v>43813</v>
      </c>
      <c r="E236" s="1" t="s">
        <v>147</v>
      </c>
    </row>
    <row r="237" spans="1:5" x14ac:dyDescent="0.3">
      <c r="A237" s="1" t="s">
        <v>153</v>
      </c>
      <c r="B237" s="1" t="s">
        <v>82</v>
      </c>
      <c r="C237">
        <v>15</v>
      </c>
      <c r="D237" s="20">
        <v>43813</v>
      </c>
      <c r="E237" s="1" t="s">
        <v>148</v>
      </c>
    </row>
    <row r="238" spans="1:5" x14ac:dyDescent="0.3">
      <c r="A238" s="1" t="s">
        <v>154</v>
      </c>
      <c r="B238" s="1" t="s">
        <v>88</v>
      </c>
      <c r="C238">
        <v>15</v>
      </c>
      <c r="D238" s="20">
        <v>43813</v>
      </c>
      <c r="E238" s="1" t="s">
        <v>148</v>
      </c>
    </row>
    <row r="239" spans="1:5" x14ac:dyDescent="0.3">
      <c r="A239" s="1" t="s">
        <v>86</v>
      </c>
      <c r="B239" s="1" t="s">
        <v>87</v>
      </c>
      <c r="C239">
        <v>15</v>
      </c>
      <c r="D239" s="20">
        <v>43813</v>
      </c>
      <c r="E239" s="1" t="s">
        <v>148</v>
      </c>
    </row>
    <row r="240" spans="1:5" x14ac:dyDescent="0.3">
      <c r="A240" s="1" t="s">
        <v>92</v>
      </c>
      <c r="B240" s="1" t="s">
        <v>84</v>
      </c>
      <c r="C240">
        <v>15</v>
      </c>
      <c r="D240" s="20">
        <v>43813</v>
      </c>
      <c r="E240" s="1" t="s">
        <v>148</v>
      </c>
    </row>
    <row r="241" spans="1:5" x14ac:dyDescent="0.3">
      <c r="A241" s="1" t="s">
        <v>126</v>
      </c>
      <c r="B241" s="1" t="s">
        <v>85</v>
      </c>
      <c r="C241">
        <v>15</v>
      </c>
      <c r="D241" s="20">
        <v>43813</v>
      </c>
      <c r="E241" s="1" t="s">
        <v>148</v>
      </c>
    </row>
    <row r="242" spans="1:5" x14ac:dyDescent="0.3">
      <c r="A242" s="1" t="s">
        <v>128</v>
      </c>
      <c r="B242" s="1" t="s">
        <v>127</v>
      </c>
      <c r="C242">
        <v>15</v>
      </c>
      <c r="D242" s="20">
        <v>43813</v>
      </c>
      <c r="E242" s="1" t="s">
        <v>148</v>
      </c>
    </row>
    <row r="243" spans="1:5" x14ac:dyDescent="0.3">
      <c r="A243" s="1" t="s">
        <v>3</v>
      </c>
      <c r="B243" s="1" t="s">
        <v>4</v>
      </c>
      <c r="C243">
        <v>17</v>
      </c>
      <c r="D243" s="20">
        <v>43814</v>
      </c>
      <c r="E243" s="1" t="s">
        <v>144</v>
      </c>
    </row>
    <row r="244" spans="1:5" x14ac:dyDescent="0.3">
      <c r="A244" s="1" t="s">
        <v>9</v>
      </c>
      <c r="B244" s="1" t="s">
        <v>18</v>
      </c>
      <c r="C244">
        <v>17</v>
      </c>
      <c r="D244" s="20">
        <v>43814</v>
      </c>
      <c r="E244" s="1" t="s">
        <v>144</v>
      </c>
    </row>
    <row r="245" spans="1:5" x14ac:dyDescent="0.3">
      <c r="A245" s="1" t="s">
        <v>17</v>
      </c>
      <c r="B245" s="1" t="s">
        <v>12</v>
      </c>
      <c r="C245">
        <v>17</v>
      </c>
      <c r="D245" s="20">
        <v>43814</v>
      </c>
      <c r="E245" s="1" t="s">
        <v>144</v>
      </c>
    </row>
    <row r="246" spans="1:5" x14ac:dyDescent="0.3">
      <c r="A246" s="1" t="s">
        <v>52</v>
      </c>
      <c r="B246" s="1" t="s">
        <v>44</v>
      </c>
      <c r="C246">
        <v>16</v>
      </c>
      <c r="D246" s="20">
        <v>43814</v>
      </c>
      <c r="E246" s="1" t="s">
        <v>145</v>
      </c>
    </row>
    <row r="247" spans="1:5" x14ac:dyDescent="0.3">
      <c r="A247" s="1" t="s">
        <v>45</v>
      </c>
      <c r="B247" s="1" t="s">
        <v>38</v>
      </c>
      <c r="C247">
        <v>16</v>
      </c>
      <c r="D247" s="20">
        <v>43814</v>
      </c>
      <c r="E247" s="1" t="s">
        <v>145</v>
      </c>
    </row>
    <row r="248" spans="1:5" x14ac:dyDescent="0.3">
      <c r="A248" s="1" t="s">
        <v>130</v>
      </c>
      <c r="B248" s="1" t="s">
        <v>43</v>
      </c>
      <c r="C248">
        <v>16</v>
      </c>
      <c r="D248" s="20">
        <v>43814</v>
      </c>
      <c r="E248" s="1" t="s">
        <v>145</v>
      </c>
    </row>
    <row r="249" spans="1:5" x14ac:dyDescent="0.3">
      <c r="A249" s="1" t="s">
        <v>36</v>
      </c>
      <c r="B249" s="1" t="s">
        <v>51</v>
      </c>
      <c r="C249">
        <v>16</v>
      </c>
      <c r="D249" s="20">
        <v>43814</v>
      </c>
      <c r="E249" s="1" t="s">
        <v>145</v>
      </c>
    </row>
    <row r="250" spans="1:5" x14ac:dyDescent="0.3">
      <c r="A250" s="1" t="s">
        <v>41</v>
      </c>
      <c r="B250" s="1" t="s">
        <v>46</v>
      </c>
      <c r="C250">
        <v>16</v>
      </c>
      <c r="D250" s="20">
        <v>43814</v>
      </c>
      <c r="E250" s="1" t="s">
        <v>145</v>
      </c>
    </row>
    <row r="251" spans="1:5" x14ac:dyDescent="0.3">
      <c r="A251" s="1" t="s">
        <v>42</v>
      </c>
      <c r="B251" s="1" t="s">
        <v>50</v>
      </c>
      <c r="C251">
        <v>16</v>
      </c>
      <c r="D251" s="20">
        <v>43814</v>
      </c>
      <c r="E251" s="1" t="s">
        <v>145</v>
      </c>
    </row>
    <row r="252" spans="1:5" x14ac:dyDescent="0.3">
      <c r="A252" s="1" t="s">
        <v>140</v>
      </c>
      <c r="B252" s="1" t="s">
        <v>93</v>
      </c>
      <c r="C252">
        <v>18</v>
      </c>
      <c r="D252" s="20">
        <v>43814</v>
      </c>
      <c r="E252" s="1" t="s">
        <v>147</v>
      </c>
    </row>
    <row r="253" spans="1:5" x14ac:dyDescent="0.3">
      <c r="A253" s="1" t="s">
        <v>91</v>
      </c>
      <c r="B253" s="1" t="s">
        <v>124</v>
      </c>
      <c r="C253">
        <v>15</v>
      </c>
      <c r="D253" s="20">
        <v>43814</v>
      </c>
      <c r="E253" s="1" t="s">
        <v>148</v>
      </c>
    </row>
    <row r="254" spans="1:5" x14ac:dyDescent="0.3">
      <c r="A254" s="1" t="s">
        <v>89</v>
      </c>
      <c r="B254" s="1" t="s">
        <v>125</v>
      </c>
      <c r="C254">
        <v>15</v>
      </c>
      <c r="D254" s="20">
        <v>43814</v>
      </c>
      <c r="E254" s="1" t="s">
        <v>148</v>
      </c>
    </row>
    <row r="255" spans="1:5" x14ac:dyDescent="0.3">
      <c r="A255" s="1" t="s">
        <v>5</v>
      </c>
      <c r="B255" s="1" t="s">
        <v>16</v>
      </c>
      <c r="C255">
        <v>17</v>
      </c>
      <c r="D255" s="20">
        <v>43815</v>
      </c>
      <c r="E255" s="1" t="s">
        <v>144</v>
      </c>
    </row>
    <row r="256" spans="1:5" x14ac:dyDescent="0.3">
      <c r="A256" s="1" t="s">
        <v>48</v>
      </c>
      <c r="B256" s="1" t="s">
        <v>39</v>
      </c>
      <c r="C256">
        <v>16</v>
      </c>
      <c r="D256" s="20">
        <v>43815</v>
      </c>
      <c r="E256" s="1" t="s">
        <v>145</v>
      </c>
    </row>
    <row r="257" spans="1:5" x14ac:dyDescent="0.3">
      <c r="A257" s="1" t="s">
        <v>84</v>
      </c>
      <c r="B257" s="1" t="s">
        <v>88</v>
      </c>
      <c r="C257">
        <v>16</v>
      </c>
      <c r="D257" s="20">
        <v>43816</v>
      </c>
      <c r="E257" s="1" t="s">
        <v>148</v>
      </c>
    </row>
    <row r="258" spans="1:5" x14ac:dyDescent="0.3">
      <c r="A258" s="1" t="s">
        <v>82</v>
      </c>
      <c r="B258" s="1" t="s">
        <v>92</v>
      </c>
      <c r="C258">
        <v>16</v>
      </c>
      <c r="D258" s="20">
        <v>43816</v>
      </c>
      <c r="E258" s="1" t="s">
        <v>148</v>
      </c>
    </row>
    <row r="259" spans="1:5" x14ac:dyDescent="0.3">
      <c r="A259" s="1" t="s">
        <v>90</v>
      </c>
      <c r="B259" s="1" t="s">
        <v>154</v>
      </c>
      <c r="C259">
        <v>16</v>
      </c>
      <c r="D259" s="20">
        <v>43816</v>
      </c>
      <c r="E259" s="1" t="s">
        <v>148</v>
      </c>
    </row>
    <row r="260" spans="1:5" x14ac:dyDescent="0.3">
      <c r="A260" s="1" t="s">
        <v>127</v>
      </c>
      <c r="B260" s="1" t="s">
        <v>83</v>
      </c>
      <c r="C260">
        <v>16</v>
      </c>
      <c r="D260" s="20">
        <v>43816</v>
      </c>
      <c r="E260" s="1" t="s">
        <v>148</v>
      </c>
    </row>
    <row r="261" spans="1:5" x14ac:dyDescent="0.3">
      <c r="A261" s="1" t="s">
        <v>129</v>
      </c>
      <c r="B261" s="1" t="s">
        <v>46</v>
      </c>
      <c r="C261">
        <v>7</v>
      </c>
      <c r="D261" s="20">
        <v>43817</v>
      </c>
      <c r="E261" s="1" t="s">
        <v>145</v>
      </c>
    </row>
    <row r="262" spans="1:5" x14ac:dyDescent="0.3">
      <c r="A262" s="1" t="s">
        <v>40</v>
      </c>
      <c r="B262" s="1" t="s">
        <v>36</v>
      </c>
      <c r="C262">
        <v>17</v>
      </c>
      <c r="D262" s="20">
        <v>43817</v>
      </c>
      <c r="E262" s="1" t="s">
        <v>145</v>
      </c>
    </row>
    <row r="263" spans="1:5" x14ac:dyDescent="0.3">
      <c r="A263" s="1" t="s">
        <v>85</v>
      </c>
      <c r="B263" s="1" t="s">
        <v>86</v>
      </c>
      <c r="C263">
        <v>16</v>
      </c>
      <c r="D263" s="20">
        <v>43817</v>
      </c>
      <c r="E263" s="1" t="s">
        <v>148</v>
      </c>
    </row>
    <row r="264" spans="1:5" x14ac:dyDescent="0.3">
      <c r="A264" s="1" t="s">
        <v>124</v>
      </c>
      <c r="B264" s="1" t="s">
        <v>128</v>
      </c>
      <c r="C264">
        <v>16</v>
      </c>
      <c r="D264" s="20">
        <v>43817</v>
      </c>
      <c r="E264" s="1" t="s">
        <v>148</v>
      </c>
    </row>
    <row r="265" spans="1:5" x14ac:dyDescent="0.3">
      <c r="A265" s="1" t="s">
        <v>91</v>
      </c>
      <c r="B265" s="1" t="s">
        <v>89</v>
      </c>
      <c r="C265">
        <v>16</v>
      </c>
      <c r="D265" s="20">
        <v>43817</v>
      </c>
      <c r="E265" s="1" t="s">
        <v>148</v>
      </c>
    </row>
    <row r="266" spans="1:5" x14ac:dyDescent="0.3">
      <c r="A266" s="1" t="s">
        <v>125</v>
      </c>
      <c r="B266" s="1" t="s">
        <v>126</v>
      </c>
      <c r="C266">
        <v>16</v>
      </c>
      <c r="D266" s="20">
        <v>43817</v>
      </c>
      <c r="E266" s="1" t="s">
        <v>148</v>
      </c>
    </row>
    <row r="267" spans="1:5" x14ac:dyDescent="0.3">
      <c r="A267" s="1" t="s">
        <v>87</v>
      </c>
      <c r="B267" s="1" t="s">
        <v>153</v>
      </c>
      <c r="C267">
        <v>16</v>
      </c>
      <c r="D267" s="20">
        <v>43817</v>
      </c>
      <c r="E267" s="1" t="s">
        <v>148</v>
      </c>
    </row>
    <row r="268" spans="1:5" x14ac:dyDescent="0.3">
      <c r="A268" s="1" t="s">
        <v>45</v>
      </c>
      <c r="B268" s="1" t="s">
        <v>42</v>
      </c>
      <c r="C268">
        <v>17</v>
      </c>
      <c r="D268" s="20">
        <v>43819</v>
      </c>
      <c r="E268" s="1" t="s">
        <v>145</v>
      </c>
    </row>
    <row r="269" spans="1:5" x14ac:dyDescent="0.3">
      <c r="A269" s="1" t="s">
        <v>83</v>
      </c>
      <c r="B269" s="1" t="s">
        <v>84</v>
      </c>
      <c r="C269">
        <v>17</v>
      </c>
      <c r="D269" s="20">
        <v>43819</v>
      </c>
      <c r="E269" s="1" t="s">
        <v>148</v>
      </c>
    </row>
    <row r="270" spans="1:5" x14ac:dyDescent="0.3">
      <c r="A270" s="1" t="s">
        <v>2</v>
      </c>
      <c r="B270" s="1" t="s">
        <v>14</v>
      </c>
      <c r="C270">
        <v>18</v>
      </c>
      <c r="D270" s="20">
        <v>43820</v>
      </c>
      <c r="E270" s="1" t="s">
        <v>144</v>
      </c>
    </row>
    <row r="271" spans="1:5" x14ac:dyDescent="0.3">
      <c r="A271" s="1" t="s">
        <v>80</v>
      </c>
      <c r="B271" s="1" t="s">
        <v>13</v>
      </c>
      <c r="C271">
        <v>18</v>
      </c>
      <c r="D271" s="20">
        <v>43820</v>
      </c>
      <c r="E271" s="1" t="s">
        <v>144</v>
      </c>
    </row>
    <row r="272" spans="1:5" x14ac:dyDescent="0.3">
      <c r="A272" s="1" t="s">
        <v>16</v>
      </c>
      <c r="B272" s="1" t="s">
        <v>79</v>
      </c>
      <c r="C272">
        <v>18</v>
      </c>
      <c r="D272" s="20">
        <v>43820</v>
      </c>
      <c r="E272" s="1" t="s">
        <v>144</v>
      </c>
    </row>
    <row r="273" spans="1:5" x14ac:dyDescent="0.3">
      <c r="A273" s="1" t="s">
        <v>18</v>
      </c>
      <c r="B273" s="1" t="s">
        <v>3</v>
      </c>
      <c r="C273">
        <v>18</v>
      </c>
      <c r="D273" s="20">
        <v>43820</v>
      </c>
      <c r="E273" s="1" t="s">
        <v>144</v>
      </c>
    </row>
    <row r="274" spans="1:5" x14ac:dyDescent="0.3">
      <c r="A274" s="1" t="s">
        <v>4</v>
      </c>
      <c r="B274" s="1" t="s">
        <v>10</v>
      </c>
      <c r="C274">
        <v>18</v>
      </c>
      <c r="D274" s="20">
        <v>43820</v>
      </c>
      <c r="E274" s="1" t="s">
        <v>144</v>
      </c>
    </row>
    <row r="275" spans="1:5" x14ac:dyDescent="0.3">
      <c r="A275" s="1" t="s">
        <v>11</v>
      </c>
      <c r="B275" s="1" t="s">
        <v>5</v>
      </c>
      <c r="C275">
        <v>18</v>
      </c>
      <c r="D275" s="20">
        <v>43820</v>
      </c>
      <c r="E275" s="1" t="s">
        <v>144</v>
      </c>
    </row>
    <row r="276" spans="1:5" x14ac:dyDescent="0.3">
      <c r="A276" s="1" t="s">
        <v>78</v>
      </c>
      <c r="B276" s="1" t="s">
        <v>17</v>
      </c>
      <c r="C276">
        <v>18</v>
      </c>
      <c r="D276" s="20">
        <v>43820</v>
      </c>
      <c r="E276" s="1" t="s">
        <v>144</v>
      </c>
    </row>
    <row r="277" spans="1:5" x14ac:dyDescent="0.3">
      <c r="A277" s="1" t="s">
        <v>38</v>
      </c>
      <c r="B277" s="1" t="s">
        <v>49</v>
      </c>
      <c r="C277">
        <v>17</v>
      </c>
      <c r="D277" s="20">
        <v>43820</v>
      </c>
      <c r="E277" s="1" t="s">
        <v>145</v>
      </c>
    </row>
    <row r="278" spans="1:5" x14ac:dyDescent="0.3">
      <c r="A278" s="1" t="s">
        <v>43</v>
      </c>
      <c r="B278" s="1" t="s">
        <v>50</v>
      </c>
      <c r="C278">
        <v>17</v>
      </c>
      <c r="D278" s="20">
        <v>43820</v>
      </c>
      <c r="E278" s="1" t="s">
        <v>145</v>
      </c>
    </row>
    <row r="279" spans="1:5" x14ac:dyDescent="0.3">
      <c r="A279" s="1" t="s">
        <v>51</v>
      </c>
      <c r="B279" s="1" t="s">
        <v>48</v>
      </c>
      <c r="C279">
        <v>17</v>
      </c>
      <c r="D279" s="20">
        <v>43820</v>
      </c>
      <c r="E279" s="1" t="s">
        <v>145</v>
      </c>
    </row>
    <row r="280" spans="1:5" x14ac:dyDescent="0.3">
      <c r="A280" s="1" t="s">
        <v>101</v>
      </c>
      <c r="B280" s="1" t="s">
        <v>133</v>
      </c>
      <c r="C280">
        <v>19</v>
      </c>
      <c r="D280" s="20">
        <v>43820</v>
      </c>
      <c r="E280" s="1" t="s">
        <v>147</v>
      </c>
    </row>
    <row r="281" spans="1:5" x14ac:dyDescent="0.3">
      <c r="A281" s="1" t="s">
        <v>106</v>
      </c>
      <c r="B281" s="1" t="s">
        <v>132</v>
      </c>
      <c r="C281">
        <v>19</v>
      </c>
      <c r="D281" s="20">
        <v>43820</v>
      </c>
      <c r="E281" s="1" t="s">
        <v>147</v>
      </c>
    </row>
    <row r="282" spans="1:5" x14ac:dyDescent="0.3">
      <c r="A282" s="1" t="s">
        <v>103</v>
      </c>
      <c r="B282" s="1" t="s">
        <v>107</v>
      </c>
      <c r="C282">
        <v>19</v>
      </c>
      <c r="D282" s="20">
        <v>43820</v>
      </c>
      <c r="E282" s="1" t="s">
        <v>147</v>
      </c>
    </row>
    <row r="283" spans="1:5" x14ac:dyDescent="0.3">
      <c r="A283" s="1" t="s">
        <v>98</v>
      </c>
      <c r="B283" s="1" t="s">
        <v>140</v>
      </c>
      <c r="C283">
        <v>19</v>
      </c>
      <c r="D283" s="20">
        <v>43820</v>
      </c>
      <c r="E283" s="1" t="s">
        <v>147</v>
      </c>
    </row>
    <row r="284" spans="1:5" x14ac:dyDescent="0.3">
      <c r="A284" s="1" t="s">
        <v>105</v>
      </c>
      <c r="B284" s="1" t="s">
        <v>95</v>
      </c>
      <c r="C284">
        <v>19</v>
      </c>
      <c r="D284" s="20">
        <v>43820</v>
      </c>
      <c r="E284" s="1" t="s">
        <v>147</v>
      </c>
    </row>
    <row r="285" spans="1:5" x14ac:dyDescent="0.3">
      <c r="A285" s="1" t="s">
        <v>97</v>
      </c>
      <c r="B285" s="1" t="s">
        <v>102</v>
      </c>
      <c r="C285">
        <v>19</v>
      </c>
      <c r="D285" s="20">
        <v>43820</v>
      </c>
      <c r="E285" s="1" t="s">
        <v>147</v>
      </c>
    </row>
    <row r="286" spans="1:5" x14ac:dyDescent="0.3">
      <c r="A286" s="1" t="s">
        <v>94</v>
      </c>
      <c r="B286" s="1" t="s">
        <v>100</v>
      </c>
      <c r="C286">
        <v>19</v>
      </c>
      <c r="D286" s="20">
        <v>43820</v>
      </c>
      <c r="E286" s="1" t="s">
        <v>147</v>
      </c>
    </row>
    <row r="287" spans="1:5" x14ac:dyDescent="0.3">
      <c r="A287" s="1" t="s">
        <v>99</v>
      </c>
      <c r="B287" s="1" t="s">
        <v>96</v>
      </c>
      <c r="C287">
        <v>19</v>
      </c>
      <c r="D287" s="20">
        <v>43820</v>
      </c>
      <c r="E287" s="1" t="s">
        <v>147</v>
      </c>
    </row>
    <row r="288" spans="1:5" x14ac:dyDescent="0.3">
      <c r="A288" s="1" t="s">
        <v>93</v>
      </c>
      <c r="B288" s="1" t="s">
        <v>108</v>
      </c>
      <c r="C288">
        <v>19</v>
      </c>
      <c r="D288" s="20">
        <v>43820</v>
      </c>
      <c r="E288" s="1" t="s">
        <v>147</v>
      </c>
    </row>
    <row r="289" spans="1:5" x14ac:dyDescent="0.3">
      <c r="A289" s="1" t="s">
        <v>123</v>
      </c>
      <c r="B289" s="1" t="s">
        <v>104</v>
      </c>
      <c r="C289">
        <v>19</v>
      </c>
      <c r="D289" s="20">
        <v>43820</v>
      </c>
      <c r="E289" s="1" t="s">
        <v>147</v>
      </c>
    </row>
    <row r="290" spans="1:5" x14ac:dyDescent="0.3">
      <c r="A290" s="1" t="s">
        <v>153</v>
      </c>
      <c r="B290" s="1" t="s">
        <v>91</v>
      </c>
      <c r="C290">
        <v>17</v>
      </c>
      <c r="D290" s="20">
        <v>43820</v>
      </c>
      <c r="E290" s="1" t="s">
        <v>148</v>
      </c>
    </row>
    <row r="291" spans="1:5" x14ac:dyDescent="0.3">
      <c r="A291" s="1" t="s">
        <v>88</v>
      </c>
      <c r="B291" s="1" t="s">
        <v>90</v>
      </c>
      <c r="C291">
        <v>17</v>
      </c>
      <c r="D291" s="20">
        <v>43820</v>
      </c>
      <c r="E291" s="1" t="s">
        <v>148</v>
      </c>
    </row>
    <row r="292" spans="1:5" x14ac:dyDescent="0.3">
      <c r="A292" s="1" t="s">
        <v>86</v>
      </c>
      <c r="B292" s="1" t="s">
        <v>124</v>
      </c>
      <c r="C292">
        <v>17</v>
      </c>
      <c r="D292" s="20">
        <v>43820</v>
      </c>
      <c r="E292" s="1" t="s">
        <v>148</v>
      </c>
    </row>
    <row r="293" spans="1:5" x14ac:dyDescent="0.3">
      <c r="A293" s="1" t="s">
        <v>92</v>
      </c>
      <c r="B293" s="1" t="s">
        <v>85</v>
      </c>
      <c r="C293">
        <v>17</v>
      </c>
      <c r="D293" s="20">
        <v>43820</v>
      </c>
      <c r="E293" s="1" t="s">
        <v>148</v>
      </c>
    </row>
    <row r="294" spans="1:5" x14ac:dyDescent="0.3">
      <c r="A294" s="1" t="s">
        <v>89</v>
      </c>
      <c r="B294" s="1" t="s">
        <v>87</v>
      </c>
      <c r="C294">
        <v>17</v>
      </c>
      <c r="D294" s="20">
        <v>43820</v>
      </c>
      <c r="E294" s="1" t="s">
        <v>148</v>
      </c>
    </row>
    <row r="295" spans="1:5" x14ac:dyDescent="0.3">
      <c r="A295" s="1" t="s">
        <v>126</v>
      </c>
      <c r="B295" s="1" t="s">
        <v>82</v>
      </c>
      <c r="C295">
        <v>17</v>
      </c>
      <c r="D295" s="20">
        <v>43820</v>
      </c>
      <c r="E295" s="1" t="s">
        <v>148</v>
      </c>
    </row>
    <row r="296" spans="1:5" x14ac:dyDescent="0.3">
      <c r="A296" s="1" t="s">
        <v>12</v>
      </c>
      <c r="B296" s="1" t="s">
        <v>6</v>
      </c>
      <c r="C296">
        <v>18</v>
      </c>
      <c r="D296" s="20">
        <v>43821</v>
      </c>
      <c r="E296" s="1" t="s">
        <v>144</v>
      </c>
    </row>
    <row r="297" spans="1:5" x14ac:dyDescent="0.3">
      <c r="A297" s="1" t="s">
        <v>15</v>
      </c>
      <c r="B297" s="1" t="s">
        <v>9</v>
      </c>
      <c r="C297">
        <v>18</v>
      </c>
      <c r="D297" s="20">
        <v>43821</v>
      </c>
      <c r="E297" s="1" t="s">
        <v>144</v>
      </c>
    </row>
    <row r="298" spans="1:5" x14ac:dyDescent="0.3">
      <c r="A298" s="1" t="s">
        <v>44</v>
      </c>
      <c r="B298" s="1" t="s">
        <v>41</v>
      </c>
      <c r="C298">
        <v>17</v>
      </c>
      <c r="D298" s="20">
        <v>43821</v>
      </c>
      <c r="E298" s="1" t="s">
        <v>145</v>
      </c>
    </row>
    <row r="299" spans="1:5" x14ac:dyDescent="0.3">
      <c r="A299" s="1" t="s">
        <v>131</v>
      </c>
      <c r="B299" s="1" t="s">
        <v>52</v>
      </c>
      <c r="C299">
        <v>17</v>
      </c>
      <c r="D299" s="20">
        <v>43821</v>
      </c>
      <c r="E299" s="1" t="s">
        <v>145</v>
      </c>
    </row>
    <row r="300" spans="1:5" x14ac:dyDescent="0.3">
      <c r="A300" s="1" t="s">
        <v>47</v>
      </c>
      <c r="B300" s="1" t="s">
        <v>129</v>
      </c>
      <c r="C300">
        <v>17</v>
      </c>
      <c r="D300" s="20">
        <v>43821</v>
      </c>
      <c r="E300" s="1" t="s">
        <v>145</v>
      </c>
    </row>
    <row r="301" spans="1:5" x14ac:dyDescent="0.3">
      <c r="A301" s="1" t="s">
        <v>46</v>
      </c>
      <c r="B301" s="1" t="s">
        <v>37</v>
      </c>
      <c r="C301">
        <v>17</v>
      </c>
      <c r="D301" s="20">
        <v>43821</v>
      </c>
      <c r="E301" s="1" t="s">
        <v>145</v>
      </c>
    </row>
    <row r="302" spans="1:5" x14ac:dyDescent="0.3">
      <c r="A302" s="1" t="s">
        <v>154</v>
      </c>
      <c r="B302" s="1" t="s">
        <v>127</v>
      </c>
      <c r="C302">
        <v>17</v>
      </c>
      <c r="D302" s="20">
        <v>43821</v>
      </c>
      <c r="E302" s="1" t="s">
        <v>148</v>
      </c>
    </row>
    <row r="303" spans="1:5" x14ac:dyDescent="0.3">
      <c r="A303" s="1" t="s">
        <v>128</v>
      </c>
      <c r="B303" s="1" t="s">
        <v>125</v>
      </c>
      <c r="C303">
        <v>17</v>
      </c>
      <c r="D303" s="20">
        <v>43821</v>
      </c>
      <c r="E303" s="1" t="s">
        <v>148</v>
      </c>
    </row>
    <row r="304" spans="1:5" x14ac:dyDescent="0.3">
      <c r="A304" s="1" t="s">
        <v>2</v>
      </c>
      <c r="B304" s="1" t="s">
        <v>3</v>
      </c>
      <c r="C304">
        <v>19</v>
      </c>
      <c r="D304" s="20">
        <v>43825</v>
      </c>
      <c r="E304" s="1" t="s">
        <v>144</v>
      </c>
    </row>
    <row r="305" spans="1:5" x14ac:dyDescent="0.3">
      <c r="A305" s="1" t="s">
        <v>80</v>
      </c>
      <c r="B305" s="1" t="s">
        <v>78</v>
      </c>
      <c r="C305">
        <v>19</v>
      </c>
      <c r="D305" s="20">
        <v>43825</v>
      </c>
      <c r="E305" s="1" t="s">
        <v>144</v>
      </c>
    </row>
    <row r="306" spans="1:5" x14ac:dyDescent="0.3">
      <c r="A306" s="1" t="s">
        <v>6</v>
      </c>
      <c r="B306" s="1" t="s">
        <v>13</v>
      </c>
      <c r="C306">
        <v>19</v>
      </c>
      <c r="D306" s="20">
        <v>43825</v>
      </c>
      <c r="E306" s="1" t="s">
        <v>144</v>
      </c>
    </row>
    <row r="307" spans="1:5" x14ac:dyDescent="0.3">
      <c r="A307" s="1" t="s">
        <v>5</v>
      </c>
      <c r="B307" s="1" t="s">
        <v>8</v>
      </c>
      <c r="C307">
        <v>19</v>
      </c>
      <c r="D307" s="20">
        <v>43825</v>
      </c>
      <c r="E307" s="1" t="s">
        <v>144</v>
      </c>
    </row>
    <row r="308" spans="1:5" x14ac:dyDescent="0.3">
      <c r="A308" s="1" t="s">
        <v>18</v>
      </c>
      <c r="B308" s="1" t="s">
        <v>14</v>
      </c>
      <c r="C308">
        <v>19</v>
      </c>
      <c r="D308" s="20">
        <v>43825</v>
      </c>
      <c r="E308" s="1" t="s">
        <v>144</v>
      </c>
    </row>
    <row r="309" spans="1:5" x14ac:dyDescent="0.3">
      <c r="A309" s="1" t="s">
        <v>10</v>
      </c>
      <c r="B309" s="1" t="s">
        <v>7</v>
      </c>
      <c r="C309">
        <v>19</v>
      </c>
      <c r="D309" s="20">
        <v>43825</v>
      </c>
      <c r="E309" s="1" t="s">
        <v>144</v>
      </c>
    </row>
    <row r="310" spans="1:5" x14ac:dyDescent="0.3">
      <c r="A310" s="1" t="s">
        <v>9</v>
      </c>
      <c r="B310" s="1" t="s">
        <v>11</v>
      </c>
      <c r="C310">
        <v>19</v>
      </c>
      <c r="D310" s="20">
        <v>43825</v>
      </c>
      <c r="E310" s="1" t="s">
        <v>144</v>
      </c>
    </row>
    <row r="311" spans="1:5" x14ac:dyDescent="0.3">
      <c r="A311" s="1" t="s">
        <v>79</v>
      </c>
      <c r="B311" s="1" t="s">
        <v>15</v>
      </c>
      <c r="C311">
        <v>19</v>
      </c>
      <c r="D311" s="20">
        <v>43825</v>
      </c>
      <c r="E311" s="1" t="s">
        <v>144</v>
      </c>
    </row>
    <row r="312" spans="1:5" x14ac:dyDescent="0.3">
      <c r="A312" s="1" t="s">
        <v>12</v>
      </c>
      <c r="B312" s="1" t="s">
        <v>16</v>
      </c>
      <c r="C312">
        <v>19</v>
      </c>
      <c r="D312" s="20">
        <v>43825</v>
      </c>
      <c r="E312" s="1" t="s">
        <v>144</v>
      </c>
    </row>
    <row r="313" spans="1:5" x14ac:dyDescent="0.3">
      <c r="A313" s="1" t="s">
        <v>17</v>
      </c>
      <c r="B313" s="1" t="s">
        <v>4</v>
      </c>
      <c r="C313">
        <v>19</v>
      </c>
      <c r="D313" s="20">
        <v>43826</v>
      </c>
      <c r="E313" s="1" t="s">
        <v>144</v>
      </c>
    </row>
    <row r="314" spans="1:5" x14ac:dyDescent="0.3">
      <c r="A314" s="1" t="s">
        <v>16</v>
      </c>
      <c r="B314" s="1" t="s">
        <v>2</v>
      </c>
      <c r="C314">
        <v>20</v>
      </c>
      <c r="D314" s="20">
        <v>43827</v>
      </c>
      <c r="E314" s="1" t="s">
        <v>144</v>
      </c>
    </row>
    <row r="315" spans="1:5" x14ac:dyDescent="0.3">
      <c r="A315" s="1" t="s">
        <v>14</v>
      </c>
      <c r="B315" s="1" t="s">
        <v>9</v>
      </c>
      <c r="C315">
        <v>20</v>
      </c>
      <c r="D315" s="20">
        <v>43827</v>
      </c>
      <c r="E315" s="1" t="s">
        <v>144</v>
      </c>
    </row>
    <row r="316" spans="1:5" x14ac:dyDescent="0.3">
      <c r="A316" s="1" t="s">
        <v>11</v>
      </c>
      <c r="B316" s="1" t="s">
        <v>18</v>
      </c>
      <c r="C316">
        <v>20</v>
      </c>
      <c r="D316" s="20">
        <v>43827</v>
      </c>
      <c r="E316" s="1" t="s">
        <v>144</v>
      </c>
    </row>
    <row r="317" spans="1:5" x14ac:dyDescent="0.3">
      <c r="A317" s="1" t="s">
        <v>78</v>
      </c>
      <c r="B317" s="1" t="s">
        <v>12</v>
      </c>
      <c r="C317">
        <v>20</v>
      </c>
      <c r="D317" s="20">
        <v>43827</v>
      </c>
      <c r="E317" s="1" t="s">
        <v>144</v>
      </c>
    </row>
    <row r="318" spans="1:5" x14ac:dyDescent="0.3">
      <c r="A318" s="1" t="s">
        <v>13</v>
      </c>
      <c r="B318" s="1" t="s">
        <v>5</v>
      </c>
      <c r="C318">
        <v>20</v>
      </c>
      <c r="D318" s="20">
        <v>43827</v>
      </c>
      <c r="E318" s="1" t="s">
        <v>144</v>
      </c>
    </row>
    <row r="319" spans="1:5" x14ac:dyDescent="0.3">
      <c r="A319" s="1" t="s">
        <v>15</v>
      </c>
      <c r="B319" s="1" t="s">
        <v>80</v>
      </c>
      <c r="C319">
        <v>20</v>
      </c>
      <c r="D319" s="20">
        <v>43827</v>
      </c>
      <c r="E319" s="1" t="s">
        <v>144</v>
      </c>
    </row>
    <row r="320" spans="1:5" x14ac:dyDescent="0.3">
      <c r="A320" s="1" t="s">
        <v>8</v>
      </c>
      <c r="B320" s="1" t="s">
        <v>10</v>
      </c>
      <c r="C320">
        <v>20</v>
      </c>
      <c r="D320" s="20">
        <v>43827</v>
      </c>
      <c r="E320" s="1" t="s">
        <v>144</v>
      </c>
    </row>
    <row r="321" spans="1:5" x14ac:dyDescent="0.3">
      <c r="A321" s="1" t="s">
        <v>3</v>
      </c>
      <c r="B321" s="1" t="s">
        <v>6</v>
      </c>
      <c r="C321">
        <v>20</v>
      </c>
      <c r="D321" s="20">
        <v>43828</v>
      </c>
      <c r="E321" s="1" t="s">
        <v>144</v>
      </c>
    </row>
    <row r="322" spans="1:5" x14ac:dyDescent="0.3">
      <c r="A322" s="1" t="s">
        <v>7</v>
      </c>
      <c r="B322" s="1" t="s">
        <v>17</v>
      </c>
      <c r="C322">
        <v>20</v>
      </c>
      <c r="D322" s="20">
        <v>43828</v>
      </c>
      <c r="E322" s="1" t="s">
        <v>144</v>
      </c>
    </row>
    <row r="323" spans="1:5" x14ac:dyDescent="0.3">
      <c r="A323" s="1" t="s">
        <v>4</v>
      </c>
      <c r="B323" s="1" t="s">
        <v>79</v>
      </c>
      <c r="C323">
        <v>20</v>
      </c>
      <c r="D323" s="20">
        <v>43828</v>
      </c>
      <c r="E323" s="1" t="s">
        <v>144</v>
      </c>
    </row>
    <row r="324" spans="1:5" x14ac:dyDescent="0.3">
      <c r="A324" s="1" t="s">
        <v>3</v>
      </c>
      <c r="B324" s="1" t="s">
        <v>9</v>
      </c>
      <c r="C324">
        <v>21</v>
      </c>
      <c r="D324" s="20">
        <v>43831</v>
      </c>
      <c r="E324" s="1" t="s">
        <v>144</v>
      </c>
    </row>
    <row r="325" spans="1:5" x14ac:dyDescent="0.3">
      <c r="A325" s="1" t="s">
        <v>16</v>
      </c>
      <c r="B325" s="1" t="s">
        <v>6</v>
      </c>
      <c r="C325">
        <v>21</v>
      </c>
      <c r="D325" s="20">
        <v>43831</v>
      </c>
      <c r="E325" s="1" t="s">
        <v>144</v>
      </c>
    </row>
    <row r="326" spans="1:5" x14ac:dyDescent="0.3">
      <c r="A326" s="1" t="s">
        <v>14</v>
      </c>
      <c r="B326" s="1" t="s">
        <v>80</v>
      </c>
      <c r="C326">
        <v>21</v>
      </c>
      <c r="D326" s="20">
        <v>43831</v>
      </c>
      <c r="E326" s="1" t="s">
        <v>144</v>
      </c>
    </row>
    <row r="327" spans="1:5" x14ac:dyDescent="0.3">
      <c r="A327" s="1" t="s">
        <v>4</v>
      </c>
      <c r="B327" s="1" t="s">
        <v>18</v>
      </c>
      <c r="C327">
        <v>21</v>
      </c>
      <c r="D327" s="20">
        <v>43831</v>
      </c>
      <c r="E327" s="1" t="s">
        <v>144</v>
      </c>
    </row>
    <row r="328" spans="1:5" x14ac:dyDescent="0.3">
      <c r="A328" s="1" t="s">
        <v>11</v>
      </c>
      <c r="B328" s="1" t="s">
        <v>10</v>
      </c>
      <c r="C328">
        <v>21</v>
      </c>
      <c r="D328" s="20">
        <v>43831</v>
      </c>
      <c r="E328" s="1" t="s">
        <v>144</v>
      </c>
    </row>
    <row r="329" spans="1:5" x14ac:dyDescent="0.3">
      <c r="A329" s="1" t="s">
        <v>78</v>
      </c>
      <c r="B329" s="1" t="s">
        <v>5</v>
      </c>
      <c r="C329">
        <v>21</v>
      </c>
      <c r="D329" s="20">
        <v>43831</v>
      </c>
      <c r="E329" s="1" t="s">
        <v>144</v>
      </c>
    </row>
    <row r="330" spans="1:5" x14ac:dyDescent="0.3">
      <c r="A330" s="1" t="s">
        <v>13</v>
      </c>
      <c r="B330" s="1" t="s">
        <v>12</v>
      </c>
      <c r="C330">
        <v>21</v>
      </c>
      <c r="D330" s="20">
        <v>43831</v>
      </c>
      <c r="E330" s="1" t="s">
        <v>144</v>
      </c>
    </row>
    <row r="331" spans="1:5" x14ac:dyDescent="0.3">
      <c r="A331" s="1" t="s">
        <v>15</v>
      </c>
      <c r="B331" s="1" t="s">
        <v>17</v>
      </c>
      <c r="C331">
        <v>21</v>
      </c>
      <c r="D331" s="20">
        <v>43831</v>
      </c>
      <c r="E331" s="1" t="s">
        <v>144</v>
      </c>
    </row>
    <row r="332" spans="1:5" x14ac:dyDescent="0.3">
      <c r="A332" s="1" t="s">
        <v>8</v>
      </c>
      <c r="B332" s="1" t="s">
        <v>2</v>
      </c>
      <c r="C332">
        <v>21</v>
      </c>
      <c r="D332" s="20">
        <v>43831</v>
      </c>
      <c r="E332" s="1" t="s">
        <v>144</v>
      </c>
    </row>
    <row r="333" spans="1:5" x14ac:dyDescent="0.3">
      <c r="A333" s="1" t="s">
        <v>7</v>
      </c>
      <c r="B333" s="1" t="s">
        <v>79</v>
      </c>
      <c r="C333">
        <v>21</v>
      </c>
      <c r="D333" s="20">
        <v>43832</v>
      </c>
      <c r="E333" s="1" t="s">
        <v>144</v>
      </c>
    </row>
    <row r="334" spans="1:5" x14ac:dyDescent="0.3">
      <c r="A334" s="1" t="s">
        <v>44</v>
      </c>
      <c r="B334" s="1" t="s">
        <v>47</v>
      </c>
      <c r="C334">
        <v>18</v>
      </c>
      <c r="D334" s="20">
        <v>43835</v>
      </c>
      <c r="E334" s="1" t="s">
        <v>145</v>
      </c>
    </row>
    <row r="335" spans="1:5" x14ac:dyDescent="0.3">
      <c r="A335" s="1" t="s">
        <v>52</v>
      </c>
      <c r="B335" s="1" t="s">
        <v>45</v>
      </c>
      <c r="C335">
        <v>18</v>
      </c>
      <c r="D335" s="20">
        <v>43835</v>
      </c>
      <c r="E335" s="1" t="s">
        <v>145</v>
      </c>
    </row>
    <row r="336" spans="1:5" x14ac:dyDescent="0.3">
      <c r="A336" s="1" t="s">
        <v>129</v>
      </c>
      <c r="B336" s="1" t="s">
        <v>39</v>
      </c>
      <c r="C336">
        <v>18</v>
      </c>
      <c r="D336" s="20">
        <v>43835</v>
      </c>
      <c r="E336" s="1" t="s">
        <v>145</v>
      </c>
    </row>
    <row r="337" spans="1:5" x14ac:dyDescent="0.3">
      <c r="A337" s="1" t="s">
        <v>49</v>
      </c>
      <c r="B337" s="1" t="s">
        <v>46</v>
      </c>
      <c r="C337">
        <v>18</v>
      </c>
      <c r="D337" s="20">
        <v>43835</v>
      </c>
      <c r="E337" s="1" t="s">
        <v>145</v>
      </c>
    </row>
    <row r="338" spans="1:5" x14ac:dyDescent="0.3">
      <c r="A338" s="1" t="s">
        <v>36</v>
      </c>
      <c r="B338" s="1" t="s">
        <v>48</v>
      </c>
      <c r="C338">
        <v>18</v>
      </c>
      <c r="D338" s="20">
        <v>43835</v>
      </c>
      <c r="E338" s="1" t="s">
        <v>145</v>
      </c>
    </row>
    <row r="339" spans="1:5" x14ac:dyDescent="0.3">
      <c r="A339" s="1" t="s">
        <v>131</v>
      </c>
      <c r="B339" s="1" t="s">
        <v>51</v>
      </c>
      <c r="C339">
        <v>18</v>
      </c>
      <c r="D339" s="20">
        <v>43835</v>
      </c>
      <c r="E339" s="1" t="s">
        <v>145</v>
      </c>
    </row>
    <row r="340" spans="1:5" x14ac:dyDescent="0.3">
      <c r="A340" s="1" t="s">
        <v>41</v>
      </c>
      <c r="B340" s="1" t="s">
        <v>40</v>
      </c>
      <c r="C340">
        <v>18</v>
      </c>
      <c r="D340" s="20">
        <v>43835</v>
      </c>
      <c r="E340" s="1" t="s">
        <v>145</v>
      </c>
    </row>
    <row r="341" spans="1:5" x14ac:dyDescent="0.3">
      <c r="A341" s="1" t="s">
        <v>37</v>
      </c>
      <c r="B341" s="1" t="s">
        <v>38</v>
      </c>
      <c r="C341">
        <v>18</v>
      </c>
      <c r="D341" s="20">
        <v>43835</v>
      </c>
      <c r="E341" s="1" t="s">
        <v>145</v>
      </c>
    </row>
    <row r="342" spans="1:5" x14ac:dyDescent="0.3">
      <c r="A342" s="1" t="s">
        <v>42</v>
      </c>
      <c r="B342" s="1" t="s">
        <v>43</v>
      </c>
      <c r="C342">
        <v>18</v>
      </c>
      <c r="D342" s="20">
        <v>43835</v>
      </c>
      <c r="E342" s="1" t="s">
        <v>145</v>
      </c>
    </row>
    <row r="343" spans="1:5" x14ac:dyDescent="0.3">
      <c r="A343" s="1" t="s">
        <v>50</v>
      </c>
      <c r="B343" s="1" t="s">
        <v>130</v>
      </c>
      <c r="C343">
        <v>18</v>
      </c>
      <c r="D343" s="20">
        <v>43835</v>
      </c>
      <c r="E343" s="1" t="s">
        <v>145</v>
      </c>
    </row>
    <row r="344" spans="1:5" x14ac:dyDescent="0.3">
      <c r="A344" s="1" t="s">
        <v>39</v>
      </c>
      <c r="B344" s="1" t="s">
        <v>130</v>
      </c>
      <c r="C344">
        <v>17</v>
      </c>
      <c r="D344" s="20">
        <v>43838</v>
      </c>
      <c r="E344" s="1" t="s">
        <v>145</v>
      </c>
    </row>
    <row r="345" spans="1:5" x14ac:dyDescent="0.3">
      <c r="A345" s="1" t="s">
        <v>79</v>
      </c>
      <c r="B345" s="1" t="s">
        <v>8</v>
      </c>
      <c r="C345">
        <v>22</v>
      </c>
      <c r="D345" s="20">
        <v>43840</v>
      </c>
      <c r="E345" s="1" t="s">
        <v>144</v>
      </c>
    </row>
    <row r="346" spans="1:5" x14ac:dyDescent="0.3">
      <c r="A346" s="1" t="s">
        <v>6</v>
      </c>
      <c r="B346" s="1" t="s">
        <v>14</v>
      </c>
      <c r="C346">
        <v>22</v>
      </c>
      <c r="D346" s="20">
        <v>43841</v>
      </c>
      <c r="E346" s="1" t="s">
        <v>144</v>
      </c>
    </row>
    <row r="347" spans="1:5" x14ac:dyDescent="0.3">
      <c r="A347" s="1" t="s">
        <v>5</v>
      </c>
      <c r="B347" s="1" t="s">
        <v>3</v>
      </c>
      <c r="C347">
        <v>22</v>
      </c>
      <c r="D347" s="20">
        <v>43841</v>
      </c>
      <c r="E347" s="1" t="s">
        <v>144</v>
      </c>
    </row>
    <row r="348" spans="1:5" x14ac:dyDescent="0.3">
      <c r="A348" s="1" t="s">
        <v>18</v>
      </c>
      <c r="B348" s="1" t="s">
        <v>16</v>
      </c>
      <c r="C348">
        <v>22</v>
      </c>
      <c r="D348" s="20">
        <v>43841</v>
      </c>
      <c r="E348" s="1" t="s">
        <v>144</v>
      </c>
    </row>
    <row r="349" spans="1:5" x14ac:dyDescent="0.3">
      <c r="A349" s="1" t="s">
        <v>10</v>
      </c>
      <c r="B349" s="1" t="s">
        <v>13</v>
      </c>
      <c r="C349">
        <v>22</v>
      </c>
      <c r="D349" s="20">
        <v>43841</v>
      </c>
      <c r="E349" s="1" t="s">
        <v>144</v>
      </c>
    </row>
    <row r="350" spans="1:5" x14ac:dyDescent="0.3">
      <c r="A350" s="1" t="s">
        <v>9</v>
      </c>
      <c r="B350" s="1" t="s">
        <v>78</v>
      </c>
      <c r="C350">
        <v>22</v>
      </c>
      <c r="D350" s="20">
        <v>43841</v>
      </c>
      <c r="E350" s="1" t="s">
        <v>144</v>
      </c>
    </row>
    <row r="351" spans="1:5" x14ac:dyDescent="0.3">
      <c r="A351" s="1" t="s">
        <v>12</v>
      </c>
      <c r="B351" s="1" t="s">
        <v>7</v>
      </c>
      <c r="C351">
        <v>22</v>
      </c>
      <c r="D351" s="20">
        <v>43841</v>
      </c>
      <c r="E351" s="1" t="s">
        <v>144</v>
      </c>
    </row>
    <row r="352" spans="1:5" x14ac:dyDescent="0.3">
      <c r="A352" s="1" t="s">
        <v>17</v>
      </c>
      <c r="B352" s="1" t="s">
        <v>11</v>
      </c>
      <c r="C352">
        <v>22</v>
      </c>
      <c r="D352" s="20">
        <v>43841</v>
      </c>
      <c r="E352" s="1" t="s">
        <v>144</v>
      </c>
    </row>
    <row r="353" spans="1:5" x14ac:dyDescent="0.3">
      <c r="A353" s="1" t="s">
        <v>96</v>
      </c>
      <c r="B353" s="1" t="s">
        <v>133</v>
      </c>
      <c r="C353">
        <v>20</v>
      </c>
      <c r="D353" s="20">
        <v>43841</v>
      </c>
      <c r="E353" s="1" t="s">
        <v>147</v>
      </c>
    </row>
    <row r="354" spans="1:5" x14ac:dyDescent="0.3">
      <c r="A354" s="1" t="s">
        <v>108</v>
      </c>
      <c r="B354" s="1" t="s">
        <v>101</v>
      </c>
      <c r="C354">
        <v>20</v>
      </c>
      <c r="D354" s="20">
        <v>43841</v>
      </c>
      <c r="E354" s="1" t="s">
        <v>147</v>
      </c>
    </row>
    <row r="355" spans="1:5" x14ac:dyDescent="0.3">
      <c r="A355" s="1" t="s">
        <v>107</v>
      </c>
      <c r="B355" s="1" t="s">
        <v>102</v>
      </c>
      <c r="C355">
        <v>20</v>
      </c>
      <c r="D355" s="20">
        <v>43841</v>
      </c>
      <c r="E355" s="1" t="s">
        <v>147</v>
      </c>
    </row>
    <row r="356" spans="1:5" x14ac:dyDescent="0.3">
      <c r="A356" s="1" t="s">
        <v>100</v>
      </c>
      <c r="B356" s="1" t="s">
        <v>99</v>
      </c>
      <c r="C356">
        <v>20</v>
      </c>
      <c r="D356" s="20">
        <v>43841</v>
      </c>
      <c r="E356" s="1" t="s">
        <v>147</v>
      </c>
    </row>
    <row r="357" spans="1:5" x14ac:dyDescent="0.3">
      <c r="A357" s="1" t="s">
        <v>103</v>
      </c>
      <c r="B357" s="1" t="s">
        <v>123</v>
      </c>
      <c r="C357">
        <v>20</v>
      </c>
      <c r="D357" s="20">
        <v>43841</v>
      </c>
      <c r="E357" s="1" t="s">
        <v>147</v>
      </c>
    </row>
    <row r="358" spans="1:5" x14ac:dyDescent="0.3">
      <c r="A358" s="1" t="s">
        <v>104</v>
      </c>
      <c r="B358" s="1" t="s">
        <v>97</v>
      </c>
      <c r="C358">
        <v>20</v>
      </c>
      <c r="D358" s="20">
        <v>43841</v>
      </c>
      <c r="E358" s="1" t="s">
        <v>147</v>
      </c>
    </row>
    <row r="359" spans="1:5" x14ac:dyDescent="0.3">
      <c r="A359" s="1" t="s">
        <v>132</v>
      </c>
      <c r="B359" s="1" t="s">
        <v>98</v>
      </c>
      <c r="C359">
        <v>20</v>
      </c>
      <c r="D359" s="20">
        <v>43841</v>
      </c>
      <c r="E359" s="1" t="s">
        <v>147</v>
      </c>
    </row>
    <row r="360" spans="1:5" x14ac:dyDescent="0.3">
      <c r="A360" s="1" t="s">
        <v>106</v>
      </c>
      <c r="B360" s="1" t="s">
        <v>95</v>
      </c>
      <c r="C360">
        <v>20</v>
      </c>
      <c r="D360" s="20">
        <v>43841</v>
      </c>
      <c r="E360" s="1" t="s">
        <v>147</v>
      </c>
    </row>
    <row r="361" spans="1:5" x14ac:dyDescent="0.3">
      <c r="A361" s="1" t="s">
        <v>140</v>
      </c>
      <c r="B361" s="1" t="s">
        <v>94</v>
      </c>
      <c r="C361">
        <v>20</v>
      </c>
      <c r="D361" s="20">
        <v>43841</v>
      </c>
      <c r="E361" s="1" t="s">
        <v>147</v>
      </c>
    </row>
    <row r="362" spans="1:5" x14ac:dyDescent="0.3">
      <c r="A362" s="1" t="s">
        <v>2</v>
      </c>
      <c r="B362" s="1" t="s">
        <v>15</v>
      </c>
      <c r="C362">
        <v>22</v>
      </c>
      <c r="D362" s="20">
        <v>43842</v>
      </c>
      <c r="E362" s="1" t="s">
        <v>144</v>
      </c>
    </row>
    <row r="363" spans="1:5" x14ac:dyDescent="0.3">
      <c r="A363" s="1" t="s">
        <v>80</v>
      </c>
      <c r="B363" s="1" t="s">
        <v>4</v>
      </c>
      <c r="C363">
        <v>22</v>
      </c>
      <c r="D363" s="20">
        <v>43842</v>
      </c>
      <c r="E363" s="1" t="s">
        <v>144</v>
      </c>
    </row>
    <row r="364" spans="1:5" x14ac:dyDescent="0.3">
      <c r="A364" s="1" t="s">
        <v>48</v>
      </c>
      <c r="B364" s="1" t="s">
        <v>41</v>
      </c>
      <c r="C364">
        <v>19</v>
      </c>
      <c r="D364" s="20">
        <v>43842</v>
      </c>
      <c r="E364" s="1" t="s">
        <v>145</v>
      </c>
    </row>
    <row r="365" spans="1:5" x14ac:dyDescent="0.3">
      <c r="A365" s="1" t="s">
        <v>45</v>
      </c>
      <c r="B365" s="1" t="s">
        <v>50</v>
      </c>
      <c r="C365">
        <v>19</v>
      </c>
      <c r="D365" s="20">
        <v>43842</v>
      </c>
      <c r="E365" s="1" t="s">
        <v>145</v>
      </c>
    </row>
    <row r="366" spans="1:5" x14ac:dyDescent="0.3">
      <c r="A366" s="1" t="s">
        <v>130</v>
      </c>
      <c r="B366" s="1" t="s">
        <v>49</v>
      </c>
      <c r="C366">
        <v>19</v>
      </c>
      <c r="D366" s="20">
        <v>43842</v>
      </c>
      <c r="E366" s="1" t="s">
        <v>145</v>
      </c>
    </row>
    <row r="367" spans="1:5" x14ac:dyDescent="0.3">
      <c r="A367" s="1" t="s">
        <v>38</v>
      </c>
      <c r="B367" s="1" t="s">
        <v>44</v>
      </c>
      <c r="C367">
        <v>19</v>
      </c>
      <c r="D367" s="20">
        <v>43842</v>
      </c>
      <c r="E367" s="1" t="s">
        <v>145</v>
      </c>
    </row>
    <row r="368" spans="1:5" x14ac:dyDescent="0.3">
      <c r="A368" s="1" t="s">
        <v>39</v>
      </c>
      <c r="B368" s="1" t="s">
        <v>37</v>
      </c>
      <c r="C368">
        <v>19</v>
      </c>
      <c r="D368" s="20">
        <v>43842</v>
      </c>
      <c r="E368" s="1" t="s">
        <v>145</v>
      </c>
    </row>
    <row r="369" spans="1:5" x14ac:dyDescent="0.3">
      <c r="A369" s="1" t="s">
        <v>47</v>
      </c>
      <c r="B369" s="1" t="s">
        <v>131</v>
      </c>
      <c r="C369">
        <v>19</v>
      </c>
      <c r="D369" s="20">
        <v>43842</v>
      </c>
      <c r="E369" s="1" t="s">
        <v>145</v>
      </c>
    </row>
    <row r="370" spans="1:5" x14ac:dyDescent="0.3">
      <c r="A370" s="1" t="s">
        <v>42</v>
      </c>
      <c r="B370" s="1" t="s">
        <v>36</v>
      </c>
      <c r="C370">
        <v>19</v>
      </c>
      <c r="D370" s="20">
        <v>43842</v>
      </c>
      <c r="E370" s="1" t="s">
        <v>145</v>
      </c>
    </row>
    <row r="371" spans="1:5" x14ac:dyDescent="0.3">
      <c r="A371" s="1" t="s">
        <v>40</v>
      </c>
      <c r="B371" s="1" t="s">
        <v>129</v>
      </c>
      <c r="C371">
        <v>19</v>
      </c>
      <c r="D371" s="20">
        <v>43842</v>
      </c>
      <c r="E371" s="1" t="s">
        <v>145</v>
      </c>
    </row>
    <row r="372" spans="1:5" x14ac:dyDescent="0.3">
      <c r="A372" s="1" t="s">
        <v>43</v>
      </c>
      <c r="B372" s="1" t="s">
        <v>52</v>
      </c>
      <c r="C372">
        <v>19</v>
      </c>
      <c r="D372" s="20">
        <v>43842</v>
      </c>
      <c r="E372" s="1" t="s">
        <v>145</v>
      </c>
    </row>
    <row r="373" spans="1:5" x14ac:dyDescent="0.3">
      <c r="A373" s="1" t="s">
        <v>51</v>
      </c>
      <c r="B373" s="1" t="s">
        <v>46</v>
      </c>
      <c r="C373">
        <v>19</v>
      </c>
      <c r="D373" s="20">
        <v>43842</v>
      </c>
      <c r="E373" s="1" t="s">
        <v>145</v>
      </c>
    </row>
    <row r="374" spans="1:5" x14ac:dyDescent="0.3">
      <c r="A374" s="1" t="s">
        <v>93</v>
      </c>
      <c r="B374" s="1" t="s">
        <v>105</v>
      </c>
      <c r="C374">
        <v>20</v>
      </c>
      <c r="D374" s="20">
        <v>43842</v>
      </c>
      <c r="E374" s="1" t="s">
        <v>147</v>
      </c>
    </row>
    <row r="375" spans="1:5" x14ac:dyDescent="0.3">
      <c r="A375" s="1" t="s">
        <v>89</v>
      </c>
      <c r="B375" s="1" t="s">
        <v>124</v>
      </c>
      <c r="C375">
        <v>18</v>
      </c>
      <c r="D375" s="20">
        <v>43847</v>
      </c>
      <c r="E375" s="1" t="s">
        <v>148</v>
      </c>
    </row>
    <row r="376" spans="1:5" x14ac:dyDescent="0.3">
      <c r="A376" s="1" t="s">
        <v>3</v>
      </c>
      <c r="B376" s="1" t="s">
        <v>79</v>
      </c>
      <c r="C376">
        <v>23</v>
      </c>
      <c r="D376" s="20">
        <v>43848</v>
      </c>
      <c r="E376" s="1" t="s">
        <v>144</v>
      </c>
    </row>
    <row r="377" spans="1:5" x14ac:dyDescent="0.3">
      <c r="A377" s="1" t="s">
        <v>16</v>
      </c>
      <c r="B377" s="1" t="s">
        <v>80</v>
      </c>
      <c r="C377">
        <v>23</v>
      </c>
      <c r="D377" s="20">
        <v>43848</v>
      </c>
      <c r="E377" s="1" t="s">
        <v>144</v>
      </c>
    </row>
    <row r="378" spans="1:5" x14ac:dyDescent="0.3">
      <c r="A378" s="1" t="s">
        <v>4</v>
      </c>
      <c r="B378" s="1" t="s">
        <v>5</v>
      </c>
      <c r="C378">
        <v>23</v>
      </c>
      <c r="D378" s="20">
        <v>43848</v>
      </c>
      <c r="E378" s="1" t="s">
        <v>144</v>
      </c>
    </row>
    <row r="379" spans="1:5" x14ac:dyDescent="0.3">
      <c r="A379" s="1" t="s">
        <v>11</v>
      </c>
      <c r="B379" s="1" t="s">
        <v>6</v>
      </c>
      <c r="C379">
        <v>23</v>
      </c>
      <c r="D379" s="20">
        <v>43848</v>
      </c>
      <c r="E379" s="1" t="s">
        <v>144</v>
      </c>
    </row>
    <row r="380" spans="1:5" x14ac:dyDescent="0.3">
      <c r="A380" s="1" t="s">
        <v>78</v>
      </c>
      <c r="B380" s="1" t="s">
        <v>2</v>
      </c>
      <c r="C380">
        <v>23</v>
      </c>
      <c r="D380" s="20">
        <v>43848</v>
      </c>
      <c r="E380" s="1" t="s">
        <v>144</v>
      </c>
    </row>
    <row r="381" spans="1:5" x14ac:dyDescent="0.3">
      <c r="A381" s="1" t="s">
        <v>13</v>
      </c>
      <c r="B381" s="1" t="s">
        <v>17</v>
      </c>
      <c r="C381">
        <v>23</v>
      </c>
      <c r="D381" s="20">
        <v>43848</v>
      </c>
      <c r="E381" s="1" t="s">
        <v>144</v>
      </c>
    </row>
    <row r="382" spans="1:5" x14ac:dyDescent="0.3">
      <c r="A382" s="1" t="s">
        <v>15</v>
      </c>
      <c r="B382" s="1" t="s">
        <v>12</v>
      </c>
      <c r="C382">
        <v>23</v>
      </c>
      <c r="D382" s="20">
        <v>43848</v>
      </c>
      <c r="E382" s="1" t="s">
        <v>144</v>
      </c>
    </row>
    <row r="383" spans="1:5" x14ac:dyDescent="0.3">
      <c r="A383" s="1" t="s">
        <v>8</v>
      </c>
      <c r="B383" s="1" t="s">
        <v>18</v>
      </c>
      <c r="C383">
        <v>23</v>
      </c>
      <c r="D383" s="20">
        <v>43848</v>
      </c>
      <c r="E383" s="1" t="s">
        <v>144</v>
      </c>
    </row>
    <row r="384" spans="1:5" x14ac:dyDescent="0.3">
      <c r="A384" s="1" t="s">
        <v>88</v>
      </c>
      <c r="B384" s="1" t="s">
        <v>127</v>
      </c>
      <c r="C384">
        <v>18</v>
      </c>
      <c r="D384" s="20">
        <v>43848</v>
      </c>
      <c r="E384" s="1" t="s">
        <v>148</v>
      </c>
    </row>
    <row r="385" spans="1:5" x14ac:dyDescent="0.3">
      <c r="A385" s="1" t="s">
        <v>83</v>
      </c>
      <c r="B385" s="1" t="s">
        <v>125</v>
      </c>
      <c r="C385">
        <v>18</v>
      </c>
      <c r="D385" s="20">
        <v>43848</v>
      </c>
      <c r="E385" s="1" t="s">
        <v>148</v>
      </c>
    </row>
    <row r="386" spans="1:5" x14ac:dyDescent="0.3">
      <c r="A386" s="1" t="s">
        <v>154</v>
      </c>
      <c r="B386" s="1" t="s">
        <v>82</v>
      </c>
      <c r="C386">
        <v>18</v>
      </c>
      <c r="D386" s="20">
        <v>43848</v>
      </c>
      <c r="E386" s="1" t="s">
        <v>148</v>
      </c>
    </row>
    <row r="387" spans="1:5" x14ac:dyDescent="0.3">
      <c r="A387" s="1" t="s">
        <v>92</v>
      </c>
      <c r="B387" s="1" t="s">
        <v>87</v>
      </c>
      <c r="C387">
        <v>18</v>
      </c>
      <c r="D387" s="20">
        <v>43848</v>
      </c>
      <c r="E387" s="1" t="s">
        <v>148</v>
      </c>
    </row>
    <row r="388" spans="1:5" x14ac:dyDescent="0.3">
      <c r="A388" s="1" t="s">
        <v>90</v>
      </c>
      <c r="B388" s="1" t="s">
        <v>84</v>
      </c>
      <c r="C388">
        <v>18</v>
      </c>
      <c r="D388" s="20">
        <v>43848</v>
      </c>
      <c r="E388" s="1" t="s">
        <v>148</v>
      </c>
    </row>
    <row r="389" spans="1:5" x14ac:dyDescent="0.3">
      <c r="A389" s="1" t="s">
        <v>126</v>
      </c>
      <c r="B389" s="1" t="s">
        <v>91</v>
      </c>
      <c r="C389">
        <v>18</v>
      </c>
      <c r="D389" s="20">
        <v>43848</v>
      </c>
      <c r="E389" s="1" t="s">
        <v>148</v>
      </c>
    </row>
    <row r="390" spans="1:5" x14ac:dyDescent="0.3">
      <c r="A390" s="1" t="s">
        <v>14</v>
      </c>
      <c r="B390" s="1" t="s">
        <v>10</v>
      </c>
      <c r="C390">
        <v>23</v>
      </c>
      <c r="D390" s="20">
        <v>43849</v>
      </c>
      <c r="E390" s="1" t="s">
        <v>144</v>
      </c>
    </row>
    <row r="391" spans="1:5" x14ac:dyDescent="0.3">
      <c r="A391" s="1" t="s">
        <v>7</v>
      </c>
      <c r="B391" s="1" t="s">
        <v>9</v>
      </c>
      <c r="C391">
        <v>23</v>
      </c>
      <c r="D391" s="20">
        <v>43849</v>
      </c>
      <c r="E391" s="1" t="s">
        <v>144</v>
      </c>
    </row>
    <row r="392" spans="1:5" x14ac:dyDescent="0.3">
      <c r="A392" s="1" t="s">
        <v>129</v>
      </c>
      <c r="B392" s="1" t="s">
        <v>48</v>
      </c>
      <c r="C392">
        <v>20</v>
      </c>
      <c r="D392" s="20">
        <v>43849</v>
      </c>
      <c r="E392" s="1" t="s">
        <v>145</v>
      </c>
    </row>
    <row r="393" spans="1:5" x14ac:dyDescent="0.3">
      <c r="A393" s="1" t="s">
        <v>37</v>
      </c>
      <c r="B393" s="1" t="s">
        <v>45</v>
      </c>
      <c r="C393">
        <v>20</v>
      </c>
      <c r="D393" s="20">
        <v>43849</v>
      </c>
      <c r="E393" s="1" t="s">
        <v>145</v>
      </c>
    </row>
    <row r="394" spans="1:5" x14ac:dyDescent="0.3">
      <c r="A394" s="1" t="s">
        <v>52</v>
      </c>
      <c r="B394" s="1" t="s">
        <v>130</v>
      </c>
      <c r="C394">
        <v>20</v>
      </c>
      <c r="D394" s="20">
        <v>43849</v>
      </c>
      <c r="E394" s="1" t="s">
        <v>145</v>
      </c>
    </row>
    <row r="395" spans="1:5" x14ac:dyDescent="0.3">
      <c r="A395" s="1" t="s">
        <v>131</v>
      </c>
      <c r="B395" s="1" t="s">
        <v>38</v>
      </c>
      <c r="C395">
        <v>20</v>
      </c>
      <c r="D395" s="20">
        <v>43849</v>
      </c>
      <c r="E395" s="1" t="s">
        <v>145</v>
      </c>
    </row>
    <row r="396" spans="1:5" x14ac:dyDescent="0.3">
      <c r="A396" s="1" t="s">
        <v>36</v>
      </c>
      <c r="B396" s="1" t="s">
        <v>47</v>
      </c>
      <c r="C396">
        <v>20</v>
      </c>
      <c r="D396" s="20">
        <v>43849</v>
      </c>
      <c r="E396" s="1" t="s">
        <v>145</v>
      </c>
    </row>
    <row r="397" spans="1:5" x14ac:dyDescent="0.3">
      <c r="A397" s="1" t="s">
        <v>49</v>
      </c>
      <c r="B397" s="1" t="s">
        <v>42</v>
      </c>
      <c r="C397">
        <v>20</v>
      </c>
      <c r="D397" s="20">
        <v>43849</v>
      </c>
      <c r="E397" s="1" t="s">
        <v>145</v>
      </c>
    </row>
    <row r="398" spans="1:5" x14ac:dyDescent="0.3">
      <c r="A398" s="1" t="s">
        <v>39</v>
      </c>
      <c r="B398" s="1" t="s">
        <v>40</v>
      </c>
      <c r="C398">
        <v>20</v>
      </c>
      <c r="D398" s="20">
        <v>43849</v>
      </c>
      <c r="E398" s="1" t="s">
        <v>145</v>
      </c>
    </row>
    <row r="399" spans="1:5" x14ac:dyDescent="0.3">
      <c r="A399" s="1" t="s">
        <v>44</v>
      </c>
      <c r="B399" s="1" t="s">
        <v>50</v>
      </c>
      <c r="C399">
        <v>20</v>
      </c>
      <c r="D399" s="20">
        <v>43849</v>
      </c>
      <c r="E399" s="1" t="s">
        <v>145</v>
      </c>
    </row>
    <row r="400" spans="1:5" x14ac:dyDescent="0.3">
      <c r="A400" s="1" t="s">
        <v>46</v>
      </c>
      <c r="B400" s="1" t="s">
        <v>43</v>
      </c>
      <c r="C400">
        <v>20</v>
      </c>
      <c r="D400" s="20">
        <v>43849</v>
      </c>
      <c r="E400" s="1" t="s">
        <v>145</v>
      </c>
    </row>
    <row r="401" spans="1:5" x14ac:dyDescent="0.3">
      <c r="A401" s="1" t="s">
        <v>41</v>
      </c>
      <c r="B401" s="1" t="s">
        <v>51</v>
      </c>
      <c r="C401">
        <v>20</v>
      </c>
      <c r="D401" s="20">
        <v>43849</v>
      </c>
      <c r="E401" s="1" t="s">
        <v>145</v>
      </c>
    </row>
    <row r="402" spans="1:5" x14ac:dyDescent="0.3">
      <c r="A402" s="1" t="s">
        <v>86</v>
      </c>
      <c r="B402" s="1" t="s">
        <v>153</v>
      </c>
      <c r="C402">
        <v>18</v>
      </c>
      <c r="D402" s="20">
        <v>43849</v>
      </c>
      <c r="E402" s="1" t="s">
        <v>148</v>
      </c>
    </row>
    <row r="403" spans="1:5" x14ac:dyDescent="0.3">
      <c r="A403" s="1" t="s">
        <v>128</v>
      </c>
      <c r="B403" s="1" t="s">
        <v>85</v>
      </c>
      <c r="C403">
        <v>18</v>
      </c>
      <c r="D403" s="20">
        <v>43849</v>
      </c>
      <c r="E403" s="1" t="s">
        <v>148</v>
      </c>
    </row>
    <row r="404" spans="1:5" x14ac:dyDescent="0.3">
      <c r="A404" s="1" t="s">
        <v>2</v>
      </c>
      <c r="B404" s="1" t="s">
        <v>16</v>
      </c>
      <c r="C404">
        <v>24</v>
      </c>
      <c r="D404" s="20">
        <v>43851</v>
      </c>
      <c r="E404" s="1" t="s">
        <v>144</v>
      </c>
    </row>
    <row r="405" spans="1:5" x14ac:dyDescent="0.3">
      <c r="A405" s="1" t="s">
        <v>80</v>
      </c>
      <c r="B405" s="1" t="s">
        <v>15</v>
      </c>
      <c r="C405">
        <v>24</v>
      </c>
      <c r="D405" s="20">
        <v>43851</v>
      </c>
      <c r="E405" s="1" t="s">
        <v>144</v>
      </c>
    </row>
    <row r="406" spans="1:5" x14ac:dyDescent="0.3">
      <c r="A406" s="1" t="s">
        <v>18</v>
      </c>
      <c r="B406" s="1" t="s">
        <v>11</v>
      </c>
      <c r="C406">
        <v>24</v>
      </c>
      <c r="D406" s="20">
        <v>43851</v>
      </c>
      <c r="E406" s="1" t="s">
        <v>144</v>
      </c>
    </row>
    <row r="407" spans="1:5" x14ac:dyDescent="0.3">
      <c r="A407" s="1" t="s">
        <v>79</v>
      </c>
      <c r="B407" s="1" t="s">
        <v>4</v>
      </c>
      <c r="C407">
        <v>24</v>
      </c>
      <c r="D407" s="20">
        <v>43851</v>
      </c>
      <c r="E407" s="1" t="s">
        <v>144</v>
      </c>
    </row>
    <row r="408" spans="1:5" x14ac:dyDescent="0.3">
      <c r="A408" s="1" t="s">
        <v>6</v>
      </c>
      <c r="B408" s="1" t="s">
        <v>3</v>
      </c>
      <c r="C408">
        <v>24</v>
      </c>
      <c r="D408" s="20">
        <v>43851</v>
      </c>
      <c r="E408" s="1" t="s">
        <v>144</v>
      </c>
    </row>
    <row r="409" spans="1:5" x14ac:dyDescent="0.3">
      <c r="A409" s="1" t="s">
        <v>5</v>
      </c>
      <c r="B409" s="1" t="s">
        <v>13</v>
      </c>
      <c r="C409">
        <v>24</v>
      </c>
      <c r="D409" s="20">
        <v>43851</v>
      </c>
      <c r="E409" s="1" t="s">
        <v>144</v>
      </c>
    </row>
    <row r="410" spans="1:5" x14ac:dyDescent="0.3">
      <c r="A410" s="1" t="s">
        <v>10</v>
      </c>
      <c r="B410" s="1" t="s">
        <v>8</v>
      </c>
      <c r="C410">
        <v>24</v>
      </c>
      <c r="D410" s="20">
        <v>43852</v>
      </c>
      <c r="E410" s="1" t="s">
        <v>144</v>
      </c>
    </row>
    <row r="411" spans="1:5" x14ac:dyDescent="0.3">
      <c r="A411" s="1" t="s">
        <v>9</v>
      </c>
      <c r="B411" s="1" t="s">
        <v>14</v>
      </c>
      <c r="C411">
        <v>24</v>
      </c>
      <c r="D411" s="20">
        <v>43852</v>
      </c>
      <c r="E411" s="1" t="s">
        <v>144</v>
      </c>
    </row>
    <row r="412" spans="1:5" x14ac:dyDescent="0.3">
      <c r="A412" s="1" t="s">
        <v>12</v>
      </c>
      <c r="B412" s="1" t="s">
        <v>78</v>
      </c>
      <c r="C412">
        <v>24</v>
      </c>
      <c r="D412" s="20">
        <v>43852</v>
      </c>
      <c r="E412" s="1" t="s">
        <v>144</v>
      </c>
    </row>
    <row r="413" spans="1:5" x14ac:dyDescent="0.3">
      <c r="A413" s="1" t="s">
        <v>17</v>
      </c>
      <c r="B413" s="1" t="s">
        <v>7</v>
      </c>
      <c r="C413">
        <v>24</v>
      </c>
      <c r="D413" s="20">
        <v>43853</v>
      </c>
      <c r="E413" s="1" t="s">
        <v>144</v>
      </c>
    </row>
    <row r="414" spans="1:5" x14ac:dyDescent="0.3">
      <c r="A414" s="1" t="s">
        <v>84</v>
      </c>
      <c r="B414" s="1" t="s">
        <v>126</v>
      </c>
      <c r="C414">
        <v>19</v>
      </c>
      <c r="D414" s="20">
        <v>43854</v>
      </c>
      <c r="E414" s="1" t="s">
        <v>148</v>
      </c>
    </row>
    <row r="415" spans="1:5" x14ac:dyDescent="0.3">
      <c r="A415" s="1" t="s">
        <v>133</v>
      </c>
      <c r="B415" s="1" t="s">
        <v>108</v>
      </c>
      <c r="C415">
        <v>21</v>
      </c>
      <c r="D415" s="20">
        <v>43855</v>
      </c>
      <c r="E415" s="1" t="s">
        <v>147</v>
      </c>
    </row>
    <row r="416" spans="1:5" x14ac:dyDescent="0.3">
      <c r="A416" s="1" t="s">
        <v>105</v>
      </c>
      <c r="B416" s="1" t="s">
        <v>98</v>
      </c>
      <c r="C416">
        <v>21</v>
      </c>
      <c r="D416" s="20">
        <v>43855</v>
      </c>
      <c r="E416" s="1" t="s">
        <v>147</v>
      </c>
    </row>
    <row r="417" spans="1:5" x14ac:dyDescent="0.3">
      <c r="A417" s="1" t="s">
        <v>123</v>
      </c>
      <c r="B417" s="1" t="s">
        <v>100</v>
      </c>
      <c r="C417">
        <v>21</v>
      </c>
      <c r="D417" s="20">
        <v>43855</v>
      </c>
      <c r="E417" s="1" t="s">
        <v>147</v>
      </c>
    </row>
    <row r="418" spans="1:5" x14ac:dyDescent="0.3">
      <c r="A418" s="1" t="s">
        <v>101</v>
      </c>
      <c r="B418" s="1" t="s">
        <v>106</v>
      </c>
      <c r="C418">
        <v>21</v>
      </c>
      <c r="D418" s="20">
        <v>43855</v>
      </c>
      <c r="E418" s="1" t="s">
        <v>147</v>
      </c>
    </row>
    <row r="419" spans="1:5" x14ac:dyDescent="0.3">
      <c r="A419" s="1" t="s">
        <v>97</v>
      </c>
      <c r="B419" s="1" t="s">
        <v>132</v>
      </c>
      <c r="C419">
        <v>21</v>
      </c>
      <c r="D419" s="20">
        <v>43855</v>
      </c>
      <c r="E419" s="1" t="s">
        <v>147</v>
      </c>
    </row>
    <row r="420" spans="1:5" x14ac:dyDescent="0.3">
      <c r="A420" s="1" t="s">
        <v>94</v>
      </c>
      <c r="B420" s="1" t="s">
        <v>107</v>
      </c>
      <c r="C420">
        <v>21</v>
      </c>
      <c r="D420" s="20">
        <v>43855</v>
      </c>
      <c r="E420" s="1" t="s">
        <v>147</v>
      </c>
    </row>
    <row r="421" spans="1:5" x14ac:dyDescent="0.3">
      <c r="A421" s="1" t="s">
        <v>99</v>
      </c>
      <c r="B421" s="1" t="s">
        <v>103</v>
      </c>
      <c r="C421">
        <v>21</v>
      </c>
      <c r="D421" s="20">
        <v>43855</v>
      </c>
      <c r="E421" s="1" t="s">
        <v>147</v>
      </c>
    </row>
    <row r="422" spans="1:5" x14ac:dyDescent="0.3">
      <c r="A422" s="1" t="s">
        <v>102</v>
      </c>
      <c r="B422" s="1" t="s">
        <v>96</v>
      </c>
      <c r="C422">
        <v>21</v>
      </c>
      <c r="D422" s="20">
        <v>43855</v>
      </c>
      <c r="E422" s="1" t="s">
        <v>147</v>
      </c>
    </row>
    <row r="423" spans="1:5" x14ac:dyDescent="0.3">
      <c r="A423" s="1" t="s">
        <v>140</v>
      </c>
      <c r="B423" s="1" t="s">
        <v>104</v>
      </c>
      <c r="C423">
        <v>21</v>
      </c>
      <c r="D423" s="20">
        <v>43855</v>
      </c>
      <c r="E423" s="1" t="s">
        <v>147</v>
      </c>
    </row>
    <row r="424" spans="1:5" x14ac:dyDescent="0.3">
      <c r="A424" s="1" t="s">
        <v>153</v>
      </c>
      <c r="B424" s="1" t="s">
        <v>89</v>
      </c>
      <c r="C424">
        <v>19</v>
      </c>
      <c r="D424" s="20">
        <v>43855</v>
      </c>
      <c r="E424" s="1" t="s">
        <v>148</v>
      </c>
    </row>
    <row r="425" spans="1:5" x14ac:dyDescent="0.3">
      <c r="A425" s="1" t="s">
        <v>124</v>
      </c>
      <c r="B425" s="1" t="s">
        <v>92</v>
      </c>
      <c r="C425">
        <v>19</v>
      </c>
      <c r="D425" s="20">
        <v>43855</v>
      </c>
      <c r="E425" s="1" t="s">
        <v>148</v>
      </c>
    </row>
    <row r="426" spans="1:5" x14ac:dyDescent="0.3">
      <c r="A426" s="1" t="s">
        <v>91</v>
      </c>
      <c r="B426" s="1" t="s">
        <v>86</v>
      </c>
      <c r="C426">
        <v>19</v>
      </c>
      <c r="D426" s="20">
        <v>43855</v>
      </c>
      <c r="E426" s="1" t="s">
        <v>148</v>
      </c>
    </row>
    <row r="427" spans="1:5" x14ac:dyDescent="0.3">
      <c r="A427" s="1" t="s">
        <v>125</v>
      </c>
      <c r="B427" s="1" t="s">
        <v>88</v>
      </c>
      <c r="C427">
        <v>19</v>
      </c>
      <c r="D427" s="20">
        <v>43855</v>
      </c>
      <c r="E427" s="1" t="s">
        <v>148</v>
      </c>
    </row>
    <row r="428" spans="1:5" x14ac:dyDescent="0.3">
      <c r="A428" s="1" t="s">
        <v>87</v>
      </c>
      <c r="B428" s="1" t="s">
        <v>128</v>
      </c>
      <c r="C428">
        <v>19</v>
      </c>
      <c r="D428" s="20">
        <v>43855</v>
      </c>
      <c r="E428" s="1" t="s">
        <v>148</v>
      </c>
    </row>
    <row r="429" spans="1:5" x14ac:dyDescent="0.3">
      <c r="A429" s="1" t="s">
        <v>127</v>
      </c>
      <c r="B429" s="1" t="s">
        <v>90</v>
      </c>
      <c r="C429">
        <v>19</v>
      </c>
      <c r="D429" s="20">
        <v>43855</v>
      </c>
      <c r="E429" s="1" t="s">
        <v>148</v>
      </c>
    </row>
    <row r="430" spans="1:5" x14ac:dyDescent="0.3">
      <c r="A430" s="1" t="s">
        <v>43</v>
      </c>
      <c r="B430" s="1" t="s">
        <v>44</v>
      </c>
      <c r="C430">
        <v>21</v>
      </c>
      <c r="D430" s="20">
        <v>43856</v>
      </c>
      <c r="E430" s="1" t="s">
        <v>145</v>
      </c>
    </row>
    <row r="431" spans="1:5" x14ac:dyDescent="0.3">
      <c r="A431" s="1" t="s">
        <v>50</v>
      </c>
      <c r="B431" s="1" t="s">
        <v>52</v>
      </c>
      <c r="C431">
        <v>21</v>
      </c>
      <c r="D431" s="20">
        <v>43856</v>
      </c>
      <c r="E431" s="1" t="s">
        <v>145</v>
      </c>
    </row>
    <row r="432" spans="1:5" x14ac:dyDescent="0.3">
      <c r="A432" s="1" t="s">
        <v>38</v>
      </c>
      <c r="B432" s="1" t="s">
        <v>48</v>
      </c>
      <c r="C432">
        <v>21</v>
      </c>
      <c r="D432" s="20">
        <v>43856</v>
      </c>
      <c r="E432" s="1" t="s">
        <v>145</v>
      </c>
    </row>
    <row r="433" spans="1:5" x14ac:dyDescent="0.3">
      <c r="A433" s="1" t="s">
        <v>45</v>
      </c>
      <c r="B433" s="1" t="s">
        <v>49</v>
      </c>
      <c r="C433">
        <v>21</v>
      </c>
      <c r="D433" s="20">
        <v>43856</v>
      </c>
      <c r="E433" s="1" t="s">
        <v>145</v>
      </c>
    </row>
    <row r="434" spans="1:5" x14ac:dyDescent="0.3">
      <c r="A434" s="1" t="s">
        <v>37</v>
      </c>
      <c r="B434" s="1" t="s">
        <v>36</v>
      </c>
      <c r="C434">
        <v>21</v>
      </c>
      <c r="D434" s="20">
        <v>43856</v>
      </c>
      <c r="E434" s="1" t="s">
        <v>145</v>
      </c>
    </row>
    <row r="435" spans="1:5" x14ac:dyDescent="0.3">
      <c r="A435" s="1" t="s">
        <v>42</v>
      </c>
      <c r="B435" s="1" t="s">
        <v>39</v>
      </c>
      <c r="C435">
        <v>21</v>
      </c>
      <c r="D435" s="20">
        <v>43856</v>
      </c>
      <c r="E435" s="1" t="s">
        <v>145</v>
      </c>
    </row>
    <row r="436" spans="1:5" x14ac:dyDescent="0.3">
      <c r="A436" s="1" t="s">
        <v>130</v>
      </c>
      <c r="B436" s="1" t="s">
        <v>131</v>
      </c>
      <c r="C436">
        <v>21</v>
      </c>
      <c r="D436" s="20">
        <v>43856</v>
      </c>
      <c r="E436" s="1" t="s">
        <v>145</v>
      </c>
    </row>
    <row r="437" spans="1:5" x14ac:dyDescent="0.3">
      <c r="A437" s="1" t="s">
        <v>129</v>
      </c>
      <c r="B437" s="1" t="s">
        <v>41</v>
      </c>
      <c r="C437">
        <v>21</v>
      </c>
      <c r="D437" s="20">
        <v>43856</v>
      </c>
      <c r="E437" s="1" t="s">
        <v>145</v>
      </c>
    </row>
    <row r="438" spans="1:5" x14ac:dyDescent="0.3">
      <c r="A438" s="1" t="s">
        <v>40</v>
      </c>
      <c r="B438" s="1" t="s">
        <v>46</v>
      </c>
      <c r="C438">
        <v>21</v>
      </c>
      <c r="D438" s="20">
        <v>43856</v>
      </c>
      <c r="E438" s="1" t="s">
        <v>145</v>
      </c>
    </row>
    <row r="439" spans="1:5" x14ac:dyDescent="0.3">
      <c r="A439" s="1" t="s">
        <v>47</v>
      </c>
      <c r="B439" s="1" t="s">
        <v>51</v>
      </c>
      <c r="C439">
        <v>21</v>
      </c>
      <c r="D439" s="20">
        <v>43856</v>
      </c>
      <c r="E439" s="1" t="s">
        <v>145</v>
      </c>
    </row>
    <row r="440" spans="1:5" x14ac:dyDescent="0.3">
      <c r="A440" s="1" t="s">
        <v>95</v>
      </c>
      <c r="B440" s="1" t="s">
        <v>93</v>
      </c>
      <c r="C440">
        <v>21</v>
      </c>
      <c r="D440" s="20">
        <v>43856</v>
      </c>
      <c r="E440" s="1" t="s">
        <v>147</v>
      </c>
    </row>
    <row r="441" spans="1:5" x14ac:dyDescent="0.3">
      <c r="A441" s="1" t="s">
        <v>85</v>
      </c>
      <c r="B441" s="1" t="s">
        <v>154</v>
      </c>
      <c r="C441">
        <v>19</v>
      </c>
      <c r="D441" s="20">
        <v>43856</v>
      </c>
      <c r="E441" s="1" t="s">
        <v>148</v>
      </c>
    </row>
    <row r="442" spans="1:5" x14ac:dyDescent="0.3">
      <c r="A442" s="1" t="s">
        <v>82</v>
      </c>
      <c r="B442" s="1" t="s">
        <v>83</v>
      </c>
      <c r="C442">
        <v>19</v>
      </c>
      <c r="D442" s="20">
        <v>43856</v>
      </c>
      <c r="E442" s="1" t="s">
        <v>148</v>
      </c>
    </row>
    <row r="443" spans="1:5" x14ac:dyDescent="0.3">
      <c r="A443" s="1" t="s">
        <v>86</v>
      </c>
      <c r="B443" s="1" t="s">
        <v>89</v>
      </c>
      <c r="C443">
        <v>20</v>
      </c>
      <c r="D443" s="20">
        <v>43861</v>
      </c>
      <c r="E443" s="1" t="s">
        <v>148</v>
      </c>
    </row>
    <row r="444" spans="1:5" x14ac:dyDescent="0.3">
      <c r="A444" s="1" t="s">
        <v>2</v>
      </c>
      <c r="B444" s="1" t="s">
        <v>80</v>
      </c>
      <c r="C444">
        <v>25</v>
      </c>
      <c r="D444" s="20">
        <v>43862</v>
      </c>
      <c r="E444" s="1" t="s">
        <v>144</v>
      </c>
    </row>
    <row r="445" spans="1:5" x14ac:dyDescent="0.3">
      <c r="A445" s="1" t="s">
        <v>14</v>
      </c>
      <c r="B445" s="1" t="s">
        <v>3</v>
      </c>
      <c r="C445">
        <v>25</v>
      </c>
      <c r="D445" s="20">
        <v>43862</v>
      </c>
      <c r="E445" s="1" t="s">
        <v>144</v>
      </c>
    </row>
    <row r="446" spans="1:5" x14ac:dyDescent="0.3">
      <c r="A446" s="1" t="s">
        <v>5</v>
      </c>
      <c r="B446" s="1" t="s">
        <v>79</v>
      </c>
      <c r="C446">
        <v>25</v>
      </c>
      <c r="D446" s="20">
        <v>43862</v>
      </c>
      <c r="E446" s="1" t="s">
        <v>144</v>
      </c>
    </row>
    <row r="447" spans="1:5" x14ac:dyDescent="0.3">
      <c r="A447" s="1" t="s">
        <v>10</v>
      </c>
      <c r="B447" s="1" t="s">
        <v>6</v>
      </c>
      <c r="C447">
        <v>25</v>
      </c>
      <c r="D447" s="20">
        <v>43862</v>
      </c>
      <c r="E447" s="1" t="s">
        <v>144</v>
      </c>
    </row>
    <row r="448" spans="1:5" x14ac:dyDescent="0.3">
      <c r="A448" s="1" t="s">
        <v>7</v>
      </c>
      <c r="B448" s="1" t="s">
        <v>13</v>
      </c>
      <c r="C448">
        <v>25</v>
      </c>
      <c r="D448" s="20">
        <v>43862</v>
      </c>
      <c r="E448" s="1" t="s">
        <v>144</v>
      </c>
    </row>
    <row r="449" spans="1:5" x14ac:dyDescent="0.3">
      <c r="A449" s="1" t="s">
        <v>9</v>
      </c>
      <c r="B449" s="1" t="s">
        <v>17</v>
      </c>
      <c r="C449">
        <v>25</v>
      </c>
      <c r="D449" s="20">
        <v>43862</v>
      </c>
      <c r="E449" s="1" t="s">
        <v>144</v>
      </c>
    </row>
    <row r="450" spans="1:5" x14ac:dyDescent="0.3">
      <c r="A450" s="1" t="s">
        <v>11</v>
      </c>
      <c r="B450" s="1" t="s">
        <v>78</v>
      </c>
      <c r="C450">
        <v>25</v>
      </c>
      <c r="D450" s="20">
        <v>43862</v>
      </c>
      <c r="E450" s="1" t="s">
        <v>144</v>
      </c>
    </row>
    <row r="451" spans="1:5" x14ac:dyDescent="0.3">
      <c r="A451" s="1" t="s">
        <v>12</v>
      </c>
      <c r="B451" s="1" t="s">
        <v>4</v>
      </c>
      <c r="C451">
        <v>25</v>
      </c>
      <c r="D451" s="20">
        <v>43862</v>
      </c>
      <c r="E451" s="1" t="s">
        <v>144</v>
      </c>
    </row>
    <row r="452" spans="1:5" x14ac:dyDescent="0.3">
      <c r="A452" s="1" t="s">
        <v>15</v>
      </c>
      <c r="B452" s="1" t="s">
        <v>18</v>
      </c>
      <c r="C452">
        <v>25</v>
      </c>
      <c r="D452" s="20">
        <v>43862</v>
      </c>
      <c r="E452" s="1" t="s">
        <v>144</v>
      </c>
    </row>
    <row r="453" spans="1:5" x14ac:dyDescent="0.3">
      <c r="A453" s="1" t="s">
        <v>8</v>
      </c>
      <c r="B453" s="1" t="s">
        <v>16</v>
      </c>
      <c r="C453">
        <v>25</v>
      </c>
      <c r="D453" s="20">
        <v>43862</v>
      </c>
      <c r="E453" s="1" t="s">
        <v>144</v>
      </c>
    </row>
    <row r="454" spans="1:5" x14ac:dyDescent="0.3">
      <c r="A454" s="1" t="s">
        <v>103</v>
      </c>
      <c r="B454" s="1" t="s">
        <v>94</v>
      </c>
      <c r="C454">
        <v>22</v>
      </c>
      <c r="D454" s="20">
        <v>43862</v>
      </c>
      <c r="E454" s="1" t="s">
        <v>147</v>
      </c>
    </row>
    <row r="455" spans="1:5" x14ac:dyDescent="0.3">
      <c r="A455" s="1" t="s">
        <v>99</v>
      </c>
      <c r="B455" s="1" t="s">
        <v>102</v>
      </c>
      <c r="C455">
        <v>22</v>
      </c>
      <c r="D455" s="20">
        <v>43862</v>
      </c>
      <c r="E455" s="1" t="s">
        <v>147</v>
      </c>
    </row>
    <row r="456" spans="1:5" x14ac:dyDescent="0.3">
      <c r="A456" s="1" t="s">
        <v>106</v>
      </c>
      <c r="B456" s="1" t="s">
        <v>133</v>
      </c>
      <c r="C456">
        <v>22</v>
      </c>
      <c r="D456" s="20">
        <v>43862</v>
      </c>
      <c r="E456" s="1" t="s">
        <v>147</v>
      </c>
    </row>
    <row r="457" spans="1:5" x14ac:dyDescent="0.3">
      <c r="A457" s="1" t="s">
        <v>104</v>
      </c>
      <c r="B457" s="1" t="s">
        <v>105</v>
      </c>
      <c r="C457">
        <v>22</v>
      </c>
      <c r="D457" s="20">
        <v>43862</v>
      </c>
      <c r="E457" s="1" t="s">
        <v>147</v>
      </c>
    </row>
    <row r="458" spans="1:5" x14ac:dyDescent="0.3">
      <c r="A458" s="1" t="s">
        <v>93</v>
      </c>
      <c r="B458" s="1" t="s">
        <v>101</v>
      </c>
      <c r="C458">
        <v>22</v>
      </c>
      <c r="D458" s="20">
        <v>43862</v>
      </c>
      <c r="E458" s="1" t="s">
        <v>147</v>
      </c>
    </row>
    <row r="459" spans="1:5" x14ac:dyDescent="0.3">
      <c r="A459" s="1" t="s">
        <v>100</v>
      </c>
      <c r="B459" s="1" t="s">
        <v>97</v>
      </c>
      <c r="C459">
        <v>22</v>
      </c>
      <c r="D459" s="20">
        <v>43862</v>
      </c>
      <c r="E459" s="1" t="s">
        <v>147</v>
      </c>
    </row>
    <row r="460" spans="1:5" x14ac:dyDescent="0.3">
      <c r="A460" s="1" t="s">
        <v>98</v>
      </c>
      <c r="B460" s="1" t="s">
        <v>95</v>
      </c>
      <c r="C460">
        <v>22</v>
      </c>
      <c r="D460" s="20">
        <v>43862</v>
      </c>
      <c r="E460" s="1" t="s">
        <v>147</v>
      </c>
    </row>
    <row r="461" spans="1:5" x14ac:dyDescent="0.3">
      <c r="A461" s="1" t="s">
        <v>108</v>
      </c>
      <c r="B461" s="1" t="s">
        <v>96</v>
      </c>
      <c r="C461">
        <v>22</v>
      </c>
      <c r="D461" s="20">
        <v>43862</v>
      </c>
      <c r="E461" s="1" t="s">
        <v>147</v>
      </c>
    </row>
    <row r="462" spans="1:5" x14ac:dyDescent="0.3">
      <c r="A462" s="1" t="s">
        <v>107</v>
      </c>
      <c r="B462" s="1" t="s">
        <v>123</v>
      </c>
      <c r="C462">
        <v>22</v>
      </c>
      <c r="D462" s="20">
        <v>43862</v>
      </c>
      <c r="E462" s="1" t="s">
        <v>147</v>
      </c>
    </row>
    <row r="463" spans="1:5" x14ac:dyDescent="0.3">
      <c r="A463" s="1" t="s">
        <v>132</v>
      </c>
      <c r="B463" s="1" t="s">
        <v>140</v>
      </c>
      <c r="C463">
        <v>22</v>
      </c>
      <c r="D463" s="20">
        <v>43862</v>
      </c>
      <c r="E463" s="1" t="s">
        <v>147</v>
      </c>
    </row>
    <row r="464" spans="1:5" x14ac:dyDescent="0.3">
      <c r="A464" s="1" t="s">
        <v>84</v>
      </c>
      <c r="B464" s="1" t="s">
        <v>127</v>
      </c>
      <c r="C464">
        <v>20</v>
      </c>
      <c r="D464" s="20">
        <v>43862</v>
      </c>
      <c r="E464" s="1" t="s">
        <v>148</v>
      </c>
    </row>
    <row r="465" spans="1:5" x14ac:dyDescent="0.3">
      <c r="A465" s="1" t="s">
        <v>88</v>
      </c>
      <c r="B465" s="1" t="s">
        <v>124</v>
      </c>
      <c r="C465">
        <v>20</v>
      </c>
      <c r="D465" s="20">
        <v>43862</v>
      </c>
      <c r="E465" s="1" t="s">
        <v>148</v>
      </c>
    </row>
    <row r="466" spans="1:5" x14ac:dyDescent="0.3">
      <c r="A466" s="1" t="s">
        <v>83</v>
      </c>
      <c r="B466" s="1" t="s">
        <v>85</v>
      </c>
      <c r="C466">
        <v>20</v>
      </c>
      <c r="D466" s="20">
        <v>43862</v>
      </c>
      <c r="E466" s="1" t="s">
        <v>148</v>
      </c>
    </row>
    <row r="467" spans="1:5" x14ac:dyDescent="0.3">
      <c r="A467" s="1" t="s">
        <v>154</v>
      </c>
      <c r="B467" s="1" t="s">
        <v>125</v>
      </c>
      <c r="C467">
        <v>20</v>
      </c>
      <c r="D467" s="20">
        <v>43862</v>
      </c>
      <c r="E467" s="1" t="s">
        <v>148</v>
      </c>
    </row>
    <row r="468" spans="1:5" x14ac:dyDescent="0.3">
      <c r="A468" s="1" t="s">
        <v>92</v>
      </c>
      <c r="B468" s="1" t="s">
        <v>153</v>
      </c>
      <c r="C468">
        <v>20</v>
      </c>
      <c r="D468" s="20">
        <v>43862</v>
      </c>
      <c r="E468" s="1" t="s">
        <v>148</v>
      </c>
    </row>
    <row r="469" spans="1:5" x14ac:dyDescent="0.3">
      <c r="A469" s="1" t="s">
        <v>90</v>
      </c>
      <c r="B469" s="1" t="s">
        <v>82</v>
      </c>
      <c r="C469">
        <v>20</v>
      </c>
      <c r="D469" s="20">
        <v>43862</v>
      </c>
      <c r="E469" s="1" t="s">
        <v>148</v>
      </c>
    </row>
    <row r="470" spans="1:5" x14ac:dyDescent="0.3">
      <c r="A470" s="1" t="s">
        <v>52</v>
      </c>
      <c r="B470" s="1" t="s">
        <v>129</v>
      </c>
      <c r="C470">
        <v>22</v>
      </c>
      <c r="D470" s="20">
        <v>43863</v>
      </c>
      <c r="E470" s="1" t="s">
        <v>145</v>
      </c>
    </row>
    <row r="471" spans="1:5" x14ac:dyDescent="0.3">
      <c r="A471" s="1" t="s">
        <v>36</v>
      </c>
      <c r="B471" s="1" t="s">
        <v>45</v>
      </c>
      <c r="C471">
        <v>22</v>
      </c>
      <c r="D471" s="20">
        <v>43863</v>
      </c>
      <c r="E471" s="1" t="s">
        <v>145</v>
      </c>
    </row>
    <row r="472" spans="1:5" x14ac:dyDescent="0.3">
      <c r="A472" s="1" t="s">
        <v>44</v>
      </c>
      <c r="B472" s="1" t="s">
        <v>49</v>
      </c>
      <c r="C472">
        <v>22</v>
      </c>
      <c r="D472" s="20">
        <v>43863</v>
      </c>
      <c r="E472" s="1" t="s">
        <v>145</v>
      </c>
    </row>
    <row r="473" spans="1:5" x14ac:dyDescent="0.3">
      <c r="A473" s="1" t="s">
        <v>41</v>
      </c>
      <c r="B473" s="1" t="s">
        <v>130</v>
      </c>
      <c r="C473">
        <v>22</v>
      </c>
      <c r="D473" s="20">
        <v>43863</v>
      </c>
      <c r="E473" s="1" t="s">
        <v>145</v>
      </c>
    </row>
    <row r="474" spans="1:5" x14ac:dyDescent="0.3">
      <c r="A474" s="1" t="s">
        <v>51</v>
      </c>
      <c r="B474" s="1" t="s">
        <v>38</v>
      </c>
      <c r="C474">
        <v>22</v>
      </c>
      <c r="D474" s="20">
        <v>43863</v>
      </c>
      <c r="E474" s="1" t="s">
        <v>145</v>
      </c>
    </row>
    <row r="475" spans="1:5" x14ac:dyDescent="0.3">
      <c r="A475" s="1" t="s">
        <v>40</v>
      </c>
      <c r="B475" s="1" t="s">
        <v>37</v>
      </c>
      <c r="C475">
        <v>22</v>
      </c>
      <c r="D475" s="20">
        <v>43863</v>
      </c>
      <c r="E475" s="1" t="s">
        <v>145</v>
      </c>
    </row>
    <row r="476" spans="1:5" x14ac:dyDescent="0.3">
      <c r="A476" s="1" t="s">
        <v>48</v>
      </c>
      <c r="B476" s="1" t="s">
        <v>47</v>
      </c>
      <c r="C476">
        <v>22</v>
      </c>
      <c r="D476" s="20">
        <v>43863</v>
      </c>
      <c r="E476" s="1" t="s">
        <v>145</v>
      </c>
    </row>
    <row r="477" spans="1:5" x14ac:dyDescent="0.3">
      <c r="A477" s="1" t="s">
        <v>46</v>
      </c>
      <c r="B477" s="1" t="s">
        <v>42</v>
      </c>
      <c r="C477">
        <v>22</v>
      </c>
      <c r="D477" s="20">
        <v>43863</v>
      </c>
      <c r="E477" s="1" t="s">
        <v>145</v>
      </c>
    </row>
    <row r="478" spans="1:5" x14ac:dyDescent="0.3">
      <c r="A478" s="1" t="s">
        <v>39</v>
      </c>
      <c r="B478" s="1" t="s">
        <v>50</v>
      </c>
      <c r="C478">
        <v>22</v>
      </c>
      <c r="D478" s="20">
        <v>43863</v>
      </c>
      <c r="E478" s="1" t="s">
        <v>145</v>
      </c>
    </row>
    <row r="479" spans="1:5" x14ac:dyDescent="0.3">
      <c r="A479" s="1" t="s">
        <v>131</v>
      </c>
      <c r="B479" s="1" t="s">
        <v>43</v>
      </c>
      <c r="C479">
        <v>22</v>
      </c>
      <c r="D479" s="20">
        <v>43863</v>
      </c>
      <c r="E479" s="1" t="s">
        <v>145</v>
      </c>
    </row>
    <row r="480" spans="1:5" x14ac:dyDescent="0.3">
      <c r="A480" s="1" t="s">
        <v>126</v>
      </c>
      <c r="B480" s="1" t="s">
        <v>87</v>
      </c>
      <c r="C480">
        <v>20</v>
      </c>
      <c r="D480" s="20">
        <v>43863</v>
      </c>
      <c r="E480" s="1" t="s">
        <v>148</v>
      </c>
    </row>
    <row r="481" spans="1:5" x14ac:dyDescent="0.3">
      <c r="A481" s="1" t="s">
        <v>128</v>
      </c>
      <c r="B481" s="1" t="s">
        <v>91</v>
      </c>
      <c r="C481">
        <v>20</v>
      </c>
      <c r="D481" s="20">
        <v>43863</v>
      </c>
      <c r="E481" s="1" t="s">
        <v>148</v>
      </c>
    </row>
    <row r="482" spans="1:5" x14ac:dyDescent="0.3">
      <c r="A482" s="1" t="s">
        <v>94</v>
      </c>
      <c r="B482" s="1" t="s">
        <v>93</v>
      </c>
      <c r="C482">
        <v>23</v>
      </c>
      <c r="D482" s="20">
        <v>43866</v>
      </c>
      <c r="E482" s="1" t="s">
        <v>147</v>
      </c>
    </row>
    <row r="483" spans="1:5" x14ac:dyDescent="0.3">
      <c r="A483" s="1" t="s">
        <v>96</v>
      </c>
      <c r="B483" s="1" t="s">
        <v>98</v>
      </c>
      <c r="C483">
        <v>23</v>
      </c>
      <c r="D483" s="20">
        <v>43866</v>
      </c>
      <c r="E483" s="1" t="s">
        <v>147</v>
      </c>
    </row>
    <row r="484" spans="1:5" x14ac:dyDescent="0.3">
      <c r="A484" s="1" t="s">
        <v>140</v>
      </c>
      <c r="B484" s="1" t="s">
        <v>123</v>
      </c>
      <c r="C484">
        <v>23</v>
      </c>
      <c r="D484" s="20">
        <v>43866</v>
      </c>
      <c r="E484" s="1" t="s">
        <v>147</v>
      </c>
    </row>
    <row r="485" spans="1:5" x14ac:dyDescent="0.3">
      <c r="A485" s="1" t="s">
        <v>97</v>
      </c>
      <c r="B485" s="1" t="s">
        <v>99</v>
      </c>
      <c r="C485">
        <v>23</v>
      </c>
      <c r="D485" s="20">
        <v>43866</v>
      </c>
      <c r="E485" s="1" t="s">
        <v>147</v>
      </c>
    </row>
    <row r="486" spans="1:5" x14ac:dyDescent="0.3">
      <c r="A486" s="1" t="s">
        <v>104</v>
      </c>
      <c r="B486" s="1" t="s">
        <v>106</v>
      </c>
      <c r="C486">
        <v>23</v>
      </c>
      <c r="D486" s="20">
        <v>43866</v>
      </c>
      <c r="E486" s="1" t="s">
        <v>147</v>
      </c>
    </row>
    <row r="487" spans="1:5" x14ac:dyDescent="0.3">
      <c r="A487" s="1" t="s">
        <v>101</v>
      </c>
      <c r="B487" s="1" t="s">
        <v>132</v>
      </c>
      <c r="C487">
        <v>23</v>
      </c>
      <c r="D487" s="20">
        <v>43866</v>
      </c>
      <c r="E487" s="1" t="s">
        <v>147</v>
      </c>
    </row>
    <row r="488" spans="1:5" x14ac:dyDescent="0.3">
      <c r="A488" s="1" t="s">
        <v>95</v>
      </c>
      <c r="B488" s="1" t="s">
        <v>103</v>
      </c>
      <c r="C488">
        <v>23</v>
      </c>
      <c r="D488" s="20">
        <v>43866</v>
      </c>
      <c r="E488" s="1" t="s">
        <v>147</v>
      </c>
    </row>
    <row r="489" spans="1:5" x14ac:dyDescent="0.3">
      <c r="A489" s="1" t="s">
        <v>105</v>
      </c>
      <c r="B489" s="1" t="s">
        <v>100</v>
      </c>
      <c r="C489">
        <v>23</v>
      </c>
      <c r="D489" s="20">
        <v>43866</v>
      </c>
      <c r="E489" s="1" t="s">
        <v>147</v>
      </c>
    </row>
    <row r="490" spans="1:5" x14ac:dyDescent="0.3">
      <c r="A490" s="1" t="s">
        <v>102</v>
      </c>
      <c r="B490" s="1" t="s">
        <v>108</v>
      </c>
      <c r="C490">
        <v>23</v>
      </c>
      <c r="D490" s="20">
        <v>43866</v>
      </c>
      <c r="E490" s="1" t="s">
        <v>147</v>
      </c>
    </row>
    <row r="491" spans="1:5" x14ac:dyDescent="0.3">
      <c r="A491" s="1" t="s">
        <v>133</v>
      </c>
      <c r="B491" s="1" t="s">
        <v>107</v>
      </c>
      <c r="C491">
        <v>23</v>
      </c>
      <c r="D491" s="20">
        <v>43866</v>
      </c>
      <c r="E491" s="1" t="s">
        <v>147</v>
      </c>
    </row>
    <row r="492" spans="1:5" x14ac:dyDescent="0.3">
      <c r="A492" s="1" t="s">
        <v>125</v>
      </c>
      <c r="B492" s="1" t="s">
        <v>90</v>
      </c>
      <c r="C492">
        <v>21</v>
      </c>
      <c r="D492" s="20">
        <v>43868</v>
      </c>
      <c r="E492" s="1" t="s">
        <v>148</v>
      </c>
    </row>
    <row r="493" spans="1:5" x14ac:dyDescent="0.3">
      <c r="A493" s="1" t="s">
        <v>3</v>
      </c>
      <c r="B493" s="1" t="s">
        <v>11</v>
      </c>
      <c r="C493">
        <v>26</v>
      </c>
      <c r="D493" s="20">
        <v>43869</v>
      </c>
      <c r="E493" s="1" t="s">
        <v>144</v>
      </c>
    </row>
    <row r="494" spans="1:5" x14ac:dyDescent="0.3">
      <c r="A494" s="1" t="s">
        <v>80</v>
      </c>
      <c r="B494" s="1" t="s">
        <v>12</v>
      </c>
      <c r="C494">
        <v>26</v>
      </c>
      <c r="D494" s="20">
        <v>43869</v>
      </c>
      <c r="E494" s="1" t="s">
        <v>144</v>
      </c>
    </row>
    <row r="495" spans="1:5" x14ac:dyDescent="0.3">
      <c r="A495" s="1" t="s">
        <v>16</v>
      </c>
      <c r="B495" s="1" t="s">
        <v>15</v>
      </c>
      <c r="C495">
        <v>26</v>
      </c>
      <c r="D495" s="20">
        <v>43869</v>
      </c>
      <c r="E495" s="1" t="s">
        <v>144</v>
      </c>
    </row>
    <row r="496" spans="1:5" x14ac:dyDescent="0.3">
      <c r="A496" s="1" t="s">
        <v>6</v>
      </c>
      <c r="B496" s="1" t="s">
        <v>9</v>
      </c>
      <c r="C496">
        <v>26</v>
      </c>
      <c r="D496" s="20">
        <v>43869</v>
      </c>
      <c r="E496" s="1" t="s">
        <v>144</v>
      </c>
    </row>
    <row r="497" spans="1:5" x14ac:dyDescent="0.3">
      <c r="A497" s="1" t="s">
        <v>18</v>
      </c>
      <c r="B497" s="1" t="s">
        <v>5</v>
      </c>
      <c r="C497">
        <v>26</v>
      </c>
      <c r="D497" s="20">
        <v>43869</v>
      </c>
      <c r="E497" s="1" t="s">
        <v>144</v>
      </c>
    </row>
    <row r="498" spans="1:5" x14ac:dyDescent="0.3">
      <c r="A498" s="1" t="s">
        <v>4</v>
      </c>
      <c r="B498" s="1" t="s">
        <v>8</v>
      </c>
      <c r="C498">
        <v>26</v>
      </c>
      <c r="D498" s="20">
        <v>43869</v>
      </c>
      <c r="E498" s="1" t="s">
        <v>144</v>
      </c>
    </row>
    <row r="499" spans="1:5" x14ac:dyDescent="0.3">
      <c r="A499" s="1" t="s">
        <v>78</v>
      </c>
      <c r="B499" s="1" t="s">
        <v>7</v>
      </c>
      <c r="C499">
        <v>26</v>
      </c>
      <c r="D499" s="20">
        <v>43869</v>
      </c>
      <c r="E499" s="1" t="s">
        <v>144</v>
      </c>
    </row>
    <row r="500" spans="1:5" x14ac:dyDescent="0.3">
      <c r="A500" s="1" t="s">
        <v>79</v>
      </c>
      <c r="B500" s="1" t="s">
        <v>2</v>
      </c>
      <c r="C500">
        <v>26</v>
      </c>
      <c r="D500" s="20">
        <v>43869</v>
      </c>
      <c r="E500" s="1" t="s">
        <v>144</v>
      </c>
    </row>
    <row r="501" spans="1:5" x14ac:dyDescent="0.3">
      <c r="A501" s="1" t="s">
        <v>13</v>
      </c>
      <c r="B501" s="1" t="s">
        <v>14</v>
      </c>
      <c r="C501">
        <v>26</v>
      </c>
      <c r="D501" s="20">
        <v>43869</v>
      </c>
      <c r="E501" s="1" t="s">
        <v>144</v>
      </c>
    </row>
    <row r="502" spans="1:5" x14ac:dyDescent="0.3">
      <c r="A502" s="1" t="s">
        <v>17</v>
      </c>
      <c r="B502" s="1" t="s">
        <v>10</v>
      </c>
      <c r="C502">
        <v>26</v>
      </c>
      <c r="D502" s="20">
        <v>43869</v>
      </c>
      <c r="E502" s="1" t="s">
        <v>144</v>
      </c>
    </row>
    <row r="503" spans="1:5" x14ac:dyDescent="0.3">
      <c r="A503" s="1" t="s">
        <v>103</v>
      </c>
      <c r="B503" s="1" t="s">
        <v>133</v>
      </c>
      <c r="C503">
        <v>24</v>
      </c>
      <c r="D503" s="20">
        <v>43869</v>
      </c>
      <c r="E503" s="1" t="s">
        <v>147</v>
      </c>
    </row>
    <row r="504" spans="1:5" x14ac:dyDescent="0.3">
      <c r="A504" s="1" t="s">
        <v>101</v>
      </c>
      <c r="B504" s="1" t="s">
        <v>140</v>
      </c>
      <c r="C504">
        <v>24</v>
      </c>
      <c r="D504" s="20">
        <v>43869</v>
      </c>
      <c r="E504" s="1" t="s">
        <v>147</v>
      </c>
    </row>
    <row r="505" spans="1:5" x14ac:dyDescent="0.3">
      <c r="A505" s="1" t="s">
        <v>106</v>
      </c>
      <c r="B505" s="1" t="s">
        <v>94</v>
      </c>
      <c r="C505">
        <v>24</v>
      </c>
      <c r="D505" s="20">
        <v>43869</v>
      </c>
      <c r="E505" s="1" t="s">
        <v>147</v>
      </c>
    </row>
    <row r="506" spans="1:5" x14ac:dyDescent="0.3">
      <c r="A506" s="1" t="s">
        <v>100</v>
      </c>
      <c r="B506" s="1" t="s">
        <v>95</v>
      </c>
      <c r="C506">
        <v>24</v>
      </c>
      <c r="D506" s="20">
        <v>43869</v>
      </c>
      <c r="E506" s="1" t="s">
        <v>147</v>
      </c>
    </row>
    <row r="507" spans="1:5" x14ac:dyDescent="0.3">
      <c r="A507" s="1" t="s">
        <v>108</v>
      </c>
      <c r="B507" s="1" t="s">
        <v>105</v>
      </c>
      <c r="C507">
        <v>24</v>
      </c>
      <c r="D507" s="20">
        <v>43869</v>
      </c>
      <c r="E507" s="1" t="s">
        <v>147</v>
      </c>
    </row>
    <row r="508" spans="1:5" x14ac:dyDescent="0.3">
      <c r="A508" s="1" t="s">
        <v>99</v>
      </c>
      <c r="B508" s="1" t="s">
        <v>104</v>
      </c>
      <c r="C508">
        <v>24</v>
      </c>
      <c r="D508" s="20">
        <v>43869</v>
      </c>
      <c r="E508" s="1" t="s">
        <v>147</v>
      </c>
    </row>
    <row r="509" spans="1:5" x14ac:dyDescent="0.3">
      <c r="A509" s="1" t="s">
        <v>123</v>
      </c>
      <c r="B509" s="1" t="s">
        <v>96</v>
      </c>
      <c r="C509">
        <v>24</v>
      </c>
      <c r="D509" s="20">
        <v>43869</v>
      </c>
      <c r="E509" s="1" t="s">
        <v>147</v>
      </c>
    </row>
    <row r="510" spans="1:5" x14ac:dyDescent="0.3">
      <c r="A510" s="1" t="s">
        <v>132</v>
      </c>
      <c r="B510" s="1" t="s">
        <v>107</v>
      </c>
      <c r="C510">
        <v>24</v>
      </c>
      <c r="D510" s="20">
        <v>43869</v>
      </c>
      <c r="E510" s="1" t="s">
        <v>147</v>
      </c>
    </row>
    <row r="511" spans="1:5" x14ac:dyDescent="0.3">
      <c r="A511" s="1" t="s">
        <v>98</v>
      </c>
      <c r="B511" s="1" t="s">
        <v>97</v>
      </c>
      <c r="C511">
        <v>24</v>
      </c>
      <c r="D511" s="20">
        <v>43869</v>
      </c>
      <c r="E511" s="1" t="s">
        <v>147</v>
      </c>
    </row>
    <row r="512" spans="1:5" x14ac:dyDescent="0.3">
      <c r="A512" s="1" t="s">
        <v>85</v>
      </c>
      <c r="B512" s="1" t="s">
        <v>84</v>
      </c>
      <c r="C512">
        <v>21</v>
      </c>
      <c r="D512" s="20">
        <v>43869</v>
      </c>
      <c r="E512" s="1" t="s">
        <v>148</v>
      </c>
    </row>
    <row r="513" spans="1:5" x14ac:dyDescent="0.3">
      <c r="A513" s="1" t="s">
        <v>91</v>
      </c>
      <c r="B513" s="1" t="s">
        <v>154</v>
      </c>
      <c r="C513">
        <v>21</v>
      </c>
      <c r="D513" s="20">
        <v>43869</v>
      </c>
      <c r="E513" s="1" t="s">
        <v>148</v>
      </c>
    </row>
    <row r="514" spans="1:5" x14ac:dyDescent="0.3">
      <c r="A514" s="1" t="s">
        <v>82</v>
      </c>
      <c r="B514" s="1" t="s">
        <v>127</v>
      </c>
      <c r="C514">
        <v>21</v>
      </c>
      <c r="D514" s="20">
        <v>43869</v>
      </c>
      <c r="E514" s="1" t="s">
        <v>148</v>
      </c>
    </row>
    <row r="515" spans="1:5" x14ac:dyDescent="0.3">
      <c r="A515" s="1" t="s">
        <v>86</v>
      </c>
      <c r="B515" s="1" t="s">
        <v>92</v>
      </c>
      <c r="C515">
        <v>21</v>
      </c>
      <c r="D515" s="20">
        <v>43869</v>
      </c>
      <c r="E515" s="1" t="s">
        <v>148</v>
      </c>
    </row>
    <row r="516" spans="1:5" x14ac:dyDescent="0.3">
      <c r="A516" s="1" t="s">
        <v>87</v>
      </c>
      <c r="B516" s="1" t="s">
        <v>83</v>
      </c>
      <c r="C516">
        <v>21</v>
      </c>
      <c r="D516" s="20">
        <v>43869</v>
      </c>
      <c r="E516" s="1" t="s">
        <v>148</v>
      </c>
    </row>
    <row r="517" spans="1:5" x14ac:dyDescent="0.3">
      <c r="A517" s="1" t="s">
        <v>89</v>
      </c>
      <c r="B517" s="1" t="s">
        <v>128</v>
      </c>
      <c r="C517">
        <v>21</v>
      </c>
      <c r="D517" s="20">
        <v>43869</v>
      </c>
      <c r="E517" s="1" t="s">
        <v>148</v>
      </c>
    </row>
    <row r="518" spans="1:5" x14ac:dyDescent="0.3">
      <c r="A518" s="1" t="s">
        <v>45</v>
      </c>
      <c r="B518" s="1" t="s">
        <v>44</v>
      </c>
      <c r="C518">
        <v>23</v>
      </c>
      <c r="D518" s="20">
        <v>43870</v>
      </c>
      <c r="E518" s="1" t="s">
        <v>145</v>
      </c>
    </row>
    <row r="519" spans="1:5" x14ac:dyDescent="0.3">
      <c r="A519" s="1" t="s">
        <v>42</v>
      </c>
      <c r="B519" s="1" t="s">
        <v>52</v>
      </c>
      <c r="C519">
        <v>23</v>
      </c>
      <c r="D519" s="20">
        <v>43870</v>
      </c>
      <c r="E519" s="1" t="s">
        <v>145</v>
      </c>
    </row>
    <row r="520" spans="1:5" x14ac:dyDescent="0.3">
      <c r="A520" s="1" t="s">
        <v>49</v>
      </c>
      <c r="B520" s="1" t="s">
        <v>48</v>
      </c>
      <c r="C520">
        <v>23</v>
      </c>
      <c r="D520" s="20">
        <v>43870</v>
      </c>
      <c r="E520" s="1" t="s">
        <v>145</v>
      </c>
    </row>
    <row r="521" spans="1:5" x14ac:dyDescent="0.3">
      <c r="A521" s="1" t="s">
        <v>130</v>
      </c>
      <c r="B521" s="1" t="s">
        <v>36</v>
      </c>
      <c r="C521">
        <v>23</v>
      </c>
      <c r="D521" s="20">
        <v>43870</v>
      </c>
      <c r="E521" s="1" t="s">
        <v>145</v>
      </c>
    </row>
    <row r="522" spans="1:5" x14ac:dyDescent="0.3">
      <c r="A522" s="1" t="s">
        <v>47</v>
      </c>
      <c r="B522" s="1" t="s">
        <v>39</v>
      </c>
      <c r="C522">
        <v>23</v>
      </c>
      <c r="D522" s="20">
        <v>43870</v>
      </c>
      <c r="E522" s="1" t="s">
        <v>145</v>
      </c>
    </row>
    <row r="523" spans="1:5" x14ac:dyDescent="0.3">
      <c r="A523" s="1" t="s">
        <v>37</v>
      </c>
      <c r="B523" s="1" t="s">
        <v>131</v>
      </c>
      <c r="C523">
        <v>23</v>
      </c>
      <c r="D523" s="20">
        <v>43870</v>
      </c>
      <c r="E523" s="1" t="s">
        <v>145</v>
      </c>
    </row>
    <row r="524" spans="1:5" x14ac:dyDescent="0.3">
      <c r="A524" s="1" t="s">
        <v>38</v>
      </c>
      <c r="B524" s="1" t="s">
        <v>41</v>
      </c>
      <c r="C524">
        <v>23</v>
      </c>
      <c r="D524" s="20">
        <v>43870</v>
      </c>
      <c r="E524" s="1" t="s">
        <v>145</v>
      </c>
    </row>
    <row r="525" spans="1:5" x14ac:dyDescent="0.3">
      <c r="A525" s="1" t="s">
        <v>43</v>
      </c>
      <c r="B525" s="1" t="s">
        <v>40</v>
      </c>
      <c r="C525">
        <v>23</v>
      </c>
      <c r="D525" s="20">
        <v>43870</v>
      </c>
      <c r="E525" s="1" t="s">
        <v>145</v>
      </c>
    </row>
    <row r="526" spans="1:5" x14ac:dyDescent="0.3">
      <c r="A526" s="1" t="s">
        <v>50</v>
      </c>
      <c r="B526" s="1" t="s">
        <v>46</v>
      </c>
      <c r="C526">
        <v>23</v>
      </c>
      <c r="D526" s="20">
        <v>43870</v>
      </c>
      <c r="E526" s="1" t="s">
        <v>145</v>
      </c>
    </row>
    <row r="527" spans="1:5" x14ac:dyDescent="0.3">
      <c r="A527" s="1" t="s">
        <v>129</v>
      </c>
      <c r="B527" s="1" t="s">
        <v>51</v>
      </c>
      <c r="C527">
        <v>23</v>
      </c>
      <c r="D527" s="20">
        <v>43870</v>
      </c>
      <c r="E527" s="1" t="s">
        <v>145</v>
      </c>
    </row>
    <row r="528" spans="1:5" x14ac:dyDescent="0.3">
      <c r="A528" s="1" t="s">
        <v>93</v>
      </c>
      <c r="B528" s="1" t="s">
        <v>102</v>
      </c>
      <c r="C528">
        <v>24</v>
      </c>
      <c r="D528" s="20">
        <v>43870</v>
      </c>
      <c r="E528" s="1" t="s">
        <v>147</v>
      </c>
    </row>
    <row r="529" spans="1:5" x14ac:dyDescent="0.3">
      <c r="A529" s="1" t="s">
        <v>153</v>
      </c>
      <c r="B529" s="1" t="s">
        <v>88</v>
      </c>
      <c r="C529">
        <v>21</v>
      </c>
      <c r="D529" s="20">
        <v>43870</v>
      </c>
      <c r="E529" s="1" t="s">
        <v>148</v>
      </c>
    </row>
    <row r="530" spans="1:5" x14ac:dyDescent="0.3">
      <c r="A530" s="1" t="s">
        <v>124</v>
      </c>
      <c r="B530" s="1" t="s">
        <v>126</v>
      </c>
      <c r="C530">
        <v>21</v>
      </c>
      <c r="D530" s="20">
        <v>43870</v>
      </c>
      <c r="E530" s="1" t="s">
        <v>148</v>
      </c>
    </row>
    <row r="531" spans="1:5" x14ac:dyDescent="0.3">
      <c r="A531" s="1" t="s">
        <v>108</v>
      </c>
      <c r="B531" s="1" t="s">
        <v>93</v>
      </c>
      <c r="C531">
        <v>25</v>
      </c>
      <c r="D531" s="20">
        <v>43876</v>
      </c>
      <c r="E531" s="1" t="s">
        <v>147</v>
      </c>
    </row>
    <row r="532" spans="1:5" x14ac:dyDescent="0.3">
      <c r="A532" s="1" t="s">
        <v>107</v>
      </c>
      <c r="B532" s="1" t="s">
        <v>106</v>
      </c>
      <c r="C532">
        <v>25</v>
      </c>
      <c r="D532" s="20">
        <v>43876</v>
      </c>
      <c r="E532" s="1" t="s">
        <v>147</v>
      </c>
    </row>
    <row r="533" spans="1:5" x14ac:dyDescent="0.3">
      <c r="A533" s="1" t="s">
        <v>133</v>
      </c>
      <c r="B533" s="1" t="s">
        <v>140</v>
      </c>
      <c r="C533">
        <v>25</v>
      </c>
      <c r="D533" s="20">
        <v>43876</v>
      </c>
      <c r="E533" s="1" t="s">
        <v>147</v>
      </c>
    </row>
    <row r="534" spans="1:5" x14ac:dyDescent="0.3">
      <c r="A534" s="1" t="s">
        <v>94</v>
      </c>
      <c r="B534" s="1" t="s">
        <v>132</v>
      </c>
      <c r="C534">
        <v>25</v>
      </c>
      <c r="D534" s="20">
        <v>43876</v>
      </c>
      <c r="E534" s="1" t="s">
        <v>147</v>
      </c>
    </row>
    <row r="535" spans="1:5" x14ac:dyDescent="0.3">
      <c r="A535" s="1" t="s">
        <v>96</v>
      </c>
      <c r="B535" s="1" t="s">
        <v>99</v>
      </c>
      <c r="C535">
        <v>25</v>
      </c>
      <c r="D535" s="20">
        <v>43876</v>
      </c>
      <c r="E535" s="1" t="s">
        <v>147</v>
      </c>
    </row>
    <row r="536" spans="1:5" x14ac:dyDescent="0.3">
      <c r="A536" s="1" t="s">
        <v>102</v>
      </c>
      <c r="B536" s="1" t="s">
        <v>98</v>
      </c>
      <c r="C536">
        <v>25</v>
      </c>
      <c r="D536" s="20">
        <v>43876</v>
      </c>
      <c r="E536" s="1" t="s">
        <v>147</v>
      </c>
    </row>
    <row r="537" spans="1:5" x14ac:dyDescent="0.3">
      <c r="A537" s="1" t="s">
        <v>105</v>
      </c>
      <c r="B537" s="1" t="s">
        <v>101</v>
      </c>
      <c r="C537">
        <v>25</v>
      </c>
      <c r="D537" s="20">
        <v>43876</v>
      </c>
      <c r="E537" s="1" t="s">
        <v>147</v>
      </c>
    </row>
    <row r="538" spans="1:5" x14ac:dyDescent="0.3">
      <c r="A538" s="1" t="s">
        <v>95</v>
      </c>
      <c r="B538" s="1" t="s">
        <v>123</v>
      </c>
      <c r="C538">
        <v>25</v>
      </c>
      <c r="D538" s="20">
        <v>43876</v>
      </c>
      <c r="E538" s="1" t="s">
        <v>147</v>
      </c>
    </row>
    <row r="539" spans="1:5" x14ac:dyDescent="0.3">
      <c r="A539" s="1" t="s">
        <v>104</v>
      </c>
      <c r="B539" s="1" t="s">
        <v>100</v>
      </c>
      <c r="C539">
        <v>25</v>
      </c>
      <c r="D539" s="20">
        <v>43876</v>
      </c>
      <c r="E539" s="1" t="s">
        <v>147</v>
      </c>
    </row>
    <row r="540" spans="1:5" x14ac:dyDescent="0.3">
      <c r="A540" s="1" t="s">
        <v>97</v>
      </c>
      <c r="B540" s="1" t="s">
        <v>103</v>
      </c>
      <c r="C540">
        <v>25</v>
      </c>
      <c r="D540" s="20">
        <v>43876</v>
      </c>
      <c r="E540" s="1" t="s">
        <v>147</v>
      </c>
    </row>
    <row r="541" spans="1:5" x14ac:dyDescent="0.3">
      <c r="A541" s="1" t="s">
        <v>36</v>
      </c>
      <c r="B541" s="1" t="s">
        <v>129</v>
      </c>
      <c r="C541">
        <v>24</v>
      </c>
      <c r="D541" s="20">
        <v>43877</v>
      </c>
      <c r="E541" s="1" t="s">
        <v>145</v>
      </c>
    </row>
    <row r="542" spans="1:5" x14ac:dyDescent="0.3">
      <c r="A542" s="1" t="s">
        <v>40</v>
      </c>
      <c r="B542" s="1" t="s">
        <v>45</v>
      </c>
      <c r="C542">
        <v>24</v>
      </c>
      <c r="D542" s="20">
        <v>43877</v>
      </c>
      <c r="E542" s="1" t="s">
        <v>145</v>
      </c>
    </row>
    <row r="543" spans="1:5" x14ac:dyDescent="0.3">
      <c r="A543" s="1" t="s">
        <v>52</v>
      </c>
      <c r="B543" s="1" t="s">
        <v>49</v>
      </c>
      <c r="C543">
        <v>24</v>
      </c>
      <c r="D543" s="20">
        <v>43877</v>
      </c>
      <c r="E543" s="1" t="s">
        <v>145</v>
      </c>
    </row>
    <row r="544" spans="1:5" x14ac:dyDescent="0.3">
      <c r="A544" s="1" t="s">
        <v>51</v>
      </c>
      <c r="B544" s="1" t="s">
        <v>130</v>
      </c>
      <c r="C544">
        <v>24</v>
      </c>
      <c r="D544" s="20">
        <v>43877</v>
      </c>
      <c r="E544" s="1" t="s">
        <v>145</v>
      </c>
    </row>
    <row r="545" spans="1:5" x14ac:dyDescent="0.3">
      <c r="A545" s="1" t="s">
        <v>39</v>
      </c>
      <c r="B545" s="1" t="s">
        <v>38</v>
      </c>
      <c r="C545">
        <v>24</v>
      </c>
      <c r="D545" s="20">
        <v>43877</v>
      </c>
      <c r="E545" s="1" t="s">
        <v>145</v>
      </c>
    </row>
    <row r="546" spans="1:5" x14ac:dyDescent="0.3">
      <c r="A546" s="1" t="s">
        <v>48</v>
      </c>
      <c r="B546" s="1" t="s">
        <v>37</v>
      </c>
      <c r="C546">
        <v>24</v>
      </c>
      <c r="D546" s="20">
        <v>43877</v>
      </c>
      <c r="E546" s="1" t="s">
        <v>145</v>
      </c>
    </row>
    <row r="547" spans="1:5" x14ac:dyDescent="0.3">
      <c r="A547" s="1" t="s">
        <v>46</v>
      </c>
      <c r="B547" s="1" t="s">
        <v>47</v>
      </c>
      <c r="C547">
        <v>24</v>
      </c>
      <c r="D547" s="20">
        <v>43877</v>
      </c>
      <c r="E547" s="1" t="s">
        <v>145</v>
      </c>
    </row>
    <row r="548" spans="1:5" x14ac:dyDescent="0.3">
      <c r="A548" s="1" t="s">
        <v>44</v>
      </c>
      <c r="B548" s="1" t="s">
        <v>42</v>
      </c>
      <c r="C548">
        <v>24</v>
      </c>
      <c r="D548" s="20">
        <v>43877</v>
      </c>
      <c r="E548" s="1" t="s">
        <v>145</v>
      </c>
    </row>
    <row r="549" spans="1:5" x14ac:dyDescent="0.3">
      <c r="A549" s="1" t="s">
        <v>131</v>
      </c>
      <c r="B549" s="1" t="s">
        <v>50</v>
      </c>
      <c r="C549">
        <v>24</v>
      </c>
      <c r="D549" s="20">
        <v>43877</v>
      </c>
      <c r="E549" s="1" t="s">
        <v>145</v>
      </c>
    </row>
    <row r="550" spans="1:5" x14ac:dyDescent="0.3">
      <c r="A550" s="1" t="s">
        <v>41</v>
      </c>
      <c r="B550" s="1" t="s">
        <v>43</v>
      </c>
      <c r="C550">
        <v>24</v>
      </c>
      <c r="D550" s="20">
        <v>43877</v>
      </c>
      <c r="E550" s="1" t="s">
        <v>145</v>
      </c>
    </row>
    <row r="551" spans="1:5" x14ac:dyDescent="0.3">
      <c r="A551" s="1" t="s">
        <v>3</v>
      </c>
      <c r="B551" s="1" t="s">
        <v>18</v>
      </c>
      <c r="C551">
        <v>27</v>
      </c>
      <c r="D551" s="20">
        <v>43883</v>
      </c>
      <c r="E551" s="1" t="s">
        <v>144</v>
      </c>
    </row>
    <row r="552" spans="1:5" x14ac:dyDescent="0.3">
      <c r="A552" s="1" t="s">
        <v>14</v>
      </c>
      <c r="B552" s="1" t="s">
        <v>2</v>
      </c>
      <c r="C552">
        <v>27</v>
      </c>
      <c r="D552" s="20">
        <v>43883</v>
      </c>
      <c r="E552" s="1" t="s">
        <v>144</v>
      </c>
    </row>
    <row r="553" spans="1:5" x14ac:dyDescent="0.3">
      <c r="A553" s="1" t="s">
        <v>6</v>
      </c>
      <c r="B553" s="1" t="s">
        <v>12</v>
      </c>
      <c r="C553">
        <v>27</v>
      </c>
      <c r="D553" s="20">
        <v>43883</v>
      </c>
      <c r="E553" s="1" t="s">
        <v>144</v>
      </c>
    </row>
    <row r="554" spans="1:5" x14ac:dyDescent="0.3">
      <c r="A554" s="1" t="s">
        <v>5</v>
      </c>
      <c r="B554" s="1" t="s">
        <v>11</v>
      </c>
      <c r="C554">
        <v>27</v>
      </c>
      <c r="D554" s="20">
        <v>43883</v>
      </c>
      <c r="E554" s="1" t="s">
        <v>144</v>
      </c>
    </row>
    <row r="555" spans="1:5" x14ac:dyDescent="0.3">
      <c r="A555" s="1" t="s">
        <v>10</v>
      </c>
      <c r="B555" s="1" t="s">
        <v>4</v>
      </c>
      <c r="C555">
        <v>27</v>
      </c>
      <c r="D555" s="20">
        <v>43883</v>
      </c>
      <c r="E555" s="1" t="s">
        <v>144</v>
      </c>
    </row>
    <row r="556" spans="1:5" x14ac:dyDescent="0.3">
      <c r="A556" s="1" t="s">
        <v>7</v>
      </c>
      <c r="B556" s="1" t="s">
        <v>8</v>
      </c>
      <c r="C556">
        <v>27</v>
      </c>
      <c r="D556" s="20">
        <v>43883</v>
      </c>
      <c r="E556" s="1" t="s">
        <v>144</v>
      </c>
    </row>
    <row r="557" spans="1:5" x14ac:dyDescent="0.3">
      <c r="A557" s="1" t="s">
        <v>9</v>
      </c>
      <c r="B557" s="1" t="s">
        <v>15</v>
      </c>
      <c r="C557">
        <v>27</v>
      </c>
      <c r="D557" s="20">
        <v>43883</v>
      </c>
      <c r="E557" s="1" t="s">
        <v>144</v>
      </c>
    </row>
    <row r="558" spans="1:5" x14ac:dyDescent="0.3">
      <c r="A558" s="1" t="s">
        <v>79</v>
      </c>
      <c r="B558" s="1" t="s">
        <v>16</v>
      </c>
      <c r="C558">
        <v>27</v>
      </c>
      <c r="D558" s="20">
        <v>43883</v>
      </c>
      <c r="E558" s="1" t="s">
        <v>144</v>
      </c>
    </row>
    <row r="559" spans="1:5" x14ac:dyDescent="0.3">
      <c r="A559" s="1" t="s">
        <v>13</v>
      </c>
      <c r="B559" s="1" t="s">
        <v>80</v>
      </c>
      <c r="C559">
        <v>27</v>
      </c>
      <c r="D559" s="20">
        <v>43883</v>
      </c>
      <c r="E559" s="1" t="s">
        <v>144</v>
      </c>
    </row>
    <row r="560" spans="1:5" x14ac:dyDescent="0.3">
      <c r="A560" s="1" t="s">
        <v>17</v>
      </c>
      <c r="B560" s="1" t="s">
        <v>78</v>
      </c>
      <c r="C560">
        <v>27</v>
      </c>
      <c r="D560" s="20">
        <v>43883</v>
      </c>
      <c r="E560" s="1" t="s">
        <v>144</v>
      </c>
    </row>
    <row r="561" spans="1:5" x14ac:dyDescent="0.3">
      <c r="A561" s="1" t="s">
        <v>132</v>
      </c>
      <c r="B561" s="1" t="s">
        <v>102</v>
      </c>
      <c r="C561">
        <v>26</v>
      </c>
      <c r="D561" s="20">
        <v>43883</v>
      </c>
      <c r="E561" s="1" t="s">
        <v>147</v>
      </c>
    </row>
    <row r="562" spans="1:5" x14ac:dyDescent="0.3">
      <c r="A562" s="1" t="s">
        <v>103</v>
      </c>
      <c r="B562" s="1" t="s">
        <v>104</v>
      </c>
      <c r="C562">
        <v>26</v>
      </c>
      <c r="D562" s="20">
        <v>43883</v>
      </c>
      <c r="E562" s="1" t="s">
        <v>147</v>
      </c>
    </row>
    <row r="563" spans="1:5" x14ac:dyDescent="0.3">
      <c r="A563" s="1" t="s">
        <v>99</v>
      </c>
      <c r="B563" s="1" t="s">
        <v>133</v>
      </c>
      <c r="C563">
        <v>26</v>
      </c>
      <c r="D563" s="20">
        <v>43883</v>
      </c>
      <c r="E563" s="1" t="s">
        <v>147</v>
      </c>
    </row>
    <row r="564" spans="1:5" x14ac:dyDescent="0.3">
      <c r="A564" s="1" t="s">
        <v>95</v>
      </c>
      <c r="B564" s="1" t="s">
        <v>96</v>
      </c>
      <c r="C564">
        <v>26</v>
      </c>
      <c r="D564" s="20">
        <v>43883</v>
      </c>
      <c r="E564" s="1" t="s">
        <v>147</v>
      </c>
    </row>
    <row r="565" spans="1:5" x14ac:dyDescent="0.3">
      <c r="A565" s="1" t="s">
        <v>106</v>
      </c>
      <c r="B565" s="1" t="s">
        <v>105</v>
      </c>
      <c r="C565">
        <v>26</v>
      </c>
      <c r="D565" s="20">
        <v>43883</v>
      </c>
      <c r="E565" s="1" t="s">
        <v>147</v>
      </c>
    </row>
    <row r="566" spans="1:5" x14ac:dyDescent="0.3">
      <c r="A566" s="1" t="s">
        <v>140</v>
      </c>
      <c r="B566" s="1" t="s">
        <v>97</v>
      </c>
      <c r="C566">
        <v>26</v>
      </c>
      <c r="D566" s="20">
        <v>43883</v>
      </c>
      <c r="E566" s="1" t="s">
        <v>147</v>
      </c>
    </row>
    <row r="567" spans="1:5" x14ac:dyDescent="0.3">
      <c r="A567" s="1" t="s">
        <v>123</v>
      </c>
      <c r="B567" s="1" t="s">
        <v>94</v>
      </c>
      <c r="C567">
        <v>26</v>
      </c>
      <c r="D567" s="20">
        <v>43883</v>
      </c>
      <c r="E567" s="1" t="s">
        <v>147</v>
      </c>
    </row>
    <row r="568" spans="1:5" x14ac:dyDescent="0.3">
      <c r="A568" s="1" t="s">
        <v>93</v>
      </c>
      <c r="B568" s="1" t="s">
        <v>107</v>
      </c>
      <c r="C568">
        <v>26</v>
      </c>
      <c r="D568" s="20">
        <v>43883</v>
      </c>
      <c r="E568" s="1" t="s">
        <v>147</v>
      </c>
    </row>
    <row r="569" spans="1:5" x14ac:dyDescent="0.3">
      <c r="A569" s="1" t="s">
        <v>98</v>
      </c>
      <c r="B569" s="1" t="s">
        <v>108</v>
      </c>
      <c r="C569">
        <v>26</v>
      </c>
      <c r="D569" s="20">
        <v>43883</v>
      </c>
      <c r="E569" s="1" t="s">
        <v>147</v>
      </c>
    </row>
    <row r="570" spans="1:5" x14ac:dyDescent="0.3">
      <c r="A570" s="1" t="s">
        <v>100</v>
      </c>
      <c r="B570" s="1" t="s">
        <v>101</v>
      </c>
      <c r="C570">
        <v>26</v>
      </c>
      <c r="D570" s="20">
        <v>43883</v>
      </c>
      <c r="E570" s="1" t="s">
        <v>147</v>
      </c>
    </row>
    <row r="571" spans="1:5" x14ac:dyDescent="0.3">
      <c r="A571" s="1" t="s">
        <v>130</v>
      </c>
      <c r="B571" s="1" t="s">
        <v>48</v>
      </c>
      <c r="C571">
        <v>25</v>
      </c>
      <c r="D571" s="20">
        <v>43884</v>
      </c>
      <c r="E571" s="1" t="s">
        <v>145</v>
      </c>
    </row>
    <row r="572" spans="1:5" x14ac:dyDescent="0.3">
      <c r="A572" s="1" t="s">
        <v>50</v>
      </c>
      <c r="B572" s="1" t="s">
        <v>36</v>
      </c>
      <c r="C572">
        <v>25</v>
      </c>
      <c r="D572" s="20">
        <v>43884</v>
      </c>
      <c r="E572" s="1" t="s">
        <v>145</v>
      </c>
    </row>
    <row r="573" spans="1:5" x14ac:dyDescent="0.3">
      <c r="A573" s="1" t="s">
        <v>49</v>
      </c>
      <c r="B573" s="1" t="s">
        <v>39</v>
      </c>
      <c r="C573">
        <v>25</v>
      </c>
      <c r="D573" s="20">
        <v>43884</v>
      </c>
      <c r="E573" s="1" t="s">
        <v>145</v>
      </c>
    </row>
    <row r="574" spans="1:5" x14ac:dyDescent="0.3">
      <c r="A574" s="1" t="s">
        <v>42</v>
      </c>
      <c r="B574" s="1" t="s">
        <v>131</v>
      </c>
      <c r="C574">
        <v>25</v>
      </c>
      <c r="D574" s="20">
        <v>43884</v>
      </c>
      <c r="E574" s="1" t="s">
        <v>145</v>
      </c>
    </row>
    <row r="575" spans="1:5" x14ac:dyDescent="0.3">
      <c r="A575" s="1" t="s">
        <v>45</v>
      </c>
      <c r="B575" s="1" t="s">
        <v>41</v>
      </c>
      <c r="C575">
        <v>25</v>
      </c>
      <c r="D575" s="20">
        <v>43884</v>
      </c>
      <c r="E575" s="1" t="s">
        <v>145</v>
      </c>
    </row>
    <row r="576" spans="1:5" x14ac:dyDescent="0.3">
      <c r="A576" s="1" t="s">
        <v>129</v>
      </c>
      <c r="B576" s="1" t="s">
        <v>37</v>
      </c>
      <c r="C576">
        <v>25</v>
      </c>
      <c r="D576" s="20">
        <v>43884</v>
      </c>
      <c r="E576" s="1" t="s">
        <v>145</v>
      </c>
    </row>
    <row r="577" spans="1:5" x14ac:dyDescent="0.3">
      <c r="A577" s="1" t="s">
        <v>43</v>
      </c>
      <c r="B577" s="1" t="s">
        <v>47</v>
      </c>
      <c r="C577">
        <v>25</v>
      </c>
      <c r="D577" s="20">
        <v>43884</v>
      </c>
      <c r="E577" s="1" t="s">
        <v>145</v>
      </c>
    </row>
    <row r="578" spans="1:5" x14ac:dyDescent="0.3">
      <c r="A578" s="1" t="s">
        <v>38</v>
      </c>
      <c r="B578" s="1" t="s">
        <v>40</v>
      </c>
      <c r="C578">
        <v>25</v>
      </c>
      <c r="D578" s="20">
        <v>43884</v>
      </c>
      <c r="E578" s="1" t="s">
        <v>145</v>
      </c>
    </row>
    <row r="579" spans="1:5" x14ac:dyDescent="0.3">
      <c r="A579" s="1" t="s">
        <v>44</v>
      </c>
      <c r="B579" s="1" t="s">
        <v>46</v>
      </c>
      <c r="C579">
        <v>25</v>
      </c>
      <c r="D579" s="20">
        <v>43884</v>
      </c>
      <c r="E579" s="1" t="s">
        <v>145</v>
      </c>
    </row>
    <row r="580" spans="1:5" x14ac:dyDescent="0.3">
      <c r="A580" s="1" t="s">
        <v>52</v>
      </c>
      <c r="B580" s="1" t="s">
        <v>51</v>
      </c>
      <c r="C580">
        <v>25</v>
      </c>
      <c r="D580" s="20">
        <v>43884</v>
      </c>
      <c r="E580" s="1" t="s">
        <v>145</v>
      </c>
    </row>
    <row r="581" spans="1:5" x14ac:dyDescent="0.3">
      <c r="A581" s="1" t="s">
        <v>2</v>
      </c>
      <c r="B581" s="1" t="s">
        <v>6</v>
      </c>
      <c r="C581">
        <v>28</v>
      </c>
      <c r="D581" s="20">
        <v>43890</v>
      </c>
      <c r="E581" s="1" t="s">
        <v>144</v>
      </c>
    </row>
    <row r="582" spans="1:5" x14ac:dyDescent="0.3">
      <c r="A582" s="1" t="s">
        <v>80</v>
      </c>
      <c r="B582" s="1" t="s">
        <v>79</v>
      </c>
      <c r="C582">
        <v>28</v>
      </c>
      <c r="D582" s="20">
        <v>43890</v>
      </c>
      <c r="E582" s="1" t="s">
        <v>144</v>
      </c>
    </row>
    <row r="583" spans="1:5" x14ac:dyDescent="0.3">
      <c r="A583" s="1" t="s">
        <v>16</v>
      </c>
      <c r="B583" s="1" t="s">
        <v>5</v>
      </c>
      <c r="C583">
        <v>28</v>
      </c>
      <c r="D583" s="20">
        <v>43890</v>
      </c>
      <c r="E583" s="1" t="s">
        <v>144</v>
      </c>
    </row>
    <row r="584" spans="1:5" x14ac:dyDescent="0.3">
      <c r="A584" s="1" t="s">
        <v>18</v>
      </c>
      <c r="B584" s="1" t="s">
        <v>9</v>
      </c>
      <c r="C584">
        <v>28</v>
      </c>
      <c r="D584" s="20">
        <v>43890</v>
      </c>
      <c r="E584" s="1" t="s">
        <v>144</v>
      </c>
    </row>
    <row r="585" spans="1:5" x14ac:dyDescent="0.3">
      <c r="A585" s="1" t="s">
        <v>4</v>
      </c>
      <c r="B585" s="1" t="s">
        <v>3</v>
      </c>
      <c r="C585">
        <v>28</v>
      </c>
      <c r="D585" s="20">
        <v>43890</v>
      </c>
      <c r="E585" s="1" t="s">
        <v>144</v>
      </c>
    </row>
    <row r="586" spans="1:5" x14ac:dyDescent="0.3">
      <c r="A586" s="1" t="s">
        <v>11</v>
      </c>
      <c r="B586" s="1" t="s">
        <v>14</v>
      </c>
      <c r="C586">
        <v>28</v>
      </c>
      <c r="D586" s="20">
        <v>43890</v>
      </c>
      <c r="E586" s="1" t="s">
        <v>144</v>
      </c>
    </row>
    <row r="587" spans="1:5" x14ac:dyDescent="0.3">
      <c r="A587" s="1" t="s">
        <v>78</v>
      </c>
      <c r="B587" s="1" t="s">
        <v>10</v>
      </c>
      <c r="C587">
        <v>28</v>
      </c>
      <c r="D587" s="20">
        <v>43890</v>
      </c>
      <c r="E587" s="1" t="s">
        <v>144</v>
      </c>
    </row>
    <row r="588" spans="1:5" x14ac:dyDescent="0.3">
      <c r="A588" s="1" t="s">
        <v>12</v>
      </c>
      <c r="B588" s="1" t="s">
        <v>17</v>
      </c>
      <c r="C588">
        <v>28</v>
      </c>
      <c r="D588" s="20">
        <v>43890</v>
      </c>
      <c r="E588" s="1" t="s">
        <v>144</v>
      </c>
    </row>
    <row r="589" spans="1:5" x14ac:dyDescent="0.3">
      <c r="A589" s="1" t="s">
        <v>15</v>
      </c>
      <c r="B589" s="1" t="s">
        <v>7</v>
      </c>
      <c r="C589">
        <v>28</v>
      </c>
      <c r="D589" s="20">
        <v>43890</v>
      </c>
      <c r="E589" s="1" t="s">
        <v>144</v>
      </c>
    </row>
    <row r="590" spans="1:5" x14ac:dyDescent="0.3">
      <c r="A590" s="1" t="s">
        <v>8</v>
      </c>
      <c r="B590" s="1" t="s">
        <v>13</v>
      </c>
      <c r="C590">
        <v>28</v>
      </c>
      <c r="D590" s="20">
        <v>43890</v>
      </c>
      <c r="E590" s="1" t="s">
        <v>144</v>
      </c>
    </row>
    <row r="591" spans="1:5" x14ac:dyDescent="0.3">
      <c r="A591" s="1" t="s">
        <v>108</v>
      </c>
      <c r="B591" s="1" t="s">
        <v>132</v>
      </c>
      <c r="C591">
        <v>27</v>
      </c>
      <c r="D591" s="20">
        <v>43890</v>
      </c>
      <c r="E591" s="1" t="s">
        <v>147</v>
      </c>
    </row>
    <row r="592" spans="1:5" x14ac:dyDescent="0.3">
      <c r="A592" s="1" t="s">
        <v>133</v>
      </c>
      <c r="B592" s="1" t="s">
        <v>100</v>
      </c>
      <c r="C592">
        <v>27</v>
      </c>
      <c r="D592" s="20">
        <v>43890</v>
      </c>
      <c r="E592" s="1" t="s">
        <v>147</v>
      </c>
    </row>
    <row r="593" spans="1:5" x14ac:dyDescent="0.3">
      <c r="A593" s="1" t="s">
        <v>107</v>
      </c>
      <c r="B593" s="1" t="s">
        <v>99</v>
      </c>
      <c r="C593">
        <v>27</v>
      </c>
      <c r="D593" s="20">
        <v>43890</v>
      </c>
      <c r="E593" s="1" t="s">
        <v>147</v>
      </c>
    </row>
    <row r="594" spans="1:5" x14ac:dyDescent="0.3">
      <c r="A594" s="1" t="s">
        <v>93</v>
      </c>
      <c r="B594" s="1" t="s">
        <v>106</v>
      </c>
      <c r="C594">
        <v>27</v>
      </c>
      <c r="D594" s="20">
        <v>43890</v>
      </c>
      <c r="E594" s="1" t="s">
        <v>147</v>
      </c>
    </row>
    <row r="595" spans="1:5" x14ac:dyDescent="0.3">
      <c r="A595" s="1" t="s">
        <v>96</v>
      </c>
      <c r="B595" s="1" t="s">
        <v>103</v>
      </c>
      <c r="C595">
        <v>27</v>
      </c>
      <c r="D595" s="20">
        <v>43890</v>
      </c>
      <c r="E595" s="1" t="s">
        <v>147</v>
      </c>
    </row>
    <row r="596" spans="1:5" x14ac:dyDescent="0.3">
      <c r="A596" s="1" t="s">
        <v>105</v>
      </c>
      <c r="B596" s="1" t="s">
        <v>97</v>
      </c>
      <c r="C596">
        <v>27</v>
      </c>
      <c r="D596" s="20">
        <v>43890</v>
      </c>
      <c r="E596" s="1" t="s">
        <v>147</v>
      </c>
    </row>
    <row r="597" spans="1:5" x14ac:dyDescent="0.3">
      <c r="A597" s="1" t="s">
        <v>104</v>
      </c>
      <c r="B597" s="1" t="s">
        <v>123</v>
      </c>
      <c r="C597">
        <v>27</v>
      </c>
      <c r="D597" s="20">
        <v>43890</v>
      </c>
      <c r="E597" s="1" t="s">
        <v>147</v>
      </c>
    </row>
    <row r="598" spans="1:5" x14ac:dyDescent="0.3">
      <c r="A598" s="1" t="s">
        <v>101</v>
      </c>
      <c r="B598" s="1" t="s">
        <v>98</v>
      </c>
      <c r="C598">
        <v>27</v>
      </c>
      <c r="D598" s="20">
        <v>43890</v>
      </c>
      <c r="E598" s="1" t="s">
        <v>147</v>
      </c>
    </row>
    <row r="599" spans="1:5" x14ac:dyDescent="0.3">
      <c r="A599" s="1" t="s">
        <v>94</v>
      </c>
      <c r="B599" s="1" t="s">
        <v>95</v>
      </c>
      <c r="C599">
        <v>27</v>
      </c>
      <c r="D599" s="20">
        <v>43890</v>
      </c>
      <c r="E599" s="1" t="s">
        <v>147</v>
      </c>
    </row>
    <row r="600" spans="1:5" x14ac:dyDescent="0.3">
      <c r="A600" s="1" t="s">
        <v>131</v>
      </c>
      <c r="B600" s="1" t="s">
        <v>44</v>
      </c>
      <c r="C600">
        <v>26</v>
      </c>
      <c r="D600" s="20">
        <v>43891</v>
      </c>
      <c r="E600" s="1" t="s">
        <v>145</v>
      </c>
    </row>
    <row r="601" spans="1:5" x14ac:dyDescent="0.3">
      <c r="A601" s="1" t="s">
        <v>39</v>
      </c>
      <c r="B601" s="1" t="s">
        <v>52</v>
      </c>
      <c r="C601">
        <v>26</v>
      </c>
      <c r="D601" s="20">
        <v>43891</v>
      </c>
      <c r="E601" s="1" t="s">
        <v>145</v>
      </c>
    </row>
    <row r="602" spans="1:5" x14ac:dyDescent="0.3">
      <c r="A602" s="1" t="s">
        <v>46</v>
      </c>
      <c r="B602" s="1" t="s">
        <v>129</v>
      </c>
      <c r="C602">
        <v>26</v>
      </c>
      <c r="D602" s="20">
        <v>43891</v>
      </c>
      <c r="E602" s="1" t="s">
        <v>145</v>
      </c>
    </row>
    <row r="603" spans="1:5" x14ac:dyDescent="0.3">
      <c r="A603" s="1" t="s">
        <v>51</v>
      </c>
      <c r="B603" s="1" t="s">
        <v>45</v>
      </c>
      <c r="C603">
        <v>26</v>
      </c>
      <c r="D603" s="20">
        <v>43891</v>
      </c>
      <c r="E603" s="1" t="s">
        <v>145</v>
      </c>
    </row>
    <row r="604" spans="1:5" x14ac:dyDescent="0.3">
      <c r="A604" s="1" t="s">
        <v>41</v>
      </c>
      <c r="B604" s="1" t="s">
        <v>49</v>
      </c>
      <c r="C604">
        <v>26</v>
      </c>
      <c r="D604" s="20">
        <v>43891</v>
      </c>
      <c r="E604" s="1" t="s">
        <v>145</v>
      </c>
    </row>
    <row r="605" spans="1:5" x14ac:dyDescent="0.3">
      <c r="A605" s="1" t="s">
        <v>40</v>
      </c>
      <c r="B605" s="1" t="s">
        <v>130</v>
      </c>
      <c r="C605">
        <v>26</v>
      </c>
      <c r="D605" s="20">
        <v>43891</v>
      </c>
      <c r="E605" s="1" t="s">
        <v>145</v>
      </c>
    </row>
    <row r="606" spans="1:5" x14ac:dyDescent="0.3">
      <c r="A606" s="1" t="s">
        <v>36</v>
      </c>
      <c r="B606" s="1" t="s">
        <v>38</v>
      </c>
      <c r="C606">
        <v>26</v>
      </c>
      <c r="D606" s="20">
        <v>43891</v>
      </c>
      <c r="E606" s="1" t="s">
        <v>145</v>
      </c>
    </row>
    <row r="607" spans="1:5" x14ac:dyDescent="0.3">
      <c r="A607" s="1" t="s">
        <v>48</v>
      </c>
      <c r="B607" s="1" t="s">
        <v>42</v>
      </c>
      <c r="C607">
        <v>26</v>
      </c>
      <c r="D607" s="20">
        <v>43891</v>
      </c>
      <c r="E607" s="1" t="s">
        <v>145</v>
      </c>
    </row>
    <row r="608" spans="1:5" x14ac:dyDescent="0.3">
      <c r="A608" s="1" t="s">
        <v>47</v>
      </c>
      <c r="B608" s="1" t="s">
        <v>50</v>
      </c>
      <c r="C608">
        <v>26</v>
      </c>
      <c r="D608" s="20">
        <v>43891</v>
      </c>
      <c r="E608" s="1" t="s">
        <v>145</v>
      </c>
    </row>
    <row r="609" spans="1:5" x14ac:dyDescent="0.3">
      <c r="A609" s="1" t="s">
        <v>37</v>
      </c>
      <c r="B609" s="1" t="s">
        <v>43</v>
      </c>
      <c r="C609">
        <v>26</v>
      </c>
      <c r="D609" s="20">
        <v>43891</v>
      </c>
      <c r="E609" s="1" t="s">
        <v>145</v>
      </c>
    </row>
    <row r="610" spans="1:5" x14ac:dyDescent="0.3">
      <c r="A610" s="1" t="s">
        <v>102</v>
      </c>
      <c r="B610" s="1" t="s">
        <v>140</v>
      </c>
      <c r="C610">
        <v>27</v>
      </c>
      <c r="D610" s="20">
        <v>43891</v>
      </c>
      <c r="E610" s="1" t="s">
        <v>147</v>
      </c>
    </row>
    <row r="611" spans="1:5" x14ac:dyDescent="0.3">
      <c r="A611" s="1" t="s">
        <v>3</v>
      </c>
      <c r="B611" s="1" t="s">
        <v>8</v>
      </c>
      <c r="C611">
        <v>29</v>
      </c>
      <c r="D611" s="20">
        <v>43897</v>
      </c>
      <c r="E611" s="1" t="s">
        <v>144</v>
      </c>
    </row>
    <row r="612" spans="1:5" x14ac:dyDescent="0.3">
      <c r="A612" s="1" t="s">
        <v>14</v>
      </c>
      <c r="B612" s="1" t="s">
        <v>12</v>
      </c>
      <c r="C612">
        <v>29</v>
      </c>
      <c r="D612" s="20">
        <v>43897</v>
      </c>
      <c r="E612" s="1" t="s">
        <v>144</v>
      </c>
    </row>
    <row r="613" spans="1:5" x14ac:dyDescent="0.3">
      <c r="A613" s="1" t="s">
        <v>6</v>
      </c>
      <c r="B613" s="1" t="s">
        <v>18</v>
      </c>
      <c r="C613">
        <v>29</v>
      </c>
      <c r="D613" s="20">
        <v>43897</v>
      </c>
      <c r="E613" s="1" t="s">
        <v>144</v>
      </c>
    </row>
    <row r="614" spans="1:5" x14ac:dyDescent="0.3">
      <c r="A614" s="1" t="s">
        <v>5</v>
      </c>
      <c r="B614" s="1" t="s">
        <v>15</v>
      </c>
      <c r="C614">
        <v>29</v>
      </c>
      <c r="D614" s="20">
        <v>43897</v>
      </c>
      <c r="E614" s="1" t="s">
        <v>144</v>
      </c>
    </row>
    <row r="615" spans="1:5" x14ac:dyDescent="0.3">
      <c r="A615" s="1" t="s">
        <v>10</v>
      </c>
      <c r="B615" s="1" t="s">
        <v>80</v>
      </c>
      <c r="C615">
        <v>29</v>
      </c>
      <c r="D615" s="20">
        <v>43897</v>
      </c>
      <c r="E615" s="1" t="s">
        <v>144</v>
      </c>
    </row>
    <row r="616" spans="1:5" x14ac:dyDescent="0.3">
      <c r="A616" s="1" t="s">
        <v>7</v>
      </c>
      <c r="B616" s="1" t="s">
        <v>2</v>
      </c>
      <c r="C616">
        <v>29</v>
      </c>
      <c r="D616" s="20">
        <v>43897</v>
      </c>
      <c r="E616" s="1" t="s">
        <v>144</v>
      </c>
    </row>
    <row r="617" spans="1:5" x14ac:dyDescent="0.3">
      <c r="A617" s="1" t="s">
        <v>9</v>
      </c>
      <c r="B617" s="1" t="s">
        <v>4</v>
      </c>
      <c r="C617">
        <v>29</v>
      </c>
      <c r="D617" s="20">
        <v>43897</v>
      </c>
      <c r="E617" s="1" t="s">
        <v>144</v>
      </c>
    </row>
    <row r="618" spans="1:5" x14ac:dyDescent="0.3">
      <c r="A618" s="1" t="s">
        <v>79</v>
      </c>
      <c r="B618" s="1" t="s">
        <v>78</v>
      </c>
      <c r="C618">
        <v>29</v>
      </c>
      <c r="D618" s="20">
        <v>43897</v>
      </c>
      <c r="E618" s="1" t="s">
        <v>144</v>
      </c>
    </row>
    <row r="619" spans="1:5" x14ac:dyDescent="0.3">
      <c r="A619" s="1" t="s">
        <v>13</v>
      </c>
      <c r="B619" s="1" t="s">
        <v>11</v>
      </c>
      <c r="C619">
        <v>29</v>
      </c>
      <c r="D619" s="20">
        <v>43897</v>
      </c>
      <c r="E619" s="1" t="s">
        <v>144</v>
      </c>
    </row>
    <row r="620" spans="1:5" x14ac:dyDescent="0.3">
      <c r="A620" s="1" t="s">
        <v>17</v>
      </c>
      <c r="B620" s="1" t="s">
        <v>16</v>
      </c>
      <c r="C620">
        <v>29</v>
      </c>
      <c r="D620" s="20">
        <v>43897</v>
      </c>
      <c r="E620" s="1" t="s">
        <v>144</v>
      </c>
    </row>
    <row r="621" spans="1:5" x14ac:dyDescent="0.3">
      <c r="A621" s="1" t="s">
        <v>99</v>
      </c>
      <c r="B621" s="1" t="s">
        <v>105</v>
      </c>
      <c r="C621">
        <v>28</v>
      </c>
      <c r="D621" s="20">
        <v>43897</v>
      </c>
      <c r="E621" s="1" t="s">
        <v>147</v>
      </c>
    </row>
    <row r="622" spans="1:5" x14ac:dyDescent="0.3">
      <c r="A622" s="1" t="s">
        <v>98</v>
      </c>
      <c r="B622" s="1" t="s">
        <v>93</v>
      </c>
      <c r="C622">
        <v>28</v>
      </c>
      <c r="D622" s="20">
        <v>43897</v>
      </c>
      <c r="E622" s="1" t="s">
        <v>147</v>
      </c>
    </row>
    <row r="623" spans="1:5" x14ac:dyDescent="0.3">
      <c r="A623" s="1" t="s">
        <v>106</v>
      </c>
      <c r="B623" s="1" t="s">
        <v>96</v>
      </c>
      <c r="C623">
        <v>28</v>
      </c>
      <c r="D623" s="20">
        <v>43897</v>
      </c>
      <c r="E623" s="1" t="s">
        <v>147</v>
      </c>
    </row>
    <row r="624" spans="1:5" x14ac:dyDescent="0.3">
      <c r="A624" s="1" t="s">
        <v>95</v>
      </c>
      <c r="B624" s="1" t="s">
        <v>102</v>
      </c>
      <c r="C624">
        <v>28</v>
      </c>
      <c r="D624" s="20">
        <v>43897</v>
      </c>
      <c r="E624" s="1" t="s">
        <v>147</v>
      </c>
    </row>
    <row r="625" spans="1:5" x14ac:dyDescent="0.3">
      <c r="A625" s="1" t="s">
        <v>140</v>
      </c>
      <c r="B625" s="1" t="s">
        <v>107</v>
      </c>
      <c r="C625">
        <v>28</v>
      </c>
      <c r="D625" s="20">
        <v>43897</v>
      </c>
      <c r="E625" s="1" t="s">
        <v>147</v>
      </c>
    </row>
    <row r="626" spans="1:5" x14ac:dyDescent="0.3">
      <c r="A626" s="1" t="s">
        <v>100</v>
      </c>
      <c r="B626" s="1" t="s">
        <v>94</v>
      </c>
      <c r="C626">
        <v>28</v>
      </c>
      <c r="D626" s="20">
        <v>43897</v>
      </c>
      <c r="E626" s="1" t="s">
        <v>147</v>
      </c>
    </row>
    <row r="627" spans="1:5" x14ac:dyDescent="0.3">
      <c r="A627" s="1" t="s">
        <v>123</v>
      </c>
      <c r="B627" s="1" t="s">
        <v>108</v>
      </c>
      <c r="C627">
        <v>28</v>
      </c>
      <c r="D627" s="20">
        <v>43897</v>
      </c>
      <c r="E627" s="1" t="s">
        <v>147</v>
      </c>
    </row>
    <row r="628" spans="1:5" x14ac:dyDescent="0.3">
      <c r="A628" s="1" t="s">
        <v>132</v>
      </c>
      <c r="B628" s="1" t="s">
        <v>104</v>
      </c>
      <c r="C628">
        <v>28</v>
      </c>
      <c r="D628" s="20">
        <v>43897</v>
      </c>
      <c r="E628" s="1" t="s">
        <v>147</v>
      </c>
    </row>
    <row r="629" spans="1:5" x14ac:dyDescent="0.3">
      <c r="A629" s="1" t="s">
        <v>103</v>
      </c>
      <c r="B629" s="1" t="s">
        <v>101</v>
      </c>
      <c r="C629">
        <v>28</v>
      </c>
      <c r="D629" s="20">
        <v>43897</v>
      </c>
      <c r="E629" s="1" t="s">
        <v>147</v>
      </c>
    </row>
    <row r="630" spans="1:5" x14ac:dyDescent="0.3">
      <c r="A630" s="1" t="s">
        <v>97</v>
      </c>
      <c r="B630" s="1" t="s">
        <v>133</v>
      </c>
      <c r="C630">
        <v>28</v>
      </c>
      <c r="D630" s="20">
        <v>43897</v>
      </c>
      <c r="E630" s="1" t="s">
        <v>147</v>
      </c>
    </row>
    <row r="631" spans="1:5" x14ac:dyDescent="0.3">
      <c r="A631" s="1" t="s">
        <v>45</v>
      </c>
      <c r="B631" s="1" t="s">
        <v>129</v>
      </c>
      <c r="C631">
        <v>27</v>
      </c>
      <c r="D631" s="20">
        <v>43898</v>
      </c>
      <c r="E631" s="1" t="s">
        <v>145</v>
      </c>
    </row>
    <row r="632" spans="1:5" x14ac:dyDescent="0.3">
      <c r="A632" s="1" t="s">
        <v>50</v>
      </c>
      <c r="B632" s="1" t="s">
        <v>48</v>
      </c>
      <c r="C632">
        <v>27</v>
      </c>
      <c r="D632" s="20">
        <v>43898</v>
      </c>
      <c r="E632" s="1" t="s">
        <v>145</v>
      </c>
    </row>
    <row r="633" spans="1:5" x14ac:dyDescent="0.3">
      <c r="A633" s="1" t="s">
        <v>52</v>
      </c>
      <c r="B633" s="1" t="s">
        <v>36</v>
      </c>
      <c r="C633">
        <v>27</v>
      </c>
      <c r="D633" s="20">
        <v>43898</v>
      </c>
      <c r="E633" s="1" t="s">
        <v>145</v>
      </c>
    </row>
    <row r="634" spans="1:5" x14ac:dyDescent="0.3">
      <c r="A634" s="1" t="s">
        <v>44</v>
      </c>
      <c r="B634" s="1" t="s">
        <v>39</v>
      </c>
      <c r="C634">
        <v>27</v>
      </c>
      <c r="D634" s="20">
        <v>43898</v>
      </c>
      <c r="E634" s="1" t="s">
        <v>145</v>
      </c>
    </row>
    <row r="635" spans="1:5" x14ac:dyDescent="0.3">
      <c r="A635" s="1" t="s">
        <v>131</v>
      </c>
      <c r="B635" s="1" t="s">
        <v>41</v>
      </c>
      <c r="C635">
        <v>27</v>
      </c>
      <c r="D635" s="20">
        <v>43898</v>
      </c>
      <c r="E635" s="1" t="s">
        <v>145</v>
      </c>
    </row>
    <row r="636" spans="1:5" x14ac:dyDescent="0.3">
      <c r="A636" s="1" t="s">
        <v>130</v>
      </c>
      <c r="B636" s="1" t="s">
        <v>37</v>
      </c>
      <c r="C636">
        <v>27</v>
      </c>
      <c r="D636" s="20">
        <v>43898</v>
      </c>
      <c r="E636" s="1" t="s">
        <v>145</v>
      </c>
    </row>
    <row r="637" spans="1:5" x14ac:dyDescent="0.3">
      <c r="A637" s="1" t="s">
        <v>49</v>
      </c>
      <c r="B637" s="1" t="s">
        <v>47</v>
      </c>
      <c r="C637">
        <v>27</v>
      </c>
      <c r="D637" s="20">
        <v>43898</v>
      </c>
      <c r="E637" s="1" t="s">
        <v>145</v>
      </c>
    </row>
    <row r="638" spans="1:5" x14ac:dyDescent="0.3">
      <c r="A638" s="1" t="s">
        <v>42</v>
      </c>
      <c r="B638" s="1" t="s">
        <v>40</v>
      </c>
      <c r="C638">
        <v>27</v>
      </c>
      <c r="D638" s="20">
        <v>43898</v>
      </c>
      <c r="E638" s="1" t="s">
        <v>145</v>
      </c>
    </row>
    <row r="639" spans="1:5" x14ac:dyDescent="0.3">
      <c r="A639" s="1" t="s">
        <v>38</v>
      </c>
      <c r="B639" s="1" t="s">
        <v>46</v>
      </c>
      <c r="C639">
        <v>27</v>
      </c>
      <c r="D639" s="20">
        <v>43898</v>
      </c>
      <c r="E639" s="1" t="s">
        <v>145</v>
      </c>
    </row>
    <row r="640" spans="1:5" x14ac:dyDescent="0.3">
      <c r="A640" s="1" t="s">
        <v>43</v>
      </c>
      <c r="B640" s="1" t="s">
        <v>51</v>
      </c>
      <c r="C640">
        <v>27</v>
      </c>
      <c r="D640" s="20">
        <v>43898</v>
      </c>
      <c r="E640" s="1" t="s">
        <v>145</v>
      </c>
    </row>
    <row r="641" spans="1:5" x14ac:dyDescent="0.3">
      <c r="A641" s="1" t="s">
        <v>2</v>
      </c>
      <c r="B641" s="1" t="s">
        <v>5</v>
      </c>
      <c r="C641">
        <v>30</v>
      </c>
      <c r="D641" s="20">
        <v>43904</v>
      </c>
      <c r="E641" s="1" t="s">
        <v>144</v>
      </c>
    </row>
    <row r="642" spans="1:5" x14ac:dyDescent="0.3">
      <c r="A642" s="1" t="s">
        <v>80</v>
      </c>
      <c r="B642" s="1" t="s">
        <v>6</v>
      </c>
      <c r="C642">
        <v>30</v>
      </c>
      <c r="D642" s="20">
        <v>43904</v>
      </c>
      <c r="E642" s="1" t="s">
        <v>144</v>
      </c>
    </row>
    <row r="643" spans="1:5" x14ac:dyDescent="0.3">
      <c r="A643" s="1" t="s">
        <v>16</v>
      </c>
      <c r="B643" s="1" t="s">
        <v>3</v>
      </c>
      <c r="C643">
        <v>30</v>
      </c>
      <c r="D643" s="20">
        <v>43904</v>
      </c>
      <c r="E643" s="1" t="s">
        <v>144</v>
      </c>
    </row>
    <row r="644" spans="1:5" x14ac:dyDescent="0.3">
      <c r="A644" s="1" t="s">
        <v>18</v>
      </c>
      <c r="B644" s="1" t="s">
        <v>7</v>
      </c>
      <c r="C644">
        <v>30</v>
      </c>
      <c r="D644" s="20">
        <v>43904</v>
      </c>
      <c r="E644" s="1" t="s">
        <v>144</v>
      </c>
    </row>
    <row r="645" spans="1:5" x14ac:dyDescent="0.3">
      <c r="A645" s="1" t="s">
        <v>4</v>
      </c>
      <c r="B645" s="1" t="s">
        <v>14</v>
      </c>
      <c r="C645">
        <v>30</v>
      </c>
      <c r="D645" s="20">
        <v>43904</v>
      </c>
      <c r="E645" s="1" t="s">
        <v>144</v>
      </c>
    </row>
    <row r="646" spans="1:5" x14ac:dyDescent="0.3">
      <c r="A646" s="1" t="s">
        <v>11</v>
      </c>
      <c r="B646" s="1" t="s">
        <v>79</v>
      </c>
      <c r="C646">
        <v>30</v>
      </c>
      <c r="D646" s="20">
        <v>43904</v>
      </c>
      <c r="E646" s="1" t="s">
        <v>144</v>
      </c>
    </row>
    <row r="647" spans="1:5" x14ac:dyDescent="0.3">
      <c r="A647" s="1" t="s">
        <v>78</v>
      </c>
      <c r="B647" s="1" t="s">
        <v>13</v>
      </c>
      <c r="C647">
        <v>30</v>
      </c>
      <c r="D647" s="20">
        <v>43904</v>
      </c>
      <c r="E647" s="1" t="s">
        <v>144</v>
      </c>
    </row>
    <row r="648" spans="1:5" x14ac:dyDescent="0.3">
      <c r="A648" s="1" t="s">
        <v>12</v>
      </c>
      <c r="B648" s="1" t="s">
        <v>9</v>
      </c>
      <c r="C648">
        <v>30</v>
      </c>
      <c r="D648" s="20">
        <v>43904</v>
      </c>
      <c r="E648" s="1" t="s">
        <v>144</v>
      </c>
    </row>
    <row r="649" spans="1:5" x14ac:dyDescent="0.3">
      <c r="A649" s="1" t="s">
        <v>15</v>
      </c>
      <c r="B649" s="1" t="s">
        <v>10</v>
      </c>
      <c r="C649">
        <v>30</v>
      </c>
      <c r="D649" s="20">
        <v>43904</v>
      </c>
      <c r="E649" s="1" t="s">
        <v>144</v>
      </c>
    </row>
    <row r="650" spans="1:5" x14ac:dyDescent="0.3">
      <c r="A650" s="1" t="s">
        <v>8</v>
      </c>
      <c r="B650" s="1" t="s">
        <v>17</v>
      </c>
      <c r="C650">
        <v>30</v>
      </c>
      <c r="D650" s="20">
        <v>43904</v>
      </c>
      <c r="E650" s="1" t="s">
        <v>144</v>
      </c>
    </row>
    <row r="651" spans="1:5" x14ac:dyDescent="0.3">
      <c r="A651" s="1" t="s">
        <v>93</v>
      </c>
      <c r="B651" s="1" t="s">
        <v>99</v>
      </c>
      <c r="C651">
        <v>29</v>
      </c>
      <c r="D651" s="20">
        <v>43904</v>
      </c>
      <c r="E651" s="1" t="s">
        <v>147</v>
      </c>
    </row>
    <row r="652" spans="1:5" x14ac:dyDescent="0.3">
      <c r="A652" s="1" t="s">
        <v>102</v>
      </c>
      <c r="B652" s="1" t="s">
        <v>97</v>
      </c>
      <c r="C652">
        <v>29</v>
      </c>
      <c r="D652" s="20">
        <v>43904</v>
      </c>
      <c r="E652" s="1" t="s">
        <v>147</v>
      </c>
    </row>
    <row r="653" spans="1:5" x14ac:dyDescent="0.3">
      <c r="A653" s="1" t="s">
        <v>94</v>
      </c>
      <c r="B653" s="1" t="s">
        <v>104</v>
      </c>
      <c r="C653">
        <v>29</v>
      </c>
      <c r="D653" s="20">
        <v>43904</v>
      </c>
      <c r="E653" s="1" t="s">
        <v>147</v>
      </c>
    </row>
    <row r="654" spans="1:5" x14ac:dyDescent="0.3">
      <c r="A654" s="1" t="s">
        <v>108</v>
      </c>
      <c r="B654" s="1" t="s">
        <v>100</v>
      </c>
      <c r="C654">
        <v>29</v>
      </c>
      <c r="D654" s="20">
        <v>43904</v>
      </c>
      <c r="E654" s="1" t="s">
        <v>147</v>
      </c>
    </row>
    <row r="655" spans="1:5" x14ac:dyDescent="0.3">
      <c r="A655" s="1" t="s">
        <v>96</v>
      </c>
      <c r="B655" s="1" t="s">
        <v>132</v>
      </c>
      <c r="C655">
        <v>29</v>
      </c>
      <c r="D655" s="20">
        <v>43904</v>
      </c>
      <c r="E655" s="1" t="s">
        <v>147</v>
      </c>
    </row>
    <row r="656" spans="1:5" x14ac:dyDescent="0.3">
      <c r="A656" s="1" t="s">
        <v>133</v>
      </c>
      <c r="B656" s="1" t="s">
        <v>95</v>
      </c>
      <c r="C656">
        <v>29</v>
      </c>
      <c r="D656" s="20">
        <v>43904</v>
      </c>
      <c r="E656" s="1" t="s">
        <v>147</v>
      </c>
    </row>
    <row r="657" spans="1:5" x14ac:dyDescent="0.3">
      <c r="A657" s="1" t="s">
        <v>107</v>
      </c>
      <c r="B657" s="1" t="s">
        <v>103</v>
      </c>
      <c r="C657">
        <v>29</v>
      </c>
      <c r="D657" s="20">
        <v>43904</v>
      </c>
      <c r="E657" s="1" t="s">
        <v>147</v>
      </c>
    </row>
    <row r="658" spans="1:5" x14ac:dyDescent="0.3">
      <c r="A658" s="1" t="s">
        <v>105</v>
      </c>
      <c r="B658" s="1" t="s">
        <v>140</v>
      </c>
      <c r="C658">
        <v>29</v>
      </c>
      <c r="D658" s="20">
        <v>43904</v>
      </c>
      <c r="E658" s="1" t="s">
        <v>147</v>
      </c>
    </row>
    <row r="659" spans="1:5" x14ac:dyDescent="0.3">
      <c r="A659" s="1" t="s">
        <v>98</v>
      </c>
      <c r="B659" s="1" t="s">
        <v>106</v>
      </c>
      <c r="C659">
        <v>29</v>
      </c>
      <c r="D659" s="20">
        <v>43904</v>
      </c>
      <c r="E659" s="1" t="s">
        <v>147</v>
      </c>
    </row>
    <row r="660" spans="1:5" x14ac:dyDescent="0.3">
      <c r="A660" s="1" t="s">
        <v>101</v>
      </c>
      <c r="B660" s="1" t="s">
        <v>123</v>
      </c>
      <c r="C660">
        <v>29</v>
      </c>
      <c r="D660" s="20">
        <v>43904</v>
      </c>
      <c r="E660" s="1" t="s">
        <v>147</v>
      </c>
    </row>
    <row r="661" spans="1:5" x14ac:dyDescent="0.3">
      <c r="A661" s="1" t="s">
        <v>51</v>
      </c>
      <c r="B661" s="1" t="s">
        <v>44</v>
      </c>
      <c r="C661">
        <v>28</v>
      </c>
      <c r="D661" s="20">
        <v>43905</v>
      </c>
      <c r="E661" s="1" t="s">
        <v>145</v>
      </c>
    </row>
    <row r="662" spans="1:5" x14ac:dyDescent="0.3">
      <c r="A662" s="1" t="s">
        <v>40</v>
      </c>
      <c r="B662" s="1" t="s">
        <v>52</v>
      </c>
      <c r="C662">
        <v>28</v>
      </c>
      <c r="D662" s="20">
        <v>43905</v>
      </c>
      <c r="E662" s="1" t="s">
        <v>145</v>
      </c>
    </row>
    <row r="663" spans="1:5" x14ac:dyDescent="0.3">
      <c r="A663" s="1" t="s">
        <v>39</v>
      </c>
      <c r="B663" s="1" t="s">
        <v>45</v>
      </c>
      <c r="C663">
        <v>28</v>
      </c>
      <c r="D663" s="20">
        <v>43905</v>
      </c>
      <c r="E663" s="1" t="s">
        <v>145</v>
      </c>
    </row>
    <row r="664" spans="1:5" x14ac:dyDescent="0.3">
      <c r="A664" s="1" t="s">
        <v>129</v>
      </c>
      <c r="B664" s="1" t="s">
        <v>49</v>
      </c>
      <c r="C664">
        <v>28</v>
      </c>
      <c r="D664" s="20">
        <v>43905</v>
      </c>
      <c r="E664" s="1" t="s">
        <v>145</v>
      </c>
    </row>
    <row r="665" spans="1:5" x14ac:dyDescent="0.3">
      <c r="A665" s="1" t="s">
        <v>46</v>
      </c>
      <c r="B665" s="1" t="s">
        <v>130</v>
      </c>
      <c r="C665">
        <v>28</v>
      </c>
      <c r="D665" s="20">
        <v>43905</v>
      </c>
      <c r="E665" s="1" t="s">
        <v>145</v>
      </c>
    </row>
    <row r="666" spans="1:5" x14ac:dyDescent="0.3">
      <c r="A666" s="1" t="s">
        <v>47</v>
      </c>
      <c r="B666" s="1" t="s">
        <v>38</v>
      </c>
      <c r="C666">
        <v>28</v>
      </c>
      <c r="D666" s="20">
        <v>43905</v>
      </c>
      <c r="E666" s="1" t="s">
        <v>145</v>
      </c>
    </row>
    <row r="667" spans="1:5" x14ac:dyDescent="0.3">
      <c r="A667" s="1" t="s">
        <v>36</v>
      </c>
      <c r="B667" s="1" t="s">
        <v>131</v>
      </c>
      <c r="C667">
        <v>28</v>
      </c>
      <c r="D667" s="20">
        <v>43905</v>
      </c>
      <c r="E667" s="1" t="s">
        <v>145</v>
      </c>
    </row>
    <row r="668" spans="1:5" x14ac:dyDescent="0.3">
      <c r="A668" s="1" t="s">
        <v>41</v>
      </c>
      <c r="B668" s="1" t="s">
        <v>42</v>
      </c>
      <c r="C668">
        <v>28</v>
      </c>
      <c r="D668" s="20">
        <v>43905</v>
      </c>
      <c r="E668" s="1" t="s">
        <v>145</v>
      </c>
    </row>
    <row r="669" spans="1:5" x14ac:dyDescent="0.3">
      <c r="A669" s="1" t="s">
        <v>37</v>
      </c>
      <c r="B669" s="1" t="s">
        <v>50</v>
      </c>
      <c r="C669">
        <v>28</v>
      </c>
      <c r="D669" s="20">
        <v>43905</v>
      </c>
      <c r="E669" s="1" t="s">
        <v>145</v>
      </c>
    </row>
    <row r="670" spans="1:5" x14ac:dyDescent="0.3">
      <c r="A670" s="1" t="s">
        <v>48</v>
      </c>
      <c r="B670" s="1" t="s">
        <v>43</v>
      </c>
      <c r="C670">
        <v>28</v>
      </c>
      <c r="D670" s="20">
        <v>43905</v>
      </c>
      <c r="E670" s="1" t="s">
        <v>145</v>
      </c>
    </row>
    <row r="671" spans="1:5" x14ac:dyDescent="0.3">
      <c r="A671" s="1" t="s">
        <v>14</v>
      </c>
      <c r="B671" s="1" t="s">
        <v>15</v>
      </c>
      <c r="C671">
        <v>31</v>
      </c>
      <c r="D671" s="20">
        <v>43911</v>
      </c>
      <c r="E671" s="1" t="s">
        <v>144</v>
      </c>
    </row>
    <row r="672" spans="1:5" x14ac:dyDescent="0.3">
      <c r="A672" s="1" t="s">
        <v>6</v>
      </c>
      <c r="B672" s="1" t="s">
        <v>4</v>
      </c>
      <c r="C672">
        <v>31</v>
      </c>
      <c r="D672" s="20">
        <v>43911</v>
      </c>
      <c r="E672" s="1" t="s">
        <v>144</v>
      </c>
    </row>
    <row r="673" spans="1:5" x14ac:dyDescent="0.3">
      <c r="A673" s="1" t="s">
        <v>10</v>
      </c>
      <c r="B673" s="1" t="s">
        <v>16</v>
      </c>
      <c r="C673">
        <v>31</v>
      </c>
      <c r="D673" s="20">
        <v>43911</v>
      </c>
      <c r="E673" s="1" t="s">
        <v>144</v>
      </c>
    </row>
    <row r="674" spans="1:5" x14ac:dyDescent="0.3">
      <c r="A674" s="1" t="s">
        <v>7</v>
      </c>
      <c r="B674" s="1" t="s">
        <v>5</v>
      </c>
      <c r="C674">
        <v>31</v>
      </c>
      <c r="D674" s="20">
        <v>43911</v>
      </c>
      <c r="E674" s="1" t="s">
        <v>144</v>
      </c>
    </row>
    <row r="675" spans="1:5" x14ac:dyDescent="0.3">
      <c r="A675" s="1" t="s">
        <v>9</v>
      </c>
      <c r="B675" s="1" t="s">
        <v>79</v>
      </c>
      <c r="C675">
        <v>31</v>
      </c>
      <c r="D675" s="20">
        <v>43911</v>
      </c>
      <c r="E675" s="1" t="s">
        <v>144</v>
      </c>
    </row>
    <row r="676" spans="1:5" x14ac:dyDescent="0.3">
      <c r="A676" s="1" t="s">
        <v>11</v>
      </c>
      <c r="B676" s="1" t="s">
        <v>80</v>
      </c>
      <c r="C676">
        <v>31</v>
      </c>
      <c r="D676" s="20">
        <v>43911</v>
      </c>
      <c r="E676" s="1" t="s">
        <v>144</v>
      </c>
    </row>
    <row r="677" spans="1:5" x14ac:dyDescent="0.3">
      <c r="A677" s="1" t="s">
        <v>78</v>
      </c>
      <c r="B677" s="1" t="s">
        <v>18</v>
      </c>
      <c r="C677">
        <v>31</v>
      </c>
      <c r="D677" s="20">
        <v>43911</v>
      </c>
      <c r="E677" s="1" t="s">
        <v>144</v>
      </c>
    </row>
    <row r="678" spans="1:5" x14ac:dyDescent="0.3">
      <c r="A678" s="1" t="s">
        <v>13</v>
      </c>
      <c r="B678" s="1" t="s">
        <v>3</v>
      </c>
      <c r="C678">
        <v>31</v>
      </c>
      <c r="D678" s="20">
        <v>43911</v>
      </c>
      <c r="E678" s="1" t="s">
        <v>144</v>
      </c>
    </row>
    <row r="679" spans="1:5" x14ac:dyDescent="0.3">
      <c r="A679" s="1" t="s">
        <v>12</v>
      </c>
      <c r="B679" s="1" t="s">
        <v>8</v>
      </c>
      <c r="C679">
        <v>31</v>
      </c>
      <c r="D679" s="20">
        <v>43911</v>
      </c>
      <c r="E679" s="1" t="s">
        <v>144</v>
      </c>
    </row>
    <row r="680" spans="1:5" x14ac:dyDescent="0.3">
      <c r="A680" s="1" t="s">
        <v>17</v>
      </c>
      <c r="B680" s="1" t="s">
        <v>2</v>
      </c>
      <c r="C680">
        <v>31</v>
      </c>
      <c r="D680" s="20">
        <v>43911</v>
      </c>
      <c r="E680" s="1" t="s">
        <v>144</v>
      </c>
    </row>
    <row r="681" spans="1:5" x14ac:dyDescent="0.3">
      <c r="A681" s="1" t="s">
        <v>99</v>
      </c>
      <c r="B681" s="1" t="s">
        <v>101</v>
      </c>
      <c r="C681">
        <v>30</v>
      </c>
      <c r="D681" s="20">
        <v>43911</v>
      </c>
      <c r="E681" s="1" t="s">
        <v>147</v>
      </c>
    </row>
    <row r="682" spans="1:5" x14ac:dyDescent="0.3">
      <c r="A682" s="1" t="s">
        <v>132</v>
      </c>
      <c r="B682" s="1" t="s">
        <v>133</v>
      </c>
      <c r="C682">
        <v>30</v>
      </c>
      <c r="D682" s="20">
        <v>43911</v>
      </c>
      <c r="E682" s="1" t="s">
        <v>147</v>
      </c>
    </row>
    <row r="683" spans="1:5" x14ac:dyDescent="0.3">
      <c r="A683" s="1" t="s">
        <v>95</v>
      </c>
      <c r="B683" s="1" t="s">
        <v>105</v>
      </c>
      <c r="C683">
        <v>30</v>
      </c>
      <c r="D683" s="20">
        <v>43911</v>
      </c>
      <c r="E683" s="1" t="s">
        <v>147</v>
      </c>
    </row>
    <row r="684" spans="1:5" x14ac:dyDescent="0.3">
      <c r="A684" s="1" t="s">
        <v>97</v>
      </c>
      <c r="B684" s="1" t="s">
        <v>94</v>
      </c>
      <c r="C684">
        <v>30</v>
      </c>
      <c r="D684" s="20">
        <v>43911</v>
      </c>
      <c r="E684" s="1" t="s">
        <v>147</v>
      </c>
    </row>
    <row r="685" spans="1:5" x14ac:dyDescent="0.3">
      <c r="A685" s="1" t="s">
        <v>140</v>
      </c>
      <c r="B685" s="1" t="s">
        <v>98</v>
      </c>
      <c r="C685">
        <v>30</v>
      </c>
      <c r="D685" s="20">
        <v>43911</v>
      </c>
      <c r="E685" s="1" t="s">
        <v>147</v>
      </c>
    </row>
    <row r="686" spans="1:5" x14ac:dyDescent="0.3">
      <c r="A686" s="1" t="s">
        <v>104</v>
      </c>
      <c r="B686" s="1" t="s">
        <v>107</v>
      </c>
      <c r="C686">
        <v>30</v>
      </c>
      <c r="D686" s="20">
        <v>43911</v>
      </c>
      <c r="E686" s="1" t="s">
        <v>147</v>
      </c>
    </row>
    <row r="687" spans="1:5" x14ac:dyDescent="0.3">
      <c r="A687" s="1" t="s">
        <v>100</v>
      </c>
      <c r="B687" s="1" t="s">
        <v>96</v>
      </c>
      <c r="C687">
        <v>30</v>
      </c>
      <c r="D687" s="20">
        <v>43911</v>
      </c>
      <c r="E687" s="1" t="s">
        <v>147</v>
      </c>
    </row>
    <row r="688" spans="1:5" x14ac:dyDescent="0.3">
      <c r="A688" s="1" t="s">
        <v>103</v>
      </c>
      <c r="B688" s="1" t="s">
        <v>102</v>
      </c>
      <c r="C688">
        <v>30</v>
      </c>
      <c r="D688" s="20">
        <v>43911</v>
      </c>
      <c r="E688" s="1" t="s">
        <v>147</v>
      </c>
    </row>
    <row r="689" spans="1:5" x14ac:dyDescent="0.3">
      <c r="A689" s="1" t="s">
        <v>106</v>
      </c>
      <c r="B689" s="1" t="s">
        <v>108</v>
      </c>
      <c r="C689">
        <v>30</v>
      </c>
      <c r="D689" s="20">
        <v>43911</v>
      </c>
      <c r="E689" s="1" t="s">
        <v>147</v>
      </c>
    </row>
    <row r="690" spans="1:5" x14ac:dyDescent="0.3">
      <c r="A690" s="1" t="s">
        <v>38</v>
      </c>
      <c r="B690" s="1" t="s">
        <v>129</v>
      </c>
      <c r="C690">
        <v>29</v>
      </c>
      <c r="D690" s="20">
        <v>43912</v>
      </c>
      <c r="E690" s="1" t="s">
        <v>145</v>
      </c>
    </row>
    <row r="691" spans="1:5" x14ac:dyDescent="0.3">
      <c r="A691" s="1" t="s">
        <v>52</v>
      </c>
      <c r="B691" s="1" t="s">
        <v>48</v>
      </c>
      <c r="C691">
        <v>29</v>
      </c>
      <c r="D691" s="20">
        <v>43912</v>
      </c>
      <c r="E691" s="1" t="s">
        <v>145</v>
      </c>
    </row>
    <row r="692" spans="1:5" x14ac:dyDescent="0.3">
      <c r="A692" s="1" t="s">
        <v>49</v>
      </c>
      <c r="B692" s="1" t="s">
        <v>36</v>
      </c>
      <c r="C692">
        <v>29</v>
      </c>
      <c r="D692" s="20">
        <v>43912</v>
      </c>
      <c r="E692" s="1" t="s">
        <v>145</v>
      </c>
    </row>
    <row r="693" spans="1:5" x14ac:dyDescent="0.3">
      <c r="A693" s="1" t="s">
        <v>43</v>
      </c>
      <c r="B693" s="1" t="s">
        <v>39</v>
      </c>
      <c r="C693">
        <v>29</v>
      </c>
      <c r="D693" s="20">
        <v>43912</v>
      </c>
      <c r="E693" s="1" t="s">
        <v>145</v>
      </c>
    </row>
    <row r="694" spans="1:5" x14ac:dyDescent="0.3">
      <c r="A694" s="1" t="s">
        <v>50</v>
      </c>
      <c r="B694" s="1" t="s">
        <v>41</v>
      </c>
      <c r="C694">
        <v>29</v>
      </c>
      <c r="D694" s="20">
        <v>43912</v>
      </c>
      <c r="E694" s="1" t="s">
        <v>145</v>
      </c>
    </row>
    <row r="695" spans="1:5" x14ac:dyDescent="0.3">
      <c r="A695" s="1" t="s">
        <v>44</v>
      </c>
      <c r="B695" s="1" t="s">
        <v>37</v>
      </c>
      <c r="C695">
        <v>29</v>
      </c>
      <c r="D695" s="20">
        <v>43912</v>
      </c>
      <c r="E695" s="1" t="s">
        <v>145</v>
      </c>
    </row>
    <row r="696" spans="1:5" x14ac:dyDescent="0.3">
      <c r="A696" s="1" t="s">
        <v>130</v>
      </c>
      <c r="B696" s="1" t="s">
        <v>47</v>
      </c>
      <c r="C696">
        <v>29</v>
      </c>
      <c r="D696" s="20">
        <v>43912</v>
      </c>
      <c r="E696" s="1" t="s">
        <v>145</v>
      </c>
    </row>
    <row r="697" spans="1:5" x14ac:dyDescent="0.3">
      <c r="A697" s="1" t="s">
        <v>131</v>
      </c>
      <c r="B697" s="1" t="s">
        <v>40</v>
      </c>
      <c r="C697">
        <v>29</v>
      </c>
      <c r="D697" s="20">
        <v>43912</v>
      </c>
      <c r="E697" s="1" t="s">
        <v>145</v>
      </c>
    </row>
    <row r="698" spans="1:5" x14ac:dyDescent="0.3">
      <c r="A698" s="1" t="s">
        <v>45</v>
      </c>
      <c r="B698" s="1" t="s">
        <v>46</v>
      </c>
      <c r="C698">
        <v>29</v>
      </c>
      <c r="D698" s="20">
        <v>43912</v>
      </c>
      <c r="E698" s="1" t="s">
        <v>145</v>
      </c>
    </row>
    <row r="699" spans="1:5" x14ac:dyDescent="0.3">
      <c r="A699" s="1" t="s">
        <v>42</v>
      </c>
      <c r="B699" s="1" t="s">
        <v>51</v>
      </c>
      <c r="C699">
        <v>29</v>
      </c>
      <c r="D699" s="20">
        <v>43912</v>
      </c>
      <c r="E699" s="1" t="s">
        <v>145</v>
      </c>
    </row>
    <row r="700" spans="1:5" x14ac:dyDescent="0.3">
      <c r="A700" s="1" t="s">
        <v>123</v>
      </c>
      <c r="B700" s="1" t="s">
        <v>93</v>
      </c>
      <c r="C700">
        <v>30</v>
      </c>
      <c r="D700" s="20">
        <v>43912</v>
      </c>
      <c r="E700" s="1" t="s">
        <v>147</v>
      </c>
    </row>
    <row r="701" spans="1:5" x14ac:dyDescent="0.3">
      <c r="A701" s="1" t="s">
        <v>2</v>
      </c>
      <c r="B701" s="1" t="s">
        <v>11</v>
      </c>
      <c r="C701">
        <v>32</v>
      </c>
      <c r="D701" s="20">
        <v>43925</v>
      </c>
      <c r="E701" s="1" t="s">
        <v>144</v>
      </c>
    </row>
    <row r="702" spans="1:5" x14ac:dyDescent="0.3">
      <c r="A702" s="1" t="s">
        <v>3</v>
      </c>
      <c r="B702" s="1" t="s">
        <v>78</v>
      </c>
      <c r="C702">
        <v>32</v>
      </c>
      <c r="D702" s="20">
        <v>43925</v>
      </c>
      <c r="E702" s="1" t="s">
        <v>144</v>
      </c>
    </row>
    <row r="703" spans="1:5" x14ac:dyDescent="0.3">
      <c r="A703" s="1" t="s">
        <v>80</v>
      </c>
      <c r="B703" s="1" t="s">
        <v>17</v>
      </c>
      <c r="C703">
        <v>32</v>
      </c>
      <c r="D703" s="20">
        <v>43925</v>
      </c>
      <c r="E703" s="1" t="s">
        <v>144</v>
      </c>
    </row>
    <row r="704" spans="1:5" x14ac:dyDescent="0.3">
      <c r="A704" s="1" t="s">
        <v>16</v>
      </c>
      <c r="B704" s="1" t="s">
        <v>9</v>
      </c>
      <c r="C704">
        <v>32</v>
      </c>
      <c r="D704" s="20">
        <v>43925</v>
      </c>
      <c r="E704" s="1" t="s">
        <v>144</v>
      </c>
    </row>
    <row r="705" spans="1:5" x14ac:dyDescent="0.3">
      <c r="A705" s="1" t="s">
        <v>5</v>
      </c>
      <c r="B705" s="1" t="s">
        <v>14</v>
      </c>
      <c r="C705">
        <v>32</v>
      </c>
      <c r="D705" s="20">
        <v>43925</v>
      </c>
      <c r="E705" s="1" t="s">
        <v>144</v>
      </c>
    </row>
    <row r="706" spans="1:5" x14ac:dyDescent="0.3">
      <c r="A706" s="1" t="s">
        <v>18</v>
      </c>
      <c r="B706" s="1" t="s">
        <v>10</v>
      </c>
      <c r="C706">
        <v>32</v>
      </c>
      <c r="D706" s="20">
        <v>43925</v>
      </c>
      <c r="E706" s="1" t="s">
        <v>144</v>
      </c>
    </row>
    <row r="707" spans="1:5" x14ac:dyDescent="0.3">
      <c r="A707" s="1" t="s">
        <v>4</v>
      </c>
      <c r="B707" s="1" t="s">
        <v>7</v>
      </c>
      <c r="C707">
        <v>32</v>
      </c>
      <c r="D707" s="20">
        <v>43925</v>
      </c>
      <c r="E707" s="1" t="s">
        <v>144</v>
      </c>
    </row>
    <row r="708" spans="1:5" x14ac:dyDescent="0.3">
      <c r="A708" s="1" t="s">
        <v>79</v>
      </c>
      <c r="B708" s="1" t="s">
        <v>12</v>
      </c>
      <c r="C708">
        <v>32</v>
      </c>
      <c r="D708" s="20">
        <v>43925</v>
      </c>
      <c r="E708" s="1" t="s">
        <v>144</v>
      </c>
    </row>
    <row r="709" spans="1:5" x14ac:dyDescent="0.3">
      <c r="A709" s="1" t="s">
        <v>15</v>
      </c>
      <c r="B709" s="1" t="s">
        <v>13</v>
      </c>
      <c r="C709">
        <v>32</v>
      </c>
      <c r="D709" s="20">
        <v>43925</v>
      </c>
      <c r="E709" s="1" t="s">
        <v>144</v>
      </c>
    </row>
    <row r="710" spans="1:5" x14ac:dyDescent="0.3">
      <c r="A710" s="1" t="s">
        <v>8</v>
      </c>
      <c r="B710" s="1" t="s">
        <v>6</v>
      </c>
      <c r="C710">
        <v>32</v>
      </c>
      <c r="D710" s="20">
        <v>43925</v>
      </c>
      <c r="E710" s="1" t="s">
        <v>144</v>
      </c>
    </row>
    <row r="711" spans="1:5" x14ac:dyDescent="0.3">
      <c r="A711" s="1" t="s">
        <v>48</v>
      </c>
      <c r="B711" s="1" t="s">
        <v>44</v>
      </c>
      <c r="C711">
        <v>30</v>
      </c>
      <c r="D711" s="20">
        <v>43926</v>
      </c>
      <c r="E711" s="1" t="s">
        <v>145</v>
      </c>
    </row>
    <row r="712" spans="1:5" x14ac:dyDescent="0.3">
      <c r="A712" s="1" t="s">
        <v>38</v>
      </c>
      <c r="B712" s="1" t="s">
        <v>52</v>
      </c>
      <c r="C712">
        <v>30</v>
      </c>
      <c r="D712" s="20">
        <v>43926</v>
      </c>
      <c r="E712" s="1" t="s">
        <v>145</v>
      </c>
    </row>
    <row r="713" spans="1:5" x14ac:dyDescent="0.3">
      <c r="A713" s="1" t="s">
        <v>47</v>
      </c>
      <c r="B713" s="1" t="s">
        <v>45</v>
      </c>
      <c r="C713">
        <v>30</v>
      </c>
      <c r="D713" s="20">
        <v>43926</v>
      </c>
      <c r="E713" s="1" t="s">
        <v>145</v>
      </c>
    </row>
    <row r="714" spans="1:5" x14ac:dyDescent="0.3">
      <c r="A714" s="1" t="s">
        <v>51</v>
      </c>
      <c r="B714" s="1" t="s">
        <v>49</v>
      </c>
      <c r="C714">
        <v>30</v>
      </c>
      <c r="D714" s="20">
        <v>43926</v>
      </c>
      <c r="E714" s="1" t="s">
        <v>145</v>
      </c>
    </row>
    <row r="715" spans="1:5" x14ac:dyDescent="0.3">
      <c r="A715" s="1" t="s">
        <v>129</v>
      </c>
      <c r="B715" s="1" t="s">
        <v>130</v>
      </c>
      <c r="C715">
        <v>30</v>
      </c>
      <c r="D715" s="20">
        <v>43926</v>
      </c>
      <c r="E715" s="1" t="s">
        <v>145</v>
      </c>
    </row>
    <row r="716" spans="1:5" x14ac:dyDescent="0.3">
      <c r="A716" s="1" t="s">
        <v>46</v>
      </c>
      <c r="B716" s="1" t="s">
        <v>131</v>
      </c>
      <c r="C716">
        <v>30</v>
      </c>
      <c r="D716" s="20">
        <v>43926</v>
      </c>
      <c r="E716" s="1" t="s">
        <v>145</v>
      </c>
    </row>
    <row r="717" spans="1:5" x14ac:dyDescent="0.3">
      <c r="A717" s="1" t="s">
        <v>39</v>
      </c>
      <c r="B717" s="1" t="s">
        <v>41</v>
      </c>
      <c r="C717">
        <v>30</v>
      </c>
      <c r="D717" s="20">
        <v>43926</v>
      </c>
      <c r="E717" s="1" t="s">
        <v>145</v>
      </c>
    </row>
    <row r="718" spans="1:5" x14ac:dyDescent="0.3">
      <c r="A718" s="1" t="s">
        <v>37</v>
      </c>
      <c r="B718" s="1" t="s">
        <v>42</v>
      </c>
      <c r="C718">
        <v>30</v>
      </c>
      <c r="D718" s="20">
        <v>43926</v>
      </c>
      <c r="E718" s="1" t="s">
        <v>145</v>
      </c>
    </row>
    <row r="719" spans="1:5" x14ac:dyDescent="0.3">
      <c r="A719" s="1" t="s">
        <v>40</v>
      </c>
      <c r="B719" s="1" t="s">
        <v>50</v>
      </c>
      <c r="C719">
        <v>30</v>
      </c>
      <c r="D719" s="20">
        <v>43926</v>
      </c>
      <c r="E719" s="1" t="s">
        <v>145</v>
      </c>
    </row>
    <row r="720" spans="1:5" x14ac:dyDescent="0.3">
      <c r="A720" s="1" t="s">
        <v>36</v>
      </c>
      <c r="B720" s="1" t="s">
        <v>43</v>
      </c>
      <c r="C720">
        <v>30</v>
      </c>
      <c r="D720" s="20">
        <v>43926</v>
      </c>
      <c r="E720" s="1" t="s">
        <v>145</v>
      </c>
    </row>
    <row r="721" spans="1:5" x14ac:dyDescent="0.3">
      <c r="A721" s="1" t="s">
        <v>101</v>
      </c>
      <c r="B721" s="1" t="s">
        <v>95</v>
      </c>
      <c r="C721">
        <v>31</v>
      </c>
      <c r="D721" s="20">
        <v>43926</v>
      </c>
      <c r="E721" s="1" t="s">
        <v>147</v>
      </c>
    </row>
    <row r="722" spans="1:5" x14ac:dyDescent="0.3">
      <c r="A722" s="1" t="s">
        <v>133</v>
      </c>
      <c r="B722" s="1" t="s">
        <v>123</v>
      </c>
      <c r="C722">
        <v>31</v>
      </c>
      <c r="D722" s="20">
        <v>43926</v>
      </c>
      <c r="E722" s="1" t="s">
        <v>147</v>
      </c>
    </row>
    <row r="723" spans="1:5" x14ac:dyDescent="0.3">
      <c r="A723" s="1" t="s">
        <v>96</v>
      </c>
      <c r="B723" s="1" t="s">
        <v>140</v>
      </c>
      <c r="C723">
        <v>31</v>
      </c>
      <c r="D723" s="20">
        <v>43926</v>
      </c>
      <c r="E723" s="1" t="s">
        <v>147</v>
      </c>
    </row>
    <row r="724" spans="1:5" x14ac:dyDescent="0.3">
      <c r="A724" s="1" t="s">
        <v>102</v>
      </c>
      <c r="B724" s="1" t="s">
        <v>104</v>
      </c>
      <c r="C724">
        <v>31</v>
      </c>
      <c r="D724" s="20">
        <v>43926</v>
      </c>
      <c r="E724" s="1" t="s">
        <v>147</v>
      </c>
    </row>
    <row r="725" spans="1:5" x14ac:dyDescent="0.3">
      <c r="A725" s="1" t="s">
        <v>105</v>
      </c>
      <c r="B725" s="1" t="s">
        <v>94</v>
      </c>
      <c r="C725">
        <v>31</v>
      </c>
      <c r="D725" s="20">
        <v>43926</v>
      </c>
      <c r="E725" s="1" t="s">
        <v>147</v>
      </c>
    </row>
    <row r="726" spans="1:5" x14ac:dyDescent="0.3">
      <c r="A726" s="1" t="s">
        <v>107</v>
      </c>
      <c r="B726" s="1" t="s">
        <v>97</v>
      </c>
      <c r="C726">
        <v>31</v>
      </c>
      <c r="D726" s="20">
        <v>43926</v>
      </c>
      <c r="E726" s="1" t="s">
        <v>147</v>
      </c>
    </row>
    <row r="727" spans="1:5" x14ac:dyDescent="0.3">
      <c r="A727" s="1" t="s">
        <v>93</v>
      </c>
      <c r="B727" s="1" t="s">
        <v>132</v>
      </c>
      <c r="C727">
        <v>31</v>
      </c>
      <c r="D727" s="20">
        <v>43926</v>
      </c>
      <c r="E727" s="1" t="s">
        <v>147</v>
      </c>
    </row>
    <row r="728" spans="1:5" x14ac:dyDescent="0.3">
      <c r="A728" s="1" t="s">
        <v>106</v>
      </c>
      <c r="B728" s="1" t="s">
        <v>99</v>
      </c>
      <c r="C728">
        <v>31</v>
      </c>
      <c r="D728" s="20">
        <v>43926</v>
      </c>
      <c r="E728" s="1" t="s">
        <v>147</v>
      </c>
    </row>
    <row r="729" spans="1:5" x14ac:dyDescent="0.3">
      <c r="A729" s="1" t="s">
        <v>108</v>
      </c>
      <c r="B729" s="1" t="s">
        <v>103</v>
      </c>
      <c r="C729">
        <v>31</v>
      </c>
      <c r="D729" s="20">
        <v>43926</v>
      </c>
      <c r="E729" s="1" t="s">
        <v>147</v>
      </c>
    </row>
    <row r="730" spans="1:5" x14ac:dyDescent="0.3">
      <c r="A730" s="1" t="s">
        <v>98</v>
      </c>
      <c r="B730" s="1" t="s">
        <v>100</v>
      </c>
      <c r="C730">
        <v>31</v>
      </c>
      <c r="D730" s="20">
        <v>43926</v>
      </c>
      <c r="E730" s="1" t="s">
        <v>147</v>
      </c>
    </row>
    <row r="731" spans="1:5" x14ac:dyDescent="0.3">
      <c r="A731" s="1" t="s">
        <v>14</v>
      </c>
      <c r="B731" s="1" t="s">
        <v>79</v>
      </c>
      <c r="C731">
        <v>33</v>
      </c>
      <c r="D731" s="20">
        <v>43932</v>
      </c>
      <c r="E731" s="1" t="s">
        <v>144</v>
      </c>
    </row>
    <row r="732" spans="1:5" x14ac:dyDescent="0.3">
      <c r="A732" s="1" t="s">
        <v>6</v>
      </c>
      <c r="B732" s="1" t="s">
        <v>15</v>
      </c>
      <c r="C732">
        <v>33</v>
      </c>
      <c r="D732" s="20">
        <v>43932</v>
      </c>
      <c r="E732" s="1" t="s">
        <v>144</v>
      </c>
    </row>
    <row r="733" spans="1:5" x14ac:dyDescent="0.3">
      <c r="A733" s="1" t="s">
        <v>10</v>
      </c>
      <c r="B733" s="1" t="s">
        <v>5</v>
      </c>
      <c r="C733">
        <v>33</v>
      </c>
      <c r="D733" s="20">
        <v>43932</v>
      </c>
      <c r="E733" s="1" t="s">
        <v>144</v>
      </c>
    </row>
    <row r="734" spans="1:5" x14ac:dyDescent="0.3">
      <c r="A734" s="1" t="s">
        <v>7</v>
      </c>
      <c r="B734" s="1" t="s">
        <v>80</v>
      </c>
      <c r="C734">
        <v>33</v>
      </c>
      <c r="D734" s="20">
        <v>43932</v>
      </c>
      <c r="E734" s="1" t="s">
        <v>144</v>
      </c>
    </row>
    <row r="735" spans="1:5" x14ac:dyDescent="0.3">
      <c r="A735" s="1" t="s">
        <v>9</v>
      </c>
      <c r="B735" s="1" t="s">
        <v>2</v>
      </c>
      <c r="C735">
        <v>33</v>
      </c>
      <c r="D735" s="20">
        <v>43932</v>
      </c>
      <c r="E735" s="1" t="s">
        <v>144</v>
      </c>
    </row>
    <row r="736" spans="1:5" x14ac:dyDescent="0.3">
      <c r="A736" s="1" t="s">
        <v>11</v>
      </c>
      <c r="B736" s="1" t="s">
        <v>8</v>
      </c>
      <c r="C736">
        <v>33</v>
      </c>
      <c r="D736" s="20">
        <v>43932</v>
      </c>
      <c r="E736" s="1" t="s">
        <v>144</v>
      </c>
    </row>
    <row r="737" spans="1:5" x14ac:dyDescent="0.3">
      <c r="A737" s="1" t="s">
        <v>78</v>
      </c>
      <c r="B737" s="1" t="s">
        <v>16</v>
      </c>
      <c r="C737">
        <v>33</v>
      </c>
      <c r="D737" s="20">
        <v>43932</v>
      </c>
      <c r="E737" s="1" t="s">
        <v>144</v>
      </c>
    </row>
    <row r="738" spans="1:5" x14ac:dyDescent="0.3">
      <c r="A738" s="1" t="s">
        <v>13</v>
      </c>
      <c r="B738" s="1" t="s">
        <v>4</v>
      </c>
      <c r="C738">
        <v>33</v>
      </c>
      <c r="D738" s="20">
        <v>43932</v>
      </c>
      <c r="E738" s="1" t="s">
        <v>144</v>
      </c>
    </row>
    <row r="739" spans="1:5" x14ac:dyDescent="0.3">
      <c r="A739" s="1" t="s">
        <v>12</v>
      </c>
      <c r="B739" s="1" t="s">
        <v>18</v>
      </c>
      <c r="C739">
        <v>33</v>
      </c>
      <c r="D739" s="20">
        <v>43932</v>
      </c>
      <c r="E739" s="1" t="s">
        <v>144</v>
      </c>
    </row>
    <row r="740" spans="1:5" x14ac:dyDescent="0.3">
      <c r="A740" s="1" t="s">
        <v>17</v>
      </c>
      <c r="B740" s="1" t="s">
        <v>3</v>
      </c>
      <c r="C740">
        <v>33</v>
      </c>
      <c r="D740" s="20">
        <v>43932</v>
      </c>
      <c r="E740" s="1" t="s">
        <v>144</v>
      </c>
    </row>
    <row r="741" spans="1:5" x14ac:dyDescent="0.3">
      <c r="A741" s="1" t="s">
        <v>43</v>
      </c>
      <c r="B741" s="1" t="s">
        <v>129</v>
      </c>
      <c r="C741">
        <v>31</v>
      </c>
      <c r="D741" s="20">
        <v>43932</v>
      </c>
      <c r="E741" s="1" t="s">
        <v>145</v>
      </c>
    </row>
    <row r="742" spans="1:5" x14ac:dyDescent="0.3">
      <c r="A742" s="1" t="s">
        <v>45</v>
      </c>
      <c r="B742" s="1" t="s">
        <v>48</v>
      </c>
      <c r="C742">
        <v>31</v>
      </c>
      <c r="D742" s="20">
        <v>43932</v>
      </c>
      <c r="E742" s="1" t="s">
        <v>145</v>
      </c>
    </row>
    <row r="743" spans="1:5" x14ac:dyDescent="0.3">
      <c r="A743" s="1" t="s">
        <v>130</v>
      </c>
      <c r="B743" s="1" t="s">
        <v>38</v>
      </c>
      <c r="C743">
        <v>31</v>
      </c>
      <c r="D743" s="20">
        <v>43932</v>
      </c>
      <c r="E743" s="1" t="s">
        <v>145</v>
      </c>
    </row>
    <row r="744" spans="1:5" x14ac:dyDescent="0.3">
      <c r="A744" s="1" t="s">
        <v>41</v>
      </c>
      <c r="B744" s="1" t="s">
        <v>36</v>
      </c>
      <c r="C744">
        <v>31</v>
      </c>
      <c r="D744" s="20">
        <v>43932</v>
      </c>
      <c r="E744" s="1" t="s">
        <v>145</v>
      </c>
    </row>
    <row r="745" spans="1:5" x14ac:dyDescent="0.3">
      <c r="A745" s="1" t="s">
        <v>131</v>
      </c>
      <c r="B745" s="1" t="s">
        <v>39</v>
      </c>
      <c r="C745">
        <v>31</v>
      </c>
      <c r="D745" s="20">
        <v>43932</v>
      </c>
      <c r="E745" s="1" t="s">
        <v>145</v>
      </c>
    </row>
    <row r="746" spans="1:5" x14ac:dyDescent="0.3">
      <c r="A746" s="1" t="s">
        <v>49</v>
      </c>
      <c r="B746" s="1" t="s">
        <v>37</v>
      </c>
      <c r="C746">
        <v>31</v>
      </c>
      <c r="D746" s="20">
        <v>43932</v>
      </c>
      <c r="E746" s="1" t="s">
        <v>145</v>
      </c>
    </row>
    <row r="747" spans="1:5" x14ac:dyDescent="0.3">
      <c r="A747" s="1" t="s">
        <v>42</v>
      </c>
      <c r="B747" s="1" t="s">
        <v>47</v>
      </c>
      <c r="C747">
        <v>31</v>
      </c>
      <c r="D747" s="20">
        <v>43932</v>
      </c>
      <c r="E747" s="1" t="s">
        <v>145</v>
      </c>
    </row>
    <row r="748" spans="1:5" x14ac:dyDescent="0.3">
      <c r="A748" s="1" t="s">
        <v>44</v>
      </c>
      <c r="B748" s="1" t="s">
        <v>40</v>
      </c>
      <c r="C748">
        <v>31</v>
      </c>
      <c r="D748" s="20">
        <v>43932</v>
      </c>
      <c r="E748" s="1" t="s">
        <v>145</v>
      </c>
    </row>
    <row r="749" spans="1:5" x14ac:dyDescent="0.3">
      <c r="A749" s="1" t="s">
        <v>52</v>
      </c>
      <c r="B749" s="1" t="s">
        <v>46</v>
      </c>
      <c r="C749">
        <v>31</v>
      </c>
      <c r="D749" s="20">
        <v>43932</v>
      </c>
      <c r="E749" s="1" t="s">
        <v>145</v>
      </c>
    </row>
    <row r="750" spans="1:5" x14ac:dyDescent="0.3">
      <c r="A750" s="1" t="s">
        <v>50</v>
      </c>
      <c r="B750" s="1" t="s">
        <v>51</v>
      </c>
      <c r="C750">
        <v>31</v>
      </c>
      <c r="D750" s="20">
        <v>43932</v>
      </c>
      <c r="E750" s="1" t="s">
        <v>145</v>
      </c>
    </row>
    <row r="751" spans="1:5" x14ac:dyDescent="0.3">
      <c r="A751" s="1" t="s">
        <v>94</v>
      </c>
      <c r="B751" s="1" t="s">
        <v>102</v>
      </c>
      <c r="C751">
        <v>32</v>
      </c>
      <c r="D751" s="20">
        <v>43932</v>
      </c>
      <c r="E751" s="1" t="s">
        <v>147</v>
      </c>
    </row>
    <row r="752" spans="1:5" x14ac:dyDescent="0.3">
      <c r="A752" s="1" t="s">
        <v>100</v>
      </c>
      <c r="B752" s="1" t="s">
        <v>93</v>
      </c>
      <c r="C752">
        <v>32</v>
      </c>
      <c r="D752" s="20">
        <v>43932</v>
      </c>
      <c r="E752" s="1" t="s">
        <v>147</v>
      </c>
    </row>
    <row r="753" spans="1:5" x14ac:dyDescent="0.3">
      <c r="A753" s="1" t="s">
        <v>123</v>
      </c>
      <c r="B753" s="1" t="s">
        <v>106</v>
      </c>
      <c r="C753">
        <v>32</v>
      </c>
      <c r="D753" s="20">
        <v>43932</v>
      </c>
      <c r="E753" s="1" t="s">
        <v>147</v>
      </c>
    </row>
    <row r="754" spans="1:5" x14ac:dyDescent="0.3">
      <c r="A754" s="1" t="s">
        <v>132</v>
      </c>
      <c r="B754" s="1" t="s">
        <v>95</v>
      </c>
      <c r="C754">
        <v>32</v>
      </c>
      <c r="D754" s="20">
        <v>43932</v>
      </c>
      <c r="E754" s="1" t="s">
        <v>147</v>
      </c>
    </row>
    <row r="755" spans="1:5" x14ac:dyDescent="0.3">
      <c r="A755" s="1" t="s">
        <v>104</v>
      </c>
      <c r="B755" s="1" t="s">
        <v>101</v>
      </c>
      <c r="C755">
        <v>32</v>
      </c>
      <c r="D755" s="20">
        <v>43932</v>
      </c>
      <c r="E755" s="1" t="s">
        <v>147</v>
      </c>
    </row>
    <row r="756" spans="1:5" x14ac:dyDescent="0.3">
      <c r="A756" s="1" t="s">
        <v>99</v>
      </c>
      <c r="B756" s="1" t="s">
        <v>98</v>
      </c>
      <c r="C756">
        <v>32</v>
      </c>
      <c r="D756" s="20">
        <v>43932</v>
      </c>
      <c r="E756" s="1" t="s">
        <v>147</v>
      </c>
    </row>
    <row r="757" spans="1:5" x14ac:dyDescent="0.3">
      <c r="A757" s="1" t="s">
        <v>107</v>
      </c>
      <c r="B757" s="1" t="s">
        <v>108</v>
      </c>
      <c r="C757">
        <v>32</v>
      </c>
      <c r="D757" s="20">
        <v>43932</v>
      </c>
      <c r="E757" s="1" t="s">
        <v>147</v>
      </c>
    </row>
    <row r="758" spans="1:5" x14ac:dyDescent="0.3">
      <c r="A758" s="1" t="s">
        <v>133</v>
      </c>
      <c r="B758" s="1" t="s">
        <v>105</v>
      </c>
      <c r="C758">
        <v>32</v>
      </c>
      <c r="D758" s="20">
        <v>43932</v>
      </c>
      <c r="E758" s="1" t="s">
        <v>147</v>
      </c>
    </row>
    <row r="759" spans="1:5" x14ac:dyDescent="0.3">
      <c r="A759" s="1" t="s">
        <v>97</v>
      </c>
      <c r="B759" s="1" t="s">
        <v>96</v>
      </c>
      <c r="C759">
        <v>32</v>
      </c>
      <c r="D759" s="20">
        <v>43932</v>
      </c>
      <c r="E759" s="1" t="s">
        <v>147</v>
      </c>
    </row>
    <row r="760" spans="1:5" x14ac:dyDescent="0.3">
      <c r="A760" s="1" t="s">
        <v>140</v>
      </c>
      <c r="B760" s="1" t="s">
        <v>103</v>
      </c>
      <c r="C760">
        <v>32</v>
      </c>
      <c r="D760" s="20">
        <v>43932</v>
      </c>
      <c r="E760" s="1" t="s">
        <v>147</v>
      </c>
    </row>
    <row r="761" spans="1:5" x14ac:dyDescent="0.3">
      <c r="A761" s="1" t="s">
        <v>2</v>
      </c>
      <c r="B761" s="1" t="s">
        <v>12</v>
      </c>
      <c r="C761">
        <v>34</v>
      </c>
      <c r="D761" s="20">
        <v>43939</v>
      </c>
      <c r="E761" s="1" t="s">
        <v>144</v>
      </c>
    </row>
    <row r="762" spans="1:5" x14ac:dyDescent="0.3">
      <c r="A762" s="1" t="s">
        <v>3</v>
      </c>
      <c r="B762" s="1" t="s">
        <v>10</v>
      </c>
      <c r="C762">
        <v>34</v>
      </c>
      <c r="D762" s="20">
        <v>43939</v>
      </c>
      <c r="E762" s="1" t="s">
        <v>144</v>
      </c>
    </row>
    <row r="763" spans="1:5" x14ac:dyDescent="0.3">
      <c r="A763" s="1" t="s">
        <v>80</v>
      </c>
      <c r="B763" s="1" t="s">
        <v>9</v>
      </c>
      <c r="C763">
        <v>34</v>
      </c>
      <c r="D763" s="20">
        <v>43939</v>
      </c>
      <c r="E763" s="1" t="s">
        <v>144</v>
      </c>
    </row>
    <row r="764" spans="1:5" x14ac:dyDescent="0.3">
      <c r="A764" s="1" t="s">
        <v>16</v>
      </c>
      <c r="B764" s="1" t="s">
        <v>7</v>
      </c>
      <c r="C764">
        <v>34</v>
      </c>
      <c r="D764" s="20">
        <v>43939</v>
      </c>
      <c r="E764" s="1" t="s">
        <v>144</v>
      </c>
    </row>
    <row r="765" spans="1:5" x14ac:dyDescent="0.3">
      <c r="A765" s="1" t="s">
        <v>5</v>
      </c>
      <c r="B765" s="1" t="s">
        <v>6</v>
      </c>
      <c r="C765">
        <v>34</v>
      </c>
      <c r="D765" s="20">
        <v>43939</v>
      </c>
      <c r="E765" s="1" t="s">
        <v>144</v>
      </c>
    </row>
    <row r="766" spans="1:5" x14ac:dyDescent="0.3">
      <c r="A766" s="1" t="s">
        <v>18</v>
      </c>
      <c r="B766" s="1" t="s">
        <v>13</v>
      </c>
      <c r="C766">
        <v>34</v>
      </c>
      <c r="D766" s="20">
        <v>43939</v>
      </c>
      <c r="E766" s="1" t="s">
        <v>144</v>
      </c>
    </row>
    <row r="767" spans="1:5" x14ac:dyDescent="0.3">
      <c r="A767" s="1" t="s">
        <v>4</v>
      </c>
      <c r="B767" s="1" t="s">
        <v>11</v>
      </c>
      <c r="C767">
        <v>34</v>
      </c>
      <c r="D767" s="20">
        <v>43939</v>
      </c>
      <c r="E767" s="1" t="s">
        <v>144</v>
      </c>
    </row>
    <row r="768" spans="1:5" x14ac:dyDescent="0.3">
      <c r="A768" s="1" t="s">
        <v>79</v>
      </c>
      <c r="B768" s="1" t="s">
        <v>17</v>
      </c>
      <c r="C768">
        <v>34</v>
      </c>
      <c r="D768" s="20">
        <v>43939</v>
      </c>
      <c r="E768" s="1" t="s">
        <v>144</v>
      </c>
    </row>
    <row r="769" spans="1:5" x14ac:dyDescent="0.3">
      <c r="A769" s="1" t="s">
        <v>15</v>
      </c>
      <c r="B769" s="1" t="s">
        <v>78</v>
      </c>
      <c r="C769">
        <v>34</v>
      </c>
      <c r="D769" s="20">
        <v>43939</v>
      </c>
      <c r="E769" s="1" t="s">
        <v>144</v>
      </c>
    </row>
    <row r="770" spans="1:5" x14ac:dyDescent="0.3">
      <c r="A770" s="1" t="s">
        <v>8</v>
      </c>
      <c r="B770" s="1" t="s">
        <v>14</v>
      </c>
      <c r="C770">
        <v>34</v>
      </c>
      <c r="D770" s="20">
        <v>43939</v>
      </c>
      <c r="E770" s="1" t="s">
        <v>144</v>
      </c>
    </row>
    <row r="771" spans="1:5" x14ac:dyDescent="0.3">
      <c r="A771" s="1" t="s">
        <v>96</v>
      </c>
      <c r="B771" s="1" t="s">
        <v>94</v>
      </c>
      <c r="C771">
        <v>33</v>
      </c>
      <c r="D771" s="20">
        <v>43939</v>
      </c>
      <c r="E771" s="1" t="s">
        <v>147</v>
      </c>
    </row>
    <row r="772" spans="1:5" x14ac:dyDescent="0.3">
      <c r="A772" s="1" t="s">
        <v>105</v>
      </c>
      <c r="B772" s="1" t="s">
        <v>107</v>
      </c>
      <c r="C772">
        <v>33</v>
      </c>
      <c r="D772" s="20">
        <v>43939</v>
      </c>
      <c r="E772" s="1" t="s">
        <v>147</v>
      </c>
    </row>
    <row r="773" spans="1:5" x14ac:dyDescent="0.3">
      <c r="A773" s="1" t="s">
        <v>101</v>
      </c>
      <c r="B773" s="1" t="s">
        <v>97</v>
      </c>
      <c r="C773">
        <v>33</v>
      </c>
      <c r="D773" s="20">
        <v>43939</v>
      </c>
      <c r="E773" s="1" t="s">
        <v>147</v>
      </c>
    </row>
    <row r="774" spans="1:5" x14ac:dyDescent="0.3">
      <c r="A774" s="1" t="s">
        <v>108</v>
      </c>
      <c r="B774" s="1" t="s">
        <v>104</v>
      </c>
      <c r="C774">
        <v>33</v>
      </c>
      <c r="D774" s="20">
        <v>43939</v>
      </c>
      <c r="E774" s="1" t="s">
        <v>147</v>
      </c>
    </row>
    <row r="775" spans="1:5" x14ac:dyDescent="0.3">
      <c r="A775" s="1" t="s">
        <v>93</v>
      </c>
      <c r="B775" s="1" t="s">
        <v>140</v>
      </c>
      <c r="C775">
        <v>33</v>
      </c>
      <c r="D775" s="20">
        <v>43939</v>
      </c>
      <c r="E775" s="1" t="s">
        <v>147</v>
      </c>
    </row>
    <row r="776" spans="1:5" x14ac:dyDescent="0.3">
      <c r="A776" s="1" t="s">
        <v>95</v>
      </c>
      <c r="B776" s="1" t="s">
        <v>99</v>
      </c>
      <c r="C776">
        <v>33</v>
      </c>
      <c r="D776" s="20">
        <v>43939</v>
      </c>
      <c r="E776" s="1" t="s">
        <v>147</v>
      </c>
    </row>
    <row r="777" spans="1:5" x14ac:dyDescent="0.3">
      <c r="A777" s="1" t="s">
        <v>98</v>
      </c>
      <c r="B777" s="1" t="s">
        <v>133</v>
      </c>
      <c r="C777">
        <v>33</v>
      </c>
      <c r="D777" s="20">
        <v>43939</v>
      </c>
      <c r="E777" s="1" t="s">
        <v>147</v>
      </c>
    </row>
    <row r="778" spans="1:5" x14ac:dyDescent="0.3">
      <c r="A778" s="1" t="s">
        <v>103</v>
      </c>
      <c r="B778" s="1" t="s">
        <v>132</v>
      </c>
      <c r="C778">
        <v>33</v>
      </c>
      <c r="D778" s="20">
        <v>43939</v>
      </c>
      <c r="E778" s="1" t="s">
        <v>147</v>
      </c>
    </row>
    <row r="779" spans="1:5" x14ac:dyDescent="0.3">
      <c r="A779" s="1" t="s">
        <v>106</v>
      </c>
      <c r="B779" s="1" t="s">
        <v>100</v>
      </c>
      <c r="C779">
        <v>33</v>
      </c>
      <c r="D779" s="20">
        <v>43939</v>
      </c>
      <c r="E779" s="1" t="s">
        <v>147</v>
      </c>
    </row>
    <row r="780" spans="1:5" x14ac:dyDescent="0.3">
      <c r="A780" s="1" t="s">
        <v>36</v>
      </c>
      <c r="B780" s="1" t="s">
        <v>44</v>
      </c>
      <c r="C780">
        <v>32</v>
      </c>
      <c r="D780" s="20">
        <v>43940</v>
      </c>
      <c r="E780" s="1" t="s">
        <v>145</v>
      </c>
    </row>
    <row r="781" spans="1:5" x14ac:dyDescent="0.3">
      <c r="A781" s="1" t="s">
        <v>47</v>
      </c>
      <c r="B781" s="1" t="s">
        <v>52</v>
      </c>
      <c r="C781">
        <v>32</v>
      </c>
      <c r="D781" s="20">
        <v>43940</v>
      </c>
      <c r="E781" s="1" t="s">
        <v>145</v>
      </c>
    </row>
    <row r="782" spans="1:5" x14ac:dyDescent="0.3">
      <c r="A782" s="1" t="s">
        <v>45</v>
      </c>
      <c r="B782" s="1" t="s">
        <v>130</v>
      </c>
      <c r="C782">
        <v>32</v>
      </c>
      <c r="D782" s="20">
        <v>43940</v>
      </c>
      <c r="E782" s="1" t="s">
        <v>145</v>
      </c>
    </row>
    <row r="783" spans="1:5" x14ac:dyDescent="0.3">
      <c r="A783" s="1" t="s">
        <v>48</v>
      </c>
      <c r="B783" s="1" t="s">
        <v>131</v>
      </c>
      <c r="C783">
        <v>32</v>
      </c>
      <c r="D783" s="20">
        <v>43940</v>
      </c>
      <c r="E783" s="1" t="s">
        <v>145</v>
      </c>
    </row>
    <row r="784" spans="1:5" x14ac:dyDescent="0.3">
      <c r="A784" s="1" t="s">
        <v>37</v>
      </c>
      <c r="B784" s="1" t="s">
        <v>41</v>
      </c>
      <c r="C784">
        <v>32</v>
      </c>
      <c r="D784" s="20">
        <v>43940</v>
      </c>
      <c r="E784" s="1" t="s">
        <v>145</v>
      </c>
    </row>
    <row r="785" spans="1:5" x14ac:dyDescent="0.3">
      <c r="A785" s="1" t="s">
        <v>129</v>
      </c>
      <c r="B785" s="1" t="s">
        <v>42</v>
      </c>
      <c r="C785">
        <v>32</v>
      </c>
      <c r="D785" s="20">
        <v>43940</v>
      </c>
      <c r="E785" s="1" t="s">
        <v>145</v>
      </c>
    </row>
    <row r="786" spans="1:5" x14ac:dyDescent="0.3">
      <c r="A786" s="1" t="s">
        <v>51</v>
      </c>
      <c r="B786" s="1" t="s">
        <v>40</v>
      </c>
      <c r="C786">
        <v>32</v>
      </c>
      <c r="D786" s="20">
        <v>43940</v>
      </c>
      <c r="E786" s="1" t="s">
        <v>145</v>
      </c>
    </row>
    <row r="787" spans="1:5" x14ac:dyDescent="0.3">
      <c r="A787" s="1" t="s">
        <v>39</v>
      </c>
      <c r="B787" s="1" t="s">
        <v>46</v>
      </c>
      <c r="C787">
        <v>32</v>
      </c>
      <c r="D787" s="20">
        <v>43940</v>
      </c>
      <c r="E787" s="1" t="s">
        <v>145</v>
      </c>
    </row>
    <row r="788" spans="1:5" x14ac:dyDescent="0.3">
      <c r="A788" s="1" t="s">
        <v>49</v>
      </c>
      <c r="B788" s="1" t="s">
        <v>50</v>
      </c>
      <c r="C788">
        <v>32</v>
      </c>
      <c r="D788" s="20">
        <v>43940</v>
      </c>
      <c r="E788" s="1" t="s">
        <v>145</v>
      </c>
    </row>
    <row r="789" spans="1:5" x14ac:dyDescent="0.3">
      <c r="A789" s="1" t="s">
        <v>38</v>
      </c>
      <c r="B789" s="1" t="s">
        <v>43</v>
      </c>
      <c r="C789">
        <v>32</v>
      </c>
      <c r="D789" s="20">
        <v>43940</v>
      </c>
      <c r="E789" s="1" t="s">
        <v>145</v>
      </c>
    </row>
    <row r="790" spans="1:5" x14ac:dyDescent="0.3">
      <c r="A790" s="1" t="s">
        <v>102</v>
      </c>
      <c r="B790" s="1" t="s">
        <v>123</v>
      </c>
      <c r="C790">
        <v>33</v>
      </c>
      <c r="D790" s="20">
        <v>43940</v>
      </c>
      <c r="E790" s="1" t="s">
        <v>147</v>
      </c>
    </row>
    <row r="791" spans="1:5" x14ac:dyDescent="0.3">
      <c r="A791" s="1" t="s">
        <v>44</v>
      </c>
      <c r="B791" s="1" t="s">
        <v>129</v>
      </c>
      <c r="C791">
        <v>33</v>
      </c>
      <c r="D791" s="20">
        <v>43943</v>
      </c>
      <c r="E791" s="1" t="s">
        <v>145</v>
      </c>
    </row>
    <row r="792" spans="1:5" x14ac:dyDescent="0.3">
      <c r="A792" s="1" t="s">
        <v>40</v>
      </c>
      <c r="B792" s="1" t="s">
        <v>48</v>
      </c>
      <c r="C792">
        <v>33</v>
      </c>
      <c r="D792" s="20">
        <v>43943</v>
      </c>
      <c r="E792" s="1" t="s">
        <v>145</v>
      </c>
    </row>
    <row r="793" spans="1:5" x14ac:dyDescent="0.3">
      <c r="A793" s="1" t="s">
        <v>131</v>
      </c>
      <c r="B793" s="1" t="s">
        <v>45</v>
      </c>
      <c r="C793">
        <v>33</v>
      </c>
      <c r="D793" s="20">
        <v>43943</v>
      </c>
      <c r="E793" s="1" t="s">
        <v>145</v>
      </c>
    </row>
    <row r="794" spans="1:5" x14ac:dyDescent="0.3">
      <c r="A794" s="1" t="s">
        <v>43</v>
      </c>
      <c r="B794" s="1" t="s">
        <v>49</v>
      </c>
      <c r="C794">
        <v>33</v>
      </c>
      <c r="D794" s="20">
        <v>43943</v>
      </c>
      <c r="E794" s="1" t="s">
        <v>145</v>
      </c>
    </row>
    <row r="795" spans="1:5" x14ac:dyDescent="0.3">
      <c r="A795" s="1" t="s">
        <v>42</v>
      </c>
      <c r="B795" s="1" t="s">
        <v>130</v>
      </c>
      <c r="C795">
        <v>33</v>
      </c>
      <c r="D795" s="20">
        <v>43943</v>
      </c>
      <c r="E795" s="1" t="s">
        <v>145</v>
      </c>
    </row>
    <row r="796" spans="1:5" x14ac:dyDescent="0.3">
      <c r="A796" s="1" t="s">
        <v>50</v>
      </c>
      <c r="B796" s="1" t="s">
        <v>38</v>
      </c>
      <c r="C796">
        <v>33</v>
      </c>
      <c r="D796" s="20">
        <v>43943</v>
      </c>
      <c r="E796" s="1" t="s">
        <v>145</v>
      </c>
    </row>
    <row r="797" spans="1:5" x14ac:dyDescent="0.3">
      <c r="A797" s="1" t="s">
        <v>46</v>
      </c>
      <c r="B797" s="1" t="s">
        <v>36</v>
      </c>
      <c r="C797">
        <v>33</v>
      </c>
      <c r="D797" s="20">
        <v>43943</v>
      </c>
      <c r="E797" s="1" t="s">
        <v>145</v>
      </c>
    </row>
    <row r="798" spans="1:5" x14ac:dyDescent="0.3">
      <c r="A798" s="1" t="s">
        <v>51</v>
      </c>
      <c r="B798" s="1" t="s">
        <v>39</v>
      </c>
      <c r="C798">
        <v>33</v>
      </c>
      <c r="D798" s="20">
        <v>43943</v>
      </c>
      <c r="E798" s="1" t="s">
        <v>145</v>
      </c>
    </row>
    <row r="799" spans="1:5" x14ac:dyDescent="0.3">
      <c r="A799" s="1" t="s">
        <v>52</v>
      </c>
      <c r="B799" s="1" t="s">
        <v>37</v>
      </c>
      <c r="C799">
        <v>33</v>
      </c>
      <c r="D799" s="20">
        <v>43943</v>
      </c>
      <c r="E799" s="1" t="s">
        <v>145</v>
      </c>
    </row>
    <row r="800" spans="1:5" x14ac:dyDescent="0.3">
      <c r="A800" s="1" t="s">
        <v>41</v>
      </c>
      <c r="B800" s="1" t="s">
        <v>47</v>
      </c>
      <c r="C800">
        <v>33</v>
      </c>
      <c r="D800" s="20">
        <v>43943</v>
      </c>
      <c r="E800" s="1" t="s">
        <v>145</v>
      </c>
    </row>
    <row r="801" spans="1:5" x14ac:dyDescent="0.3">
      <c r="A801" s="1" t="s">
        <v>2</v>
      </c>
      <c r="B801" s="1" t="s">
        <v>10</v>
      </c>
      <c r="C801">
        <v>35</v>
      </c>
      <c r="D801" s="20">
        <v>43946</v>
      </c>
      <c r="E801" s="1" t="s">
        <v>144</v>
      </c>
    </row>
    <row r="802" spans="1:5" x14ac:dyDescent="0.3">
      <c r="A802" s="1" t="s">
        <v>80</v>
      </c>
      <c r="B802" s="1" t="s">
        <v>5</v>
      </c>
      <c r="C802">
        <v>35</v>
      </c>
      <c r="D802" s="20">
        <v>43946</v>
      </c>
      <c r="E802" s="1" t="s">
        <v>144</v>
      </c>
    </row>
    <row r="803" spans="1:5" x14ac:dyDescent="0.3">
      <c r="A803" s="1" t="s">
        <v>16</v>
      </c>
      <c r="B803" s="1" t="s">
        <v>4</v>
      </c>
      <c r="C803">
        <v>35</v>
      </c>
      <c r="D803" s="20">
        <v>43946</v>
      </c>
      <c r="E803" s="1" t="s">
        <v>144</v>
      </c>
    </row>
    <row r="804" spans="1:5" x14ac:dyDescent="0.3">
      <c r="A804" s="1" t="s">
        <v>7</v>
      </c>
      <c r="B804" s="1" t="s">
        <v>14</v>
      </c>
      <c r="C804">
        <v>35</v>
      </c>
      <c r="D804" s="20">
        <v>43946</v>
      </c>
      <c r="E804" s="1" t="s">
        <v>144</v>
      </c>
    </row>
    <row r="805" spans="1:5" x14ac:dyDescent="0.3">
      <c r="A805" s="1" t="s">
        <v>9</v>
      </c>
      <c r="B805" s="1" t="s">
        <v>13</v>
      </c>
      <c r="C805">
        <v>35</v>
      </c>
      <c r="D805" s="20">
        <v>43946</v>
      </c>
      <c r="E805" s="1" t="s">
        <v>144</v>
      </c>
    </row>
    <row r="806" spans="1:5" x14ac:dyDescent="0.3">
      <c r="A806" s="1" t="s">
        <v>78</v>
      </c>
      <c r="B806" s="1" t="s">
        <v>8</v>
      </c>
      <c r="C806">
        <v>35</v>
      </c>
      <c r="D806" s="20">
        <v>43946</v>
      </c>
      <c r="E806" s="1" t="s">
        <v>144</v>
      </c>
    </row>
    <row r="807" spans="1:5" x14ac:dyDescent="0.3">
      <c r="A807" s="1" t="s">
        <v>79</v>
      </c>
      <c r="B807" s="1" t="s">
        <v>6</v>
      </c>
      <c r="C807">
        <v>35</v>
      </c>
      <c r="D807" s="20">
        <v>43946</v>
      </c>
      <c r="E807" s="1" t="s">
        <v>144</v>
      </c>
    </row>
    <row r="808" spans="1:5" x14ac:dyDescent="0.3">
      <c r="A808" s="1" t="s">
        <v>12</v>
      </c>
      <c r="B808" s="1" t="s">
        <v>3</v>
      </c>
      <c r="C808">
        <v>35</v>
      </c>
      <c r="D808" s="20">
        <v>43946</v>
      </c>
      <c r="E808" s="1" t="s">
        <v>144</v>
      </c>
    </row>
    <row r="809" spans="1:5" x14ac:dyDescent="0.3">
      <c r="A809" s="1" t="s">
        <v>15</v>
      </c>
      <c r="B809" s="1" t="s">
        <v>11</v>
      </c>
      <c r="C809">
        <v>35</v>
      </c>
      <c r="D809" s="20">
        <v>43946</v>
      </c>
      <c r="E809" s="1" t="s">
        <v>144</v>
      </c>
    </row>
    <row r="810" spans="1:5" x14ac:dyDescent="0.3">
      <c r="A810" s="1" t="s">
        <v>17</v>
      </c>
      <c r="B810" s="1" t="s">
        <v>18</v>
      </c>
      <c r="C810">
        <v>35</v>
      </c>
      <c r="D810" s="20">
        <v>43946</v>
      </c>
      <c r="E810" s="1" t="s">
        <v>144</v>
      </c>
    </row>
    <row r="811" spans="1:5" x14ac:dyDescent="0.3">
      <c r="A811" s="1" t="s">
        <v>130</v>
      </c>
      <c r="B811" s="1" t="s">
        <v>44</v>
      </c>
      <c r="C811">
        <v>34</v>
      </c>
      <c r="D811" s="20">
        <v>43947</v>
      </c>
      <c r="E811" s="1" t="s">
        <v>145</v>
      </c>
    </row>
    <row r="812" spans="1:5" x14ac:dyDescent="0.3">
      <c r="A812" s="1" t="s">
        <v>41</v>
      </c>
      <c r="B812" s="1" t="s">
        <v>52</v>
      </c>
      <c r="C812">
        <v>34</v>
      </c>
      <c r="D812" s="20">
        <v>43947</v>
      </c>
      <c r="E812" s="1" t="s">
        <v>145</v>
      </c>
    </row>
    <row r="813" spans="1:5" x14ac:dyDescent="0.3">
      <c r="A813" s="1" t="s">
        <v>42</v>
      </c>
      <c r="B813" s="1" t="s">
        <v>38</v>
      </c>
      <c r="C813">
        <v>34</v>
      </c>
      <c r="D813" s="20">
        <v>43947</v>
      </c>
      <c r="E813" s="1" t="s">
        <v>145</v>
      </c>
    </row>
    <row r="814" spans="1:5" x14ac:dyDescent="0.3">
      <c r="A814" s="1" t="s">
        <v>36</v>
      </c>
      <c r="B814" s="1" t="s">
        <v>39</v>
      </c>
      <c r="C814">
        <v>34</v>
      </c>
      <c r="D814" s="20">
        <v>43947</v>
      </c>
      <c r="E814" s="1" t="s">
        <v>145</v>
      </c>
    </row>
    <row r="815" spans="1:5" x14ac:dyDescent="0.3">
      <c r="A815" s="1" t="s">
        <v>49</v>
      </c>
      <c r="B815" s="1" t="s">
        <v>131</v>
      </c>
      <c r="C815">
        <v>34</v>
      </c>
      <c r="D815" s="20">
        <v>43947</v>
      </c>
      <c r="E815" s="1" t="s">
        <v>145</v>
      </c>
    </row>
    <row r="816" spans="1:5" x14ac:dyDescent="0.3">
      <c r="A816" s="1" t="s">
        <v>47</v>
      </c>
      <c r="B816" s="1" t="s">
        <v>40</v>
      </c>
      <c r="C816">
        <v>34</v>
      </c>
      <c r="D816" s="20">
        <v>43947</v>
      </c>
      <c r="E816" s="1" t="s">
        <v>145</v>
      </c>
    </row>
    <row r="817" spans="1:5" x14ac:dyDescent="0.3">
      <c r="A817" s="1" t="s">
        <v>48</v>
      </c>
      <c r="B817" s="1" t="s">
        <v>46</v>
      </c>
      <c r="C817">
        <v>34</v>
      </c>
      <c r="D817" s="20">
        <v>43947</v>
      </c>
      <c r="E817" s="1" t="s">
        <v>145</v>
      </c>
    </row>
    <row r="818" spans="1:5" x14ac:dyDescent="0.3">
      <c r="A818" s="1" t="s">
        <v>129</v>
      </c>
      <c r="B818" s="1" t="s">
        <v>50</v>
      </c>
      <c r="C818">
        <v>34</v>
      </c>
      <c r="D818" s="20">
        <v>43947</v>
      </c>
      <c r="E818" s="1" t="s">
        <v>145</v>
      </c>
    </row>
    <row r="819" spans="1:5" x14ac:dyDescent="0.3">
      <c r="A819" s="1" t="s">
        <v>45</v>
      </c>
      <c r="B819" s="1" t="s">
        <v>43</v>
      </c>
      <c r="C819">
        <v>34</v>
      </c>
      <c r="D819" s="20">
        <v>43947</v>
      </c>
      <c r="E819" s="1" t="s">
        <v>145</v>
      </c>
    </row>
    <row r="820" spans="1:5" x14ac:dyDescent="0.3">
      <c r="A820" s="1" t="s">
        <v>37</v>
      </c>
      <c r="B820" s="1" t="s">
        <v>51</v>
      </c>
      <c r="C820">
        <v>34</v>
      </c>
      <c r="D820" s="20">
        <v>43947</v>
      </c>
      <c r="E820" s="1" t="s">
        <v>145</v>
      </c>
    </row>
    <row r="821" spans="1:5" x14ac:dyDescent="0.3">
      <c r="A821" s="1" t="s">
        <v>102</v>
      </c>
      <c r="B821" s="1" t="s">
        <v>105</v>
      </c>
      <c r="C821">
        <v>34</v>
      </c>
      <c r="D821" s="20">
        <v>43947</v>
      </c>
      <c r="E821" s="1" t="s">
        <v>147</v>
      </c>
    </row>
    <row r="822" spans="1:5" x14ac:dyDescent="0.3">
      <c r="A822" s="1" t="s">
        <v>107</v>
      </c>
      <c r="B822" s="1" t="s">
        <v>96</v>
      </c>
      <c r="C822">
        <v>34</v>
      </c>
      <c r="D822" s="20">
        <v>43947</v>
      </c>
      <c r="E822" s="1" t="s">
        <v>147</v>
      </c>
    </row>
    <row r="823" spans="1:5" x14ac:dyDescent="0.3">
      <c r="A823" s="1" t="s">
        <v>103</v>
      </c>
      <c r="B823" s="1" t="s">
        <v>98</v>
      </c>
      <c r="C823">
        <v>34</v>
      </c>
      <c r="D823" s="20">
        <v>43947</v>
      </c>
      <c r="E823" s="1" t="s">
        <v>147</v>
      </c>
    </row>
    <row r="824" spans="1:5" x14ac:dyDescent="0.3">
      <c r="A824" s="1" t="s">
        <v>140</v>
      </c>
      <c r="B824" s="1" t="s">
        <v>100</v>
      </c>
      <c r="C824">
        <v>34</v>
      </c>
      <c r="D824" s="20">
        <v>43947</v>
      </c>
      <c r="E824" s="1" t="s">
        <v>147</v>
      </c>
    </row>
    <row r="825" spans="1:5" x14ac:dyDescent="0.3">
      <c r="A825" s="1" t="s">
        <v>94</v>
      </c>
      <c r="B825" s="1" t="s">
        <v>108</v>
      </c>
      <c r="C825">
        <v>34</v>
      </c>
      <c r="D825" s="20">
        <v>43947</v>
      </c>
      <c r="E825" s="1" t="s">
        <v>147</v>
      </c>
    </row>
    <row r="826" spans="1:5" x14ac:dyDescent="0.3">
      <c r="A826" s="1" t="s">
        <v>97</v>
      </c>
      <c r="B826" s="1" t="s">
        <v>93</v>
      </c>
      <c r="C826">
        <v>34</v>
      </c>
      <c r="D826" s="20">
        <v>43947</v>
      </c>
      <c r="E826" s="1" t="s">
        <v>147</v>
      </c>
    </row>
    <row r="827" spans="1:5" x14ac:dyDescent="0.3">
      <c r="A827" s="1" t="s">
        <v>132</v>
      </c>
      <c r="B827" s="1" t="s">
        <v>106</v>
      </c>
      <c r="C827">
        <v>34</v>
      </c>
      <c r="D827" s="20">
        <v>43947</v>
      </c>
      <c r="E827" s="1" t="s">
        <v>147</v>
      </c>
    </row>
    <row r="828" spans="1:5" x14ac:dyDescent="0.3">
      <c r="A828" s="1" t="s">
        <v>104</v>
      </c>
      <c r="B828" s="1" t="s">
        <v>95</v>
      </c>
      <c r="C828">
        <v>34</v>
      </c>
      <c r="D828" s="20">
        <v>43947</v>
      </c>
      <c r="E828" s="1" t="s">
        <v>147</v>
      </c>
    </row>
    <row r="829" spans="1:5" x14ac:dyDescent="0.3">
      <c r="A829" s="1" t="s">
        <v>123</v>
      </c>
      <c r="B829" s="1" t="s">
        <v>99</v>
      </c>
      <c r="C829">
        <v>34</v>
      </c>
      <c r="D829" s="20">
        <v>43947</v>
      </c>
      <c r="E829" s="1" t="s">
        <v>147</v>
      </c>
    </row>
    <row r="830" spans="1:5" x14ac:dyDescent="0.3">
      <c r="A830" s="1" t="s">
        <v>133</v>
      </c>
      <c r="B830" s="1" t="s">
        <v>101</v>
      </c>
      <c r="C830">
        <v>34</v>
      </c>
      <c r="D830" s="20">
        <v>43947</v>
      </c>
      <c r="E830" s="1" t="s">
        <v>147</v>
      </c>
    </row>
    <row r="831" spans="1:5" x14ac:dyDescent="0.3">
      <c r="A831" s="1" t="s">
        <v>3</v>
      </c>
      <c r="B831" s="1" t="s">
        <v>7</v>
      </c>
      <c r="C831">
        <v>36</v>
      </c>
      <c r="D831" s="20">
        <v>43953</v>
      </c>
      <c r="E831" s="1" t="s">
        <v>144</v>
      </c>
    </row>
    <row r="832" spans="1:5" x14ac:dyDescent="0.3">
      <c r="A832" s="1" t="s">
        <v>14</v>
      </c>
      <c r="B832" s="1" t="s">
        <v>17</v>
      </c>
      <c r="C832">
        <v>36</v>
      </c>
      <c r="D832" s="20">
        <v>43953</v>
      </c>
      <c r="E832" s="1" t="s">
        <v>144</v>
      </c>
    </row>
    <row r="833" spans="1:5" x14ac:dyDescent="0.3">
      <c r="A833" s="1" t="s">
        <v>6</v>
      </c>
      <c r="B833" s="1" t="s">
        <v>78</v>
      </c>
      <c r="C833">
        <v>36</v>
      </c>
      <c r="D833" s="20">
        <v>43953</v>
      </c>
      <c r="E833" s="1" t="s">
        <v>144</v>
      </c>
    </row>
    <row r="834" spans="1:5" x14ac:dyDescent="0.3">
      <c r="A834" s="1" t="s">
        <v>5</v>
      </c>
      <c r="B834" s="1" t="s">
        <v>9</v>
      </c>
      <c r="C834">
        <v>36</v>
      </c>
      <c r="D834" s="20">
        <v>43953</v>
      </c>
      <c r="E834" s="1" t="s">
        <v>144</v>
      </c>
    </row>
    <row r="835" spans="1:5" x14ac:dyDescent="0.3">
      <c r="A835" s="1" t="s">
        <v>18</v>
      </c>
      <c r="B835" s="1" t="s">
        <v>80</v>
      </c>
      <c r="C835">
        <v>36</v>
      </c>
      <c r="D835" s="20">
        <v>43953</v>
      </c>
      <c r="E835" s="1" t="s">
        <v>144</v>
      </c>
    </row>
    <row r="836" spans="1:5" x14ac:dyDescent="0.3">
      <c r="A836" s="1" t="s">
        <v>10</v>
      </c>
      <c r="B836" s="1" t="s">
        <v>79</v>
      </c>
      <c r="C836">
        <v>36</v>
      </c>
      <c r="D836" s="20">
        <v>43953</v>
      </c>
      <c r="E836" s="1" t="s">
        <v>144</v>
      </c>
    </row>
    <row r="837" spans="1:5" x14ac:dyDescent="0.3">
      <c r="A837" s="1" t="s">
        <v>4</v>
      </c>
      <c r="B837" s="1" t="s">
        <v>2</v>
      </c>
      <c r="C837">
        <v>36</v>
      </c>
      <c r="D837" s="20">
        <v>43953</v>
      </c>
      <c r="E837" s="1" t="s">
        <v>144</v>
      </c>
    </row>
    <row r="838" spans="1:5" x14ac:dyDescent="0.3">
      <c r="A838" s="1" t="s">
        <v>11</v>
      </c>
      <c r="B838" s="1" t="s">
        <v>12</v>
      </c>
      <c r="C838">
        <v>36</v>
      </c>
      <c r="D838" s="20">
        <v>43953</v>
      </c>
      <c r="E838" s="1" t="s">
        <v>144</v>
      </c>
    </row>
    <row r="839" spans="1:5" x14ac:dyDescent="0.3">
      <c r="A839" s="1" t="s">
        <v>13</v>
      </c>
      <c r="B839" s="1" t="s">
        <v>16</v>
      </c>
      <c r="C839">
        <v>36</v>
      </c>
      <c r="D839" s="20">
        <v>43953</v>
      </c>
      <c r="E839" s="1" t="s">
        <v>144</v>
      </c>
    </row>
    <row r="840" spans="1:5" x14ac:dyDescent="0.3">
      <c r="A840" s="1" t="s">
        <v>8</v>
      </c>
      <c r="B840" s="1" t="s">
        <v>15</v>
      </c>
      <c r="C840">
        <v>36</v>
      </c>
      <c r="D840" s="20">
        <v>43953</v>
      </c>
      <c r="E840" s="1" t="s">
        <v>144</v>
      </c>
    </row>
    <row r="841" spans="1:5" x14ac:dyDescent="0.3">
      <c r="A841" s="1" t="s">
        <v>93</v>
      </c>
      <c r="B841" s="1" t="s">
        <v>133</v>
      </c>
      <c r="C841">
        <v>35</v>
      </c>
      <c r="D841" s="20">
        <v>43953</v>
      </c>
      <c r="E841" s="1" t="s">
        <v>147</v>
      </c>
    </row>
    <row r="842" spans="1:5" x14ac:dyDescent="0.3">
      <c r="A842" s="1" t="s">
        <v>106</v>
      </c>
      <c r="B842" s="1" t="s">
        <v>102</v>
      </c>
      <c r="C842">
        <v>35</v>
      </c>
      <c r="D842" s="20">
        <v>43953</v>
      </c>
      <c r="E842" s="1" t="s">
        <v>147</v>
      </c>
    </row>
    <row r="843" spans="1:5" x14ac:dyDescent="0.3">
      <c r="A843" s="1" t="s">
        <v>105</v>
      </c>
      <c r="B843" s="1" t="s">
        <v>132</v>
      </c>
      <c r="C843">
        <v>35</v>
      </c>
      <c r="D843" s="20">
        <v>43953</v>
      </c>
      <c r="E843" s="1" t="s">
        <v>147</v>
      </c>
    </row>
    <row r="844" spans="1:5" x14ac:dyDescent="0.3">
      <c r="A844" s="1" t="s">
        <v>95</v>
      </c>
      <c r="B844" s="1" t="s">
        <v>97</v>
      </c>
      <c r="C844">
        <v>35</v>
      </c>
      <c r="D844" s="20">
        <v>43953</v>
      </c>
      <c r="E844" s="1" t="s">
        <v>147</v>
      </c>
    </row>
    <row r="845" spans="1:5" x14ac:dyDescent="0.3">
      <c r="A845" s="1" t="s">
        <v>101</v>
      </c>
      <c r="B845" s="1" t="s">
        <v>107</v>
      </c>
      <c r="C845">
        <v>35</v>
      </c>
      <c r="D845" s="20">
        <v>43953</v>
      </c>
      <c r="E845" s="1" t="s">
        <v>147</v>
      </c>
    </row>
    <row r="846" spans="1:5" x14ac:dyDescent="0.3">
      <c r="A846" s="1" t="s">
        <v>99</v>
      </c>
      <c r="B846" s="1" t="s">
        <v>94</v>
      </c>
      <c r="C846">
        <v>35</v>
      </c>
      <c r="D846" s="20">
        <v>43953</v>
      </c>
      <c r="E846" s="1" t="s">
        <v>147</v>
      </c>
    </row>
    <row r="847" spans="1:5" x14ac:dyDescent="0.3">
      <c r="A847" s="1" t="s">
        <v>108</v>
      </c>
      <c r="B847" s="1" t="s">
        <v>140</v>
      </c>
      <c r="C847">
        <v>35</v>
      </c>
      <c r="D847" s="20">
        <v>43953</v>
      </c>
      <c r="E847" s="1" t="s">
        <v>147</v>
      </c>
    </row>
    <row r="848" spans="1:5" x14ac:dyDescent="0.3">
      <c r="A848" s="1" t="s">
        <v>98</v>
      </c>
      <c r="B848" s="1" t="s">
        <v>123</v>
      </c>
      <c r="C848">
        <v>35</v>
      </c>
      <c r="D848" s="20">
        <v>43953</v>
      </c>
      <c r="E848" s="1" t="s">
        <v>147</v>
      </c>
    </row>
    <row r="849" spans="1:5" x14ac:dyDescent="0.3">
      <c r="A849" s="1" t="s">
        <v>96</v>
      </c>
      <c r="B849" s="1" t="s">
        <v>104</v>
      </c>
      <c r="C849">
        <v>35</v>
      </c>
      <c r="D849" s="20">
        <v>43953</v>
      </c>
      <c r="E849" s="1" t="s">
        <v>147</v>
      </c>
    </row>
    <row r="850" spans="1:5" x14ac:dyDescent="0.3">
      <c r="A850" s="1" t="s">
        <v>100</v>
      </c>
      <c r="B850" s="1" t="s">
        <v>103</v>
      </c>
      <c r="C850">
        <v>35</v>
      </c>
      <c r="D850" s="20">
        <v>43953</v>
      </c>
      <c r="E850" s="1" t="s">
        <v>147</v>
      </c>
    </row>
    <row r="851" spans="1:5" x14ac:dyDescent="0.3">
      <c r="A851" s="1" t="s">
        <v>44</v>
      </c>
      <c r="B851" s="1" t="s">
        <v>52</v>
      </c>
      <c r="C851">
        <v>35</v>
      </c>
      <c r="D851" s="20">
        <v>43954</v>
      </c>
      <c r="E851" s="1" t="s">
        <v>145</v>
      </c>
    </row>
    <row r="852" spans="1:5" x14ac:dyDescent="0.3">
      <c r="A852" s="1" t="s">
        <v>131</v>
      </c>
      <c r="B852" s="1" t="s">
        <v>129</v>
      </c>
      <c r="C852">
        <v>35</v>
      </c>
      <c r="D852" s="20">
        <v>43954</v>
      </c>
      <c r="E852" s="1" t="s">
        <v>145</v>
      </c>
    </row>
    <row r="853" spans="1:5" x14ac:dyDescent="0.3">
      <c r="A853" s="1" t="s">
        <v>39</v>
      </c>
      <c r="B853" s="1" t="s">
        <v>48</v>
      </c>
      <c r="C853">
        <v>35</v>
      </c>
      <c r="D853" s="20">
        <v>43954</v>
      </c>
      <c r="E853" s="1" t="s">
        <v>145</v>
      </c>
    </row>
    <row r="854" spans="1:5" x14ac:dyDescent="0.3">
      <c r="A854" s="1" t="s">
        <v>38</v>
      </c>
      <c r="B854" s="1" t="s">
        <v>45</v>
      </c>
      <c r="C854">
        <v>35</v>
      </c>
      <c r="D854" s="20">
        <v>43954</v>
      </c>
      <c r="E854" s="1" t="s">
        <v>145</v>
      </c>
    </row>
    <row r="855" spans="1:5" x14ac:dyDescent="0.3">
      <c r="A855" s="1" t="s">
        <v>40</v>
      </c>
      <c r="B855" s="1" t="s">
        <v>49</v>
      </c>
      <c r="C855">
        <v>35</v>
      </c>
      <c r="D855" s="20">
        <v>43954</v>
      </c>
      <c r="E855" s="1" t="s">
        <v>145</v>
      </c>
    </row>
    <row r="856" spans="1:5" x14ac:dyDescent="0.3">
      <c r="A856" s="1" t="s">
        <v>43</v>
      </c>
      <c r="B856" s="1" t="s">
        <v>130</v>
      </c>
      <c r="C856">
        <v>35</v>
      </c>
      <c r="D856" s="20">
        <v>43954</v>
      </c>
      <c r="E856" s="1" t="s">
        <v>145</v>
      </c>
    </row>
    <row r="857" spans="1:5" x14ac:dyDescent="0.3">
      <c r="A857" s="1" t="s">
        <v>51</v>
      </c>
      <c r="B857" s="1" t="s">
        <v>36</v>
      </c>
      <c r="C857">
        <v>35</v>
      </c>
      <c r="D857" s="20">
        <v>43954</v>
      </c>
      <c r="E857" s="1" t="s">
        <v>145</v>
      </c>
    </row>
    <row r="858" spans="1:5" x14ac:dyDescent="0.3">
      <c r="A858" s="1" t="s">
        <v>46</v>
      </c>
      <c r="B858" s="1" t="s">
        <v>41</v>
      </c>
      <c r="C858">
        <v>35</v>
      </c>
      <c r="D858" s="20">
        <v>43954</v>
      </c>
      <c r="E858" s="1" t="s">
        <v>145</v>
      </c>
    </row>
    <row r="859" spans="1:5" x14ac:dyDescent="0.3">
      <c r="A859" s="1" t="s">
        <v>47</v>
      </c>
      <c r="B859" s="1" t="s">
        <v>37</v>
      </c>
      <c r="C859">
        <v>35</v>
      </c>
      <c r="D859" s="20">
        <v>43954</v>
      </c>
      <c r="E859" s="1" t="s">
        <v>145</v>
      </c>
    </row>
    <row r="860" spans="1:5" x14ac:dyDescent="0.3">
      <c r="A860" s="1" t="s">
        <v>50</v>
      </c>
      <c r="B860" s="1" t="s">
        <v>42</v>
      </c>
      <c r="C860">
        <v>35</v>
      </c>
      <c r="D860" s="20">
        <v>43954</v>
      </c>
      <c r="E860" s="1" t="s">
        <v>145</v>
      </c>
    </row>
    <row r="861" spans="1:5" x14ac:dyDescent="0.3">
      <c r="A861" s="1" t="s">
        <v>2</v>
      </c>
      <c r="B861" s="1" t="s">
        <v>13</v>
      </c>
      <c r="C861">
        <v>37</v>
      </c>
      <c r="D861" s="20">
        <v>43960</v>
      </c>
      <c r="E861" s="1" t="s">
        <v>144</v>
      </c>
    </row>
    <row r="862" spans="1:5" x14ac:dyDescent="0.3">
      <c r="A862" s="1" t="s">
        <v>80</v>
      </c>
      <c r="B862" s="1" t="s">
        <v>3</v>
      </c>
      <c r="C862">
        <v>37</v>
      </c>
      <c r="D862" s="20">
        <v>43960</v>
      </c>
      <c r="E862" s="1" t="s">
        <v>144</v>
      </c>
    </row>
    <row r="863" spans="1:5" x14ac:dyDescent="0.3">
      <c r="A863" s="1" t="s">
        <v>16</v>
      </c>
      <c r="B863" s="1" t="s">
        <v>11</v>
      </c>
      <c r="C863">
        <v>37</v>
      </c>
      <c r="D863" s="20">
        <v>43960</v>
      </c>
      <c r="E863" s="1" t="s">
        <v>144</v>
      </c>
    </row>
    <row r="864" spans="1:5" x14ac:dyDescent="0.3">
      <c r="A864" s="1" t="s">
        <v>7</v>
      </c>
      <c r="B864" s="1" t="s">
        <v>6</v>
      </c>
      <c r="C864">
        <v>37</v>
      </c>
      <c r="D864" s="20">
        <v>43960</v>
      </c>
      <c r="E864" s="1" t="s">
        <v>144</v>
      </c>
    </row>
    <row r="865" spans="1:5" x14ac:dyDescent="0.3">
      <c r="A865" s="1" t="s">
        <v>9</v>
      </c>
      <c r="B865" s="1" t="s">
        <v>8</v>
      </c>
      <c r="C865">
        <v>37</v>
      </c>
      <c r="D865" s="20">
        <v>43960</v>
      </c>
      <c r="E865" s="1" t="s">
        <v>144</v>
      </c>
    </row>
    <row r="866" spans="1:5" x14ac:dyDescent="0.3">
      <c r="A866" s="1" t="s">
        <v>78</v>
      </c>
      <c r="B866" s="1" t="s">
        <v>14</v>
      </c>
      <c r="C866">
        <v>37</v>
      </c>
      <c r="D866" s="20">
        <v>43960</v>
      </c>
      <c r="E866" s="1" t="s">
        <v>144</v>
      </c>
    </row>
    <row r="867" spans="1:5" x14ac:dyDescent="0.3">
      <c r="A867" s="1" t="s">
        <v>79</v>
      </c>
      <c r="B867" s="1" t="s">
        <v>18</v>
      </c>
      <c r="C867">
        <v>37</v>
      </c>
      <c r="D867" s="20">
        <v>43960</v>
      </c>
      <c r="E867" s="1" t="s">
        <v>144</v>
      </c>
    </row>
    <row r="868" spans="1:5" x14ac:dyDescent="0.3">
      <c r="A868" s="1" t="s">
        <v>12</v>
      </c>
      <c r="B868" s="1" t="s">
        <v>10</v>
      </c>
      <c r="C868">
        <v>37</v>
      </c>
      <c r="D868" s="20">
        <v>43960</v>
      </c>
      <c r="E868" s="1" t="s">
        <v>144</v>
      </c>
    </row>
    <row r="869" spans="1:5" x14ac:dyDescent="0.3">
      <c r="A869" s="1" t="s">
        <v>15</v>
      </c>
      <c r="B869" s="1" t="s">
        <v>4</v>
      </c>
      <c r="C869">
        <v>37</v>
      </c>
      <c r="D869" s="20">
        <v>43960</v>
      </c>
      <c r="E869" s="1" t="s">
        <v>144</v>
      </c>
    </row>
    <row r="870" spans="1:5" x14ac:dyDescent="0.3">
      <c r="A870" s="1" t="s">
        <v>17</v>
      </c>
      <c r="B870" s="1" t="s">
        <v>5</v>
      </c>
      <c r="C870">
        <v>37</v>
      </c>
      <c r="D870" s="20">
        <v>43960</v>
      </c>
      <c r="E870" s="1" t="s">
        <v>144</v>
      </c>
    </row>
    <row r="871" spans="1:5" x14ac:dyDescent="0.3">
      <c r="A871" s="1" t="s">
        <v>140</v>
      </c>
      <c r="B871" s="1" t="s">
        <v>95</v>
      </c>
      <c r="C871">
        <v>36</v>
      </c>
      <c r="D871" s="20">
        <v>43960</v>
      </c>
      <c r="E871" s="1" t="s">
        <v>147</v>
      </c>
    </row>
    <row r="872" spans="1:5" x14ac:dyDescent="0.3">
      <c r="A872" s="1" t="s">
        <v>97</v>
      </c>
      <c r="B872" s="1" t="s">
        <v>108</v>
      </c>
      <c r="C872">
        <v>36</v>
      </c>
      <c r="D872" s="20">
        <v>43960</v>
      </c>
      <c r="E872" s="1" t="s">
        <v>147</v>
      </c>
    </row>
    <row r="873" spans="1:5" x14ac:dyDescent="0.3">
      <c r="A873" s="1" t="s">
        <v>107</v>
      </c>
      <c r="B873" s="1" t="s">
        <v>100</v>
      </c>
      <c r="C873">
        <v>36</v>
      </c>
      <c r="D873" s="20">
        <v>43960</v>
      </c>
      <c r="E873" s="1" t="s">
        <v>147</v>
      </c>
    </row>
    <row r="874" spans="1:5" x14ac:dyDescent="0.3">
      <c r="A874" s="1" t="s">
        <v>104</v>
      </c>
      <c r="B874" s="1" t="s">
        <v>98</v>
      </c>
      <c r="C874">
        <v>36</v>
      </c>
      <c r="D874" s="20">
        <v>43960</v>
      </c>
      <c r="E874" s="1" t="s">
        <v>147</v>
      </c>
    </row>
    <row r="875" spans="1:5" x14ac:dyDescent="0.3">
      <c r="A875" s="1" t="s">
        <v>96</v>
      </c>
      <c r="B875" s="1" t="s">
        <v>93</v>
      </c>
      <c r="C875">
        <v>36</v>
      </c>
      <c r="D875" s="20">
        <v>43960</v>
      </c>
      <c r="E875" s="1" t="s">
        <v>147</v>
      </c>
    </row>
    <row r="876" spans="1:5" x14ac:dyDescent="0.3">
      <c r="A876" s="1" t="s">
        <v>103</v>
      </c>
      <c r="B876" s="1" t="s">
        <v>106</v>
      </c>
      <c r="C876">
        <v>36</v>
      </c>
      <c r="D876" s="20">
        <v>43960</v>
      </c>
      <c r="E876" s="1" t="s">
        <v>147</v>
      </c>
    </row>
    <row r="877" spans="1:5" x14ac:dyDescent="0.3">
      <c r="A877" s="1" t="s">
        <v>132</v>
      </c>
      <c r="B877" s="1" t="s">
        <v>99</v>
      </c>
      <c r="C877">
        <v>36</v>
      </c>
      <c r="D877" s="20">
        <v>43960</v>
      </c>
      <c r="E877" s="1" t="s">
        <v>147</v>
      </c>
    </row>
    <row r="878" spans="1:5" x14ac:dyDescent="0.3">
      <c r="A878" s="1" t="s">
        <v>94</v>
      </c>
      <c r="B878" s="1" t="s">
        <v>133</v>
      </c>
      <c r="C878">
        <v>36</v>
      </c>
      <c r="D878" s="20">
        <v>43960</v>
      </c>
      <c r="E878" s="1" t="s">
        <v>147</v>
      </c>
    </row>
    <row r="879" spans="1:5" x14ac:dyDescent="0.3">
      <c r="A879" s="1" t="s">
        <v>123</v>
      </c>
      <c r="B879" s="1" t="s">
        <v>105</v>
      </c>
      <c r="C879">
        <v>36</v>
      </c>
      <c r="D879" s="20">
        <v>43960</v>
      </c>
      <c r="E879" s="1" t="s">
        <v>147</v>
      </c>
    </row>
    <row r="880" spans="1:5" x14ac:dyDescent="0.3">
      <c r="A880" s="1" t="s">
        <v>102</v>
      </c>
      <c r="B880" s="1" t="s">
        <v>101</v>
      </c>
      <c r="C880">
        <v>36</v>
      </c>
      <c r="D880" s="20">
        <v>43960</v>
      </c>
      <c r="E880" s="1" t="s">
        <v>147</v>
      </c>
    </row>
    <row r="881" spans="1:5" x14ac:dyDescent="0.3">
      <c r="A881" s="1" t="s">
        <v>153</v>
      </c>
      <c r="B881" s="1" t="s">
        <v>87</v>
      </c>
      <c r="C881">
        <v>33</v>
      </c>
      <c r="D881" s="20">
        <v>43960</v>
      </c>
      <c r="E881" s="1" t="s">
        <v>148</v>
      </c>
    </row>
    <row r="882" spans="1:5" x14ac:dyDescent="0.3">
      <c r="A882" s="1" t="s">
        <v>88</v>
      </c>
      <c r="B882" s="1" t="s">
        <v>84</v>
      </c>
      <c r="C882">
        <v>33</v>
      </c>
      <c r="D882" s="20">
        <v>43960</v>
      </c>
      <c r="E882" s="1" t="s">
        <v>148</v>
      </c>
    </row>
    <row r="883" spans="1:5" x14ac:dyDescent="0.3">
      <c r="A883" s="1" t="s">
        <v>83</v>
      </c>
      <c r="B883" s="1" t="s">
        <v>127</v>
      </c>
      <c r="C883">
        <v>33</v>
      </c>
      <c r="D883" s="20">
        <v>43960</v>
      </c>
      <c r="E883" s="1" t="s">
        <v>148</v>
      </c>
    </row>
    <row r="884" spans="1:5" x14ac:dyDescent="0.3">
      <c r="A884" s="1" t="s">
        <v>154</v>
      </c>
      <c r="B884" s="1" t="s">
        <v>90</v>
      </c>
      <c r="C884">
        <v>33</v>
      </c>
      <c r="D884" s="20">
        <v>43960</v>
      </c>
      <c r="E884" s="1" t="s">
        <v>148</v>
      </c>
    </row>
    <row r="885" spans="1:5" x14ac:dyDescent="0.3">
      <c r="A885" s="1" t="s">
        <v>86</v>
      </c>
      <c r="B885" s="1" t="s">
        <v>85</v>
      </c>
      <c r="C885">
        <v>33</v>
      </c>
      <c r="D885" s="20">
        <v>43960</v>
      </c>
      <c r="E885" s="1" t="s">
        <v>148</v>
      </c>
    </row>
    <row r="886" spans="1:5" x14ac:dyDescent="0.3">
      <c r="A886" s="1" t="s">
        <v>92</v>
      </c>
      <c r="B886" s="1" t="s">
        <v>82</v>
      </c>
      <c r="C886">
        <v>33</v>
      </c>
      <c r="D886" s="20">
        <v>43960</v>
      </c>
      <c r="E886" s="1" t="s">
        <v>148</v>
      </c>
    </row>
    <row r="887" spans="1:5" x14ac:dyDescent="0.3">
      <c r="A887" s="1" t="s">
        <v>89</v>
      </c>
      <c r="B887" s="1" t="s">
        <v>91</v>
      </c>
      <c r="C887">
        <v>33</v>
      </c>
      <c r="D887" s="20">
        <v>43960</v>
      </c>
      <c r="E887" s="1" t="s">
        <v>148</v>
      </c>
    </row>
    <row r="888" spans="1:5" x14ac:dyDescent="0.3">
      <c r="A888" s="1" t="s">
        <v>126</v>
      </c>
      <c r="B888" s="1" t="s">
        <v>125</v>
      </c>
      <c r="C888">
        <v>33</v>
      </c>
      <c r="D888" s="20">
        <v>43960</v>
      </c>
      <c r="E888" s="1" t="s">
        <v>148</v>
      </c>
    </row>
    <row r="889" spans="1:5" x14ac:dyDescent="0.3">
      <c r="A889" s="1" t="s">
        <v>128</v>
      </c>
      <c r="B889" s="1" t="s">
        <v>124</v>
      </c>
      <c r="C889">
        <v>33</v>
      </c>
      <c r="D889" s="20">
        <v>43960</v>
      </c>
      <c r="E889" s="1" t="s">
        <v>148</v>
      </c>
    </row>
    <row r="890" spans="1:5" x14ac:dyDescent="0.3">
      <c r="A890" s="1" t="s">
        <v>41</v>
      </c>
      <c r="B890" s="1" t="s">
        <v>44</v>
      </c>
      <c r="C890">
        <v>36</v>
      </c>
      <c r="D890" s="20">
        <v>43961</v>
      </c>
      <c r="E890" s="1" t="s">
        <v>145</v>
      </c>
    </row>
    <row r="891" spans="1:5" x14ac:dyDescent="0.3">
      <c r="A891" s="1" t="s">
        <v>42</v>
      </c>
      <c r="B891" s="1" t="s">
        <v>45</v>
      </c>
      <c r="C891">
        <v>36</v>
      </c>
      <c r="D891" s="20">
        <v>43961</v>
      </c>
      <c r="E891" s="1" t="s">
        <v>145</v>
      </c>
    </row>
    <row r="892" spans="1:5" x14ac:dyDescent="0.3">
      <c r="A892" s="1" t="s">
        <v>49</v>
      </c>
      <c r="B892" s="1" t="s">
        <v>38</v>
      </c>
      <c r="C892">
        <v>36</v>
      </c>
      <c r="D892" s="20">
        <v>43961</v>
      </c>
      <c r="E892" s="1" t="s">
        <v>145</v>
      </c>
    </row>
    <row r="893" spans="1:5" x14ac:dyDescent="0.3">
      <c r="A893" s="1" t="s">
        <v>130</v>
      </c>
      <c r="B893" s="1" t="s">
        <v>39</v>
      </c>
      <c r="C893">
        <v>36</v>
      </c>
      <c r="D893" s="20">
        <v>43961</v>
      </c>
      <c r="E893" s="1" t="s">
        <v>145</v>
      </c>
    </row>
    <row r="894" spans="1:5" x14ac:dyDescent="0.3">
      <c r="A894" s="1" t="s">
        <v>52</v>
      </c>
      <c r="B894" s="1" t="s">
        <v>131</v>
      </c>
      <c r="C894">
        <v>36</v>
      </c>
      <c r="D894" s="20">
        <v>43961</v>
      </c>
      <c r="E894" s="1" t="s">
        <v>145</v>
      </c>
    </row>
    <row r="895" spans="1:5" x14ac:dyDescent="0.3">
      <c r="A895" s="1" t="s">
        <v>129</v>
      </c>
      <c r="B895" s="1" t="s">
        <v>47</v>
      </c>
      <c r="C895">
        <v>36</v>
      </c>
      <c r="D895" s="20">
        <v>43961</v>
      </c>
      <c r="E895" s="1" t="s">
        <v>145</v>
      </c>
    </row>
    <row r="896" spans="1:5" x14ac:dyDescent="0.3">
      <c r="A896" s="1" t="s">
        <v>36</v>
      </c>
      <c r="B896" s="1" t="s">
        <v>40</v>
      </c>
      <c r="C896">
        <v>36</v>
      </c>
      <c r="D896" s="20">
        <v>43961</v>
      </c>
      <c r="E896" s="1" t="s">
        <v>145</v>
      </c>
    </row>
    <row r="897" spans="1:5" x14ac:dyDescent="0.3">
      <c r="A897" s="1" t="s">
        <v>37</v>
      </c>
      <c r="B897" s="1" t="s">
        <v>46</v>
      </c>
      <c r="C897">
        <v>36</v>
      </c>
      <c r="D897" s="20">
        <v>43961</v>
      </c>
      <c r="E897" s="1" t="s">
        <v>145</v>
      </c>
    </row>
    <row r="898" spans="1:5" x14ac:dyDescent="0.3">
      <c r="A898" s="1" t="s">
        <v>50</v>
      </c>
      <c r="B898" s="1" t="s">
        <v>43</v>
      </c>
      <c r="C898">
        <v>36</v>
      </c>
      <c r="D898" s="20">
        <v>43961</v>
      </c>
      <c r="E898" s="1" t="s">
        <v>145</v>
      </c>
    </row>
    <row r="899" spans="1:5" x14ac:dyDescent="0.3">
      <c r="A899" s="1" t="s">
        <v>48</v>
      </c>
      <c r="B899" s="1" t="s">
        <v>51</v>
      </c>
      <c r="C899">
        <v>36</v>
      </c>
      <c r="D899" s="20">
        <v>43961</v>
      </c>
      <c r="E899" s="1" t="s">
        <v>145</v>
      </c>
    </row>
    <row r="900" spans="1:5" x14ac:dyDescent="0.3">
      <c r="A900" s="1" t="s">
        <v>106</v>
      </c>
      <c r="B900" s="1" t="s">
        <v>97</v>
      </c>
      <c r="C900">
        <v>37</v>
      </c>
      <c r="D900" s="20">
        <v>43967</v>
      </c>
      <c r="E900" s="1" t="s">
        <v>147</v>
      </c>
    </row>
    <row r="901" spans="1:5" x14ac:dyDescent="0.3">
      <c r="A901" s="1" t="s">
        <v>95</v>
      </c>
      <c r="B901" s="1" t="s">
        <v>108</v>
      </c>
      <c r="C901">
        <v>37</v>
      </c>
      <c r="D901" s="20">
        <v>43967</v>
      </c>
      <c r="E901" s="1" t="s">
        <v>147</v>
      </c>
    </row>
    <row r="902" spans="1:5" x14ac:dyDescent="0.3">
      <c r="A902" s="1" t="s">
        <v>98</v>
      </c>
      <c r="B902" s="1" t="s">
        <v>107</v>
      </c>
      <c r="C902">
        <v>37</v>
      </c>
      <c r="D902" s="20">
        <v>43967</v>
      </c>
      <c r="E902" s="1" t="s">
        <v>147</v>
      </c>
    </row>
    <row r="903" spans="1:5" x14ac:dyDescent="0.3">
      <c r="A903" s="1" t="s">
        <v>93</v>
      </c>
      <c r="B903" s="1" t="s">
        <v>103</v>
      </c>
      <c r="C903">
        <v>37</v>
      </c>
      <c r="D903" s="20">
        <v>43967</v>
      </c>
      <c r="E903" s="1" t="s">
        <v>147</v>
      </c>
    </row>
    <row r="904" spans="1:5" x14ac:dyDescent="0.3">
      <c r="A904" s="1" t="s">
        <v>133</v>
      </c>
      <c r="B904" s="1" t="s">
        <v>104</v>
      </c>
      <c r="C904">
        <v>37</v>
      </c>
      <c r="D904" s="20">
        <v>43967</v>
      </c>
      <c r="E904" s="1" t="s">
        <v>147</v>
      </c>
    </row>
    <row r="905" spans="1:5" x14ac:dyDescent="0.3">
      <c r="A905" s="1" t="s">
        <v>99</v>
      </c>
      <c r="B905" s="1" t="s">
        <v>140</v>
      </c>
      <c r="C905">
        <v>37</v>
      </c>
      <c r="D905" s="20">
        <v>43967</v>
      </c>
      <c r="E905" s="1" t="s">
        <v>147</v>
      </c>
    </row>
    <row r="906" spans="1:5" x14ac:dyDescent="0.3">
      <c r="A906" s="1" t="s">
        <v>123</v>
      </c>
      <c r="B906" s="1" t="s">
        <v>132</v>
      </c>
      <c r="C906">
        <v>37</v>
      </c>
      <c r="D906" s="20">
        <v>43967</v>
      </c>
      <c r="E906" s="1" t="s">
        <v>147</v>
      </c>
    </row>
    <row r="907" spans="1:5" x14ac:dyDescent="0.3">
      <c r="A907" s="1" t="s">
        <v>100</v>
      </c>
      <c r="B907" s="1" t="s">
        <v>102</v>
      </c>
      <c r="C907">
        <v>37</v>
      </c>
      <c r="D907" s="20">
        <v>43967</v>
      </c>
      <c r="E907" s="1" t="s">
        <v>147</v>
      </c>
    </row>
    <row r="908" spans="1:5" x14ac:dyDescent="0.3">
      <c r="A908" s="1" t="s">
        <v>101</v>
      </c>
      <c r="B908" s="1" t="s">
        <v>94</v>
      </c>
      <c r="C908">
        <v>37</v>
      </c>
      <c r="D908" s="20">
        <v>43967</v>
      </c>
      <c r="E908" s="1" t="s">
        <v>147</v>
      </c>
    </row>
    <row r="909" spans="1:5" x14ac:dyDescent="0.3">
      <c r="A909" s="1" t="s">
        <v>105</v>
      </c>
      <c r="B909" s="1" t="s">
        <v>96</v>
      </c>
      <c r="C909">
        <v>37</v>
      </c>
      <c r="D909" s="20">
        <v>43967</v>
      </c>
      <c r="E909" s="1" t="s">
        <v>147</v>
      </c>
    </row>
    <row r="910" spans="1:5" x14ac:dyDescent="0.3">
      <c r="A910" s="1" t="s">
        <v>84</v>
      </c>
      <c r="B910" s="1" t="s">
        <v>83</v>
      </c>
      <c r="C910">
        <v>34</v>
      </c>
      <c r="D910" s="20">
        <v>43967</v>
      </c>
      <c r="E910" s="1" t="s">
        <v>148</v>
      </c>
    </row>
    <row r="911" spans="1:5" x14ac:dyDescent="0.3">
      <c r="A911" s="1" t="s">
        <v>85</v>
      </c>
      <c r="B911" s="1" t="s">
        <v>92</v>
      </c>
      <c r="C911">
        <v>34</v>
      </c>
      <c r="D911" s="20">
        <v>43967</v>
      </c>
      <c r="E911" s="1" t="s">
        <v>148</v>
      </c>
    </row>
    <row r="912" spans="1:5" x14ac:dyDescent="0.3">
      <c r="A912" s="1" t="s">
        <v>124</v>
      </c>
      <c r="B912" s="1" t="s">
        <v>86</v>
      </c>
      <c r="C912">
        <v>34</v>
      </c>
      <c r="D912" s="20">
        <v>43967</v>
      </c>
      <c r="E912" s="1" t="s">
        <v>148</v>
      </c>
    </row>
    <row r="913" spans="1:5" x14ac:dyDescent="0.3">
      <c r="A913" s="1" t="s">
        <v>91</v>
      </c>
      <c r="B913" s="1" t="s">
        <v>153</v>
      </c>
      <c r="C913">
        <v>34</v>
      </c>
      <c r="D913" s="20">
        <v>43967</v>
      </c>
      <c r="E913" s="1" t="s">
        <v>148</v>
      </c>
    </row>
    <row r="914" spans="1:5" x14ac:dyDescent="0.3">
      <c r="A914" s="1" t="s">
        <v>125</v>
      </c>
      <c r="B914" s="1" t="s">
        <v>128</v>
      </c>
      <c r="C914">
        <v>34</v>
      </c>
      <c r="D914" s="20">
        <v>43967</v>
      </c>
      <c r="E914" s="1" t="s">
        <v>148</v>
      </c>
    </row>
    <row r="915" spans="1:5" x14ac:dyDescent="0.3">
      <c r="A915" s="1" t="s">
        <v>82</v>
      </c>
      <c r="B915" s="1" t="s">
        <v>126</v>
      </c>
      <c r="C915">
        <v>34</v>
      </c>
      <c r="D915" s="20">
        <v>43967</v>
      </c>
      <c r="E915" s="1" t="s">
        <v>148</v>
      </c>
    </row>
    <row r="916" spans="1:5" x14ac:dyDescent="0.3">
      <c r="A916" s="1" t="s">
        <v>87</v>
      </c>
      <c r="B916" s="1" t="s">
        <v>89</v>
      </c>
      <c r="C916">
        <v>34</v>
      </c>
      <c r="D916" s="20">
        <v>43967</v>
      </c>
      <c r="E916" s="1" t="s">
        <v>148</v>
      </c>
    </row>
    <row r="917" spans="1:5" x14ac:dyDescent="0.3">
      <c r="A917" s="1" t="s">
        <v>90</v>
      </c>
      <c r="B917" s="1" t="s">
        <v>88</v>
      </c>
      <c r="C917">
        <v>34</v>
      </c>
      <c r="D917" s="20">
        <v>43967</v>
      </c>
      <c r="E917" s="1" t="s">
        <v>148</v>
      </c>
    </row>
    <row r="918" spans="1:5" x14ac:dyDescent="0.3">
      <c r="A918" s="1" t="s">
        <v>127</v>
      </c>
      <c r="B918" s="1" t="s">
        <v>154</v>
      </c>
      <c r="C918">
        <v>34</v>
      </c>
      <c r="D918" s="20">
        <v>43967</v>
      </c>
      <c r="E918" s="1" t="s">
        <v>148</v>
      </c>
    </row>
    <row r="919" spans="1:5" x14ac:dyDescent="0.3">
      <c r="A919" s="1" t="s">
        <v>3</v>
      </c>
      <c r="B919" s="1" t="s">
        <v>15</v>
      </c>
      <c r="C919">
        <v>38</v>
      </c>
      <c r="D919" s="20">
        <v>43968</v>
      </c>
      <c r="E919" s="1" t="s">
        <v>144</v>
      </c>
    </row>
    <row r="920" spans="1:5" x14ac:dyDescent="0.3">
      <c r="A920" s="1" t="s">
        <v>14</v>
      </c>
      <c r="B920" s="1" t="s">
        <v>16</v>
      </c>
      <c r="C920">
        <v>38</v>
      </c>
      <c r="D920" s="20">
        <v>43968</v>
      </c>
      <c r="E920" s="1" t="s">
        <v>144</v>
      </c>
    </row>
    <row r="921" spans="1:5" x14ac:dyDescent="0.3">
      <c r="A921" s="1" t="s">
        <v>6</v>
      </c>
      <c r="B921" s="1" t="s">
        <v>17</v>
      </c>
      <c r="C921">
        <v>38</v>
      </c>
      <c r="D921" s="20">
        <v>43968</v>
      </c>
      <c r="E921" s="1" t="s">
        <v>144</v>
      </c>
    </row>
    <row r="922" spans="1:5" x14ac:dyDescent="0.3">
      <c r="A922" s="1" t="s">
        <v>5</v>
      </c>
      <c r="B922" s="1" t="s">
        <v>12</v>
      </c>
      <c r="C922">
        <v>38</v>
      </c>
      <c r="D922" s="20">
        <v>43968</v>
      </c>
      <c r="E922" s="1" t="s">
        <v>144</v>
      </c>
    </row>
    <row r="923" spans="1:5" x14ac:dyDescent="0.3">
      <c r="A923" s="1" t="s">
        <v>18</v>
      </c>
      <c r="B923" s="1" t="s">
        <v>2</v>
      </c>
      <c r="C923">
        <v>38</v>
      </c>
      <c r="D923" s="20">
        <v>43968</v>
      </c>
      <c r="E923" s="1" t="s">
        <v>144</v>
      </c>
    </row>
    <row r="924" spans="1:5" x14ac:dyDescent="0.3">
      <c r="A924" s="1" t="s">
        <v>10</v>
      </c>
      <c r="B924" s="1" t="s">
        <v>9</v>
      </c>
      <c r="C924">
        <v>38</v>
      </c>
      <c r="D924" s="20">
        <v>43968</v>
      </c>
      <c r="E924" s="1" t="s">
        <v>144</v>
      </c>
    </row>
    <row r="925" spans="1:5" x14ac:dyDescent="0.3">
      <c r="A925" s="1" t="s">
        <v>4</v>
      </c>
      <c r="B925" s="1" t="s">
        <v>78</v>
      </c>
      <c r="C925">
        <v>38</v>
      </c>
      <c r="D925" s="20">
        <v>43968</v>
      </c>
      <c r="E925" s="1" t="s">
        <v>144</v>
      </c>
    </row>
    <row r="926" spans="1:5" x14ac:dyDescent="0.3">
      <c r="A926" s="1" t="s">
        <v>11</v>
      </c>
      <c r="B926" s="1" t="s">
        <v>7</v>
      </c>
      <c r="C926">
        <v>38</v>
      </c>
      <c r="D926" s="20">
        <v>43968</v>
      </c>
      <c r="E926" s="1" t="s">
        <v>144</v>
      </c>
    </row>
    <row r="927" spans="1:5" x14ac:dyDescent="0.3">
      <c r="A927" s="1" t="s">
        <v>13</v>
      </c>
      <c r="B927" s="1" t="s">
        <v>79</v>
      </c>
      <c r="C927">
        <v>38</v>
      </c>
      <c r="D927" s="20">
        <v>43968</v>
      </c>
      <c r="E927" s="1" t="s">
        <v>144</v>
      </c>
    </row>
    <row r="928" spans="1:5" x14ac:dyDescent="0.3">
      <c r="A928" s="1" t="s">
        <v>8</v>
      </c>
      <c r="B928" s="1" t="s">
        <v>80</v>
      </c>
      <c r="C928">
        <v>38</v>
      </c>
      <c r="D928" s="20">
        <v>43968</v>
      </c>
      <c r="E928" s="1" t="s">
        <v>144</v>
      </c>
    </row>
    <row r="929" spans="1:5" x14ac:dyDescent="0.3">
      <c r="A929" s="1" t="s">
        <v>47</v>
      </c>
      <c r="B929" s="1" t="s">
        <v>44</v>
      </c>
      <c r="C929">
        <v>37</v>
      </c>
      <c r="D929" s="20">
        <v>43968</v>
      </c>
      <c r="E929" s="1" t="s">
        <v>145</v>
      </c>
    </row>
    <row r="930" spans="1:5" x14ac:dyDescent="0.3">
      <c r="A930" s="1" t="s">
        <v>45</v>
      </c>
      <c r="B930" s="1" t="s">
        <v>52</v>
      </c>
      <c r="C930">
        <v>37</v>
      </c>
      <c r="D930" s="20">
        <v>43968</v>
      </c>
      <c r="E930" s="1" t="s">
        <v>145</v>
      </c>
    </row>
    <row r="931" spans="1:5" x14ac:dyDescent="0.3">
      <c r="A931" s="1" t="s">
        <v>39</v>
      </c>
      <c r="B931" s="1" t="s">
        <v>129</v>
      </c>
      <c r="C931">
        <v>37</v>
      </c>
      <c r="D931" s="20">
        <v>43968</v>
      </c>
      <c r="E931" s="1" t="s">
        <v>145</v>
      </c>
    </row>
    <row r="932" spans="1:5" x14ac:dyDescent="0.3">
      <c r="A932" s="1" t="s">
        <v>46</v>
      </c>
      <c r="B932" s="1" t="s">
        <v>49</v>
      </c>
      <c r="C932">
        <v>37</v>
      </c>
      <c r="D932" s="20">
        <v>43968</v>
      </c>
      <c r="E932" s="1" t="s">
        <v>145</v>
      </c>
    </row>
    <row r="933" spans="1:5" x14ac:dyDescent="0.3">
      <c r="A933" s="1" t="s">
        <v>48</v>
      </c>
      <c r="B933" s="1" t="s">
        <v>36</v>
      </c>
      <c r="C933">
        <v>37</v>
      </c>
      <c r="D933" s="20">
        <v>43968</v>
      </c>
      <c r="E933" s="1" t="s">
        <v>145</v>
      </c>
    </row>
    <row r="934" spans="1:5" x14ac:dyDescent="0.3">
      <c r="A934" s="1" t="s">
        <v>51</v>
      </c>
      <c r="B934" s="1" t="s">
        <v>131</v>
      </c>
      <c r="C934">
        <v>37</v>
      </c>
      <c r="D934" s="20">
        <v>43968</v>
      </c>
      <c r="E934" s="1" t="s">
        <v>145</v>
      </c>
    </row>
    <row r="935" spans="1:5" x14ac:dyDescent="0.3">
      <c r="A935" s="1" t="s">
        <v>40</v>
      </c>
      <c r="B935" s="1" t="s">
        <v>41</v>
      </c>
      <c r="C935">
        <v>37</v>
      </c>
      <c r="D935" s="20">
        <v>43968</v>
      </c>
      <c r="E935" s="1" t="s">
        <v>145</v>
      </c>
    </row>
    <row r="936" spans="1:5" x14ac:dyDescent="0.3">
      <c r="A936" s="1" t="s">
        <v>38</v>
      </c>
      <c r="B936" s="1" t="s">
        <v>37</v>
      </c>
      <c r="C936">
        <v>37</v>
      </c>
      <c r="D936" s="20">
        <v>43968</v>
      </c>
      <c r="E936" s="1" t="s">
        <v>145</v>
      </c>
    </row>
    <row r="937" spans="1:5" x14ac:dyDescent="0.3">
      <c r="A937" s="1" t="s">
        <v>43</v>
      </c>
      <c r="B937" s="1" t="s">
        <v>42</v>
      </c>
      <c r="C937">
        <v>37</v>
      </c>
      <c r="D937" s="20">
        <v>43968</v>
      </c>
      <c r="E937" s="1" t="s">
        <v>145</v>
      </c>
    </row>
    <row r="938" spans="1:5" x14ac:dyDescent="0.3">
      <c r="A938" s="1" t="s">
        <v>130</v>
      </c>
      <c r="B938" s="1" t="s">
        <v>50</v>
      </c>
      <c r="C938">
        <v>37</v>
      </c>
      <c r="D938" s="20">
        <v>43968</v>
      </c>
      <c r="E938" s="1" t="s">
        <v>145</v>
      </c>
    </row>
    <row r="939" spans="1:5" x14ac:dyDescent="0.3">
      <c r="A939" s="1" t="s">
        <v>103</v>
      </c>
      <c r="B939" s="1" t="s">
        <v>105</v>
      </c>
      <c r="C939">
        <v>38</v>
      </c>
      <c r="D939" s="20">
        <v>43974</v>
      </c>
      <c r="E939" s="1" t="s">
        <v>147</v>
      </c>
    </row>
    <row r="940" spans="1:5" x14ac:dyDescent="0.3">
      <c r="A940" s="1" t="s">
        <v>132</v>
      </c>
      <c r="B940" s="1" t="s">
        <v>100</v>
      </c>
      <c r="C940">
        <v>38</v>
      </c>
      <c r="D940" s="20">
        <v>43974</v>
      </c>
      <c r="E940" s="1" t="s">
        <v>147</v>
      </c>
    </row>
    <row r="941" spans="1:5" x14ac:dyDescent="0.3">
      <c r="A941" s="1" t="s">
        <v>96</v>
      </c>
      <c r="B941" s="1" t="s">
        <v>101</v>
      </c>
      <c r="C941">
        <v>38</v>
      </c>
      <c r="D941" s="20">
        <v>43974</v>
      </c>
      <c r="E941" s="1" t="s">
        <v>147</v>
      </c>
    </row>
    <row r="942" spans="1:5" x14ac:dyDescent="0.3">
      <c r="A942" s="1" t="s">
        <v>104</v>
      </c>
      <c r="B942" s="1" t="s">
        <v>93</v>
      </c>
      <c r="C942">
        <v>38</v>
      </c>
      <c r="D942" s="20">
        <v>43974</v>
      </c>
      <c r="E942" s="1" t="s">
        <v>147</v>
      </c>
    </row>
    <row r="943" spans="1:5" x14ac:dyDescent="0.3">
      <c r="A943" s="1" t="s">
        <v>94</v>
      </c>
      <c r="B943" s="1" t="s">
        <v>98</v>
      </c>
      <c r="C943">
        <v>38</v>
      </c>
      <c r="D943" s="20">
        <v>43974</v>
      </c>
      <c r="E943" s="1" t="s">
        <v>147</v>
      </c>
    </row>
    <row r="944" spans="1:5" x14ac:dyDescent="0.3">
      <c r="A944" s="1" t="s">
        <v>140</v>
      </c>
      <c r="B944" s="1" t="s">
        <v>106</v>
      </c>
      <c r="C944">
        <v>38</v>
      </c>
      <c r="D944" s="20">
        <v>43974</v>
      </c>
      <c r="E944" s="1" t="s">
        <v>147</v>
      </c>
    </row>
    <row r="945" spans="1:5" x14ac:dyDescent="0.3">
      <c r="A945" s="1" t="s">
        <v>108</v>
      </c>
      <c r="B945" s="1" t="s">
        <v>99</v>
      </c>
      <c r="C945">
        <v>38</v>
      </c>
      <c r="D945" s="20">
        <v>43974</v>
      </c>
      <c r="E945" s="1" t="s">
        <v>147</v>
      </c>
    </row>
    <row r="946" spans="1:5" x14ac:dyDescent="0.3">
      <c r="A946" s="1" t="s">
        <v>97</v>
      </c>
      <c r="B946" s="1" t="s">
        <v>123</v>
      </c>
      <c r="C946">
        <v>38</v>
      </c>
      <c r="D946" s="20">
        <v>43974</v>
      </c>
      <c r="E946" s="1" t="s">
        <v>147</v>
      </c>
    </row>
    <row r="947" spans="1:5" x14ac:dyDescent="0.3">
      <c r="A947" s="1" t="s">
        <v>107</v>
      </c>
      <c r="B947" s="1" t="s">
        <v>95</v>
      </c>
      <c r="C947">
        <v>38</v>
      </c>
      <c r="D947" s="20">
        <v>43974</v>
      </c>
      <c r="E947" s="1" t="s">
        <v>147</v>
      </c>
    </row>
    <row r="948" spans="1:5" x14ac:dyDescent="0.3">
      <c r="A948" s="1" t="s">
        <v>102</v>
      </c>
      <c r="B948" s="1" t="s">
        <v>133</v>
      </c>
      <c r="C948">
        <v>38</v>
      </c>
      <c r="D948" s="20">
        <v>43974</v>
      </c>
      <c r="E948" s="1" t="s">
        <v>147</v>
      </c>
    </row>
    <row r="949" spans="1:5" x14ac:dyDescent="0.3">
      <c r="A949" s="1" t="s">
        <v>41</v>
      </c>
      <c r="B949" s="1" t="s">
        <v>48</v>
      </c>
      <c r="C949">
        <v>38</v>
      </c>
      <c r="D949" s="20">
        <v>43975</v>
      </c>
      <c r="E949" s="1" t="s">
        <v>145</v>
      </c>
    </row>
    <row r="950" spans="1:5" x14ac:dyDescent="0.3">
      <c r="A950" s="1" t="s">
        <v>50</v>
      </c>
      <c r="B950" s="1" t="s">
        <v>45</v>
      </c>
      <c r="C950">
        <v>38</v>
      </c>
      <c r="D950" s="20">
        <v>43975</v>
      </c>
      <c r="E950" s="1" t="s">
        <v>145</v>
      </c>
    </row>
    <row r="951" spans="1:5" x14ac:dyDescent="0.3">
      <c r="A951" s="1" t="s">
        <v>49</v>
      </c>
      <c r="B951" s="1" t="s">
        <v>130</v>
      </c>
      <c r="C951">
        <v>38</v>
      </c>
      <c r="D951" s="20">
        <v>43975</v>
      </c>
      <c r="E951" s="1" t="s">
        <v>145</v>
      </c>
    </row>
    <row r="952" spans="1:5" x14ac:dyDescent="0.3">
      <c r="A952" s="1" t="s">
        <v>44</v>
      </c>
      <c r="B952" s="1" t="s">
        <v>38</v>
      </c>
      <c r="C952">
        <v>38</v>
      </c>
      <c r="D952" s="20">
        <v>43975</v>
      </c>
      <c r="E952" s="1" t="s">
        <v>145</v>
      </c>
    </row>
    <row r="953" spans="1:5" x14ac:dyDescent="0.3">
      <c r="A953" s="1" t="s">
        <v>37</v>
      </c>
      <c r="B953" s="1" t="s">
        <v>39</v>
      </c>
      <c r="C953">
        <v>38</v>
      </c>
      <c r="D953" s="20">
        <v>43975</v>
      </c>
      <c r="E953" s="1" t="s">
        <v>145</v>
      </c>
    </row>
    <row r="954" spans="1:5" x14ac:dyDescent="0.3">
      <c r="A954" s="1" t="s">
        <v>131</v>
      </c>
      <c r="B954" s="1" t="s">
        <v>47</v>
      </c>
      <c r="C954">
        <v>38</v>
      </c>
      <c r="D954" s="20">
        <v>43975</v>
      </c>
      <c r="E954" s="1" t="s">
        <v>145</v>
      </c>
    </row>
    <row r="955" spans="1:5" x14ac:dyDescent="0.3">
      <c r="A955" s="1" t="s">
        <v>36</v>
      </c>
      <c r="B955" s="1" t="s">
        <v>42</v>
      </c>
      <c r="C955">
        <v>38</v>
      </c>
      <c r="D955" s="20">
        <v>43975</v>
      </c>
      <c r="E955" s="1" t="s">
        <v>145</v>
      </c>
    </row>
    <row r="956" spans="1:5" x14ac:dyDescent="0.3">
      <c r="A956" s="1" t="s">
        <v>129</v>
      </c>
      <c r="B956" s="1" t="s">
        <v>40</v>
      </c>
      <c r="C956">
        <v>38</v>
      </c>
      <c r="D956" s="20">
        <v>43975</v>
      </c>
      <c r="E956" s="1" t="s">
        <v>145</v>
      </c>
    </row>
    <row r="957" spans="1:5" x14ac:dyDescent="0.3">
      <c r="A957" s="1" t="s">
        <v>52</v>
      </c>
      <c r="B957" s="1" t="s">
        <v>43</v>
      </c>
      <c r="C957">
        <v>38</v>
      </c>
      <c r="D957" s="20">
        <v>43975</v>
      </c>
      <c r="E957" s="1" t="s">
        <v>145</v>
      </c>
    </row>
    <row r="958" spans="1:5" x14ac:dyDescent="0.3">
      <c r="A958" s="1" t="s">
        <v>46</v>
      </c>
      <c r="B958" s="1" t="s">
        <v>51</v>
      </c>
      <c r="C958">
        <v>38</v>
      </c>
      <c r="D958" s="20">
        <v>43975</v>
      </c>
      <c r="E958" s="1" t="s">
        <v>145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744D-B23E-44D0-814D-692970D2CB84}">
  <dimension ref="A1:AI333"/>
  <sheetViews>
    <sheetView topLeftCell="A36" workbookViewId="0">
      <selection activeCell="A3" sqref="A3:A100"/>
    </sheetView>
  </sheetViews>
  <sheetFormatPr defaultRowHeight="14.4" x14ac:dyDescent="0.3"/>
  <cols>
    <col min="1" max="1" width="23.88671875" style="4" bestFit="1" customWidth="1"/>
    <col min="2" max="2" width="5.88671875" style="7" bestFit="1" customWidth="1"/>
    <col min="3" max="3" width="5.44140625" style="4" bestFit="1" customWidth="1"/>
    <col min="4" max="4" width="5.21875" style="4" bestFit="1" customWidth="1"/>
    <col min="5" max="5" width="7.33203125" style="7" bestFit="1" customWidth="1"/>
    <col min="6" max="7" width="7.33203125" style="4" bestFit="1" customWidth="1"/>
    <col min="8" max="8" width="7.33203125" style="7" bestFit="1" customWidth="1"/>
    <col min="9" max="10" width="7.33203125" style="4" bestFit="1" customWidth="1"/>
    <col min="11" max="11" width="7.33203125" style="7" bestFit="1" customWidth="1"/>
    <col min="12" max="13" width="8" style="4" bestFit="1" customWidth="1"/>
    <col min="14" max="14" width="8" style="7" customWidth="1"/>
    <col min="15" max="15" width="8" style="32" customWidth="1"/>
    <col min="16" max="16" width="8" style="11" customWidth="1"/>
    <col min="17" max="17" width="7.33203125" style="32" bestFit="1" customWidth="1"/>
    <col min="18" max="18" width="8" style="4" bestFit="1" customWidth="1"/>
    <col min="19" max="19" width="7.33203125" style="4" bestFit="1" customWidth="1"/>
    <col min="20" max="20" width="8" style="7" bestFit="1" customWidth="1"/>
    <col min="21" max="22" width="8" style="4" bestFit="1" customWidth="1"/>
    <col min="23" max="23" width="8" style="7" bestFit="1" customWidth="1"/>
    <col min="24" max="25" width="8" style="4" bestFit="1" customWidth="1"/>
    <col min="26" max="26" width="8.88671875" style="7"/>
    <col min="27" max="16384" width="8.88671875" style="4"/>
  </cols>
  <sheetData>
    <row r="1" spans="1:35" s="2" customFormat="1" ht="15.6" thickTop="1" thickBot="1" x14ac:dyDescent="0.35">
      <c r="A1" s="35" t="s">
        <v>19</v>
      </c>
      <c r="B1" s="34" t="s">
        <v>22</v>
      </c>
      <c r="C1" s="34"/>
      <c r="D1" s="34"/>
      <c r="E1" s="34" t="s">
        <v>25</v>
      </c>
      <c r="F1" s="34"/>
      <c r="G1" s="34"/>
      <c r="H1" s="34" t="s">
        <v>21</v>
      </c>
      <c r="I1" s="34"/>
      <c r="J1" s="34"/>
      <c r="K1" s="34" t="s">
        <v>26</v>
      </c>
      <c r="L1" s="34"/>
      <c r="M1" s="34"/>
      <c r="N1" s="36" t="s">
        <v>150</v>
      </c>
      <c r="O1" s="37"/>
      <c r="P1" s="38"/>
      <c r="Q1" s="34" t="s">
        <v>27</v>
      </c>
      <c r="R1" s="34"/>
      <c r="S1" s="34"/>
      <c r="T1" s="34" t="s">
        <v>28</v>
      </c>
      <c r="U1" s="34"/>
      <c r="V1" s="34"/>
      <c r="W1" s="34" t="s">
        <v>29</v>
      </c>
      <c r="X1" s="34"/>
      <c r="Y1" s="34"/>
      <c r="Z1" s="10"/>
      <c r="AA1" s="4"/>
      <c r="AB1" s="4"/>
      <c r="AC1" s="4"/>
      <c r="AD1" s="4"/>
      <c r="AE1" s="4"/>
      <c r="AF1" s="4"/>
      <c r="AG1" s="4"/>
      <c r="AH1" s="4"/>
      <c r="AI1" s="4"/>
    </row>
    <row r="2" spans="1:35" s="3" customFormat="1" ht="15.6" thickTop="1" thickBot="1" x14ac:dyDescent="0.35">
      <c r="A2" s="35"/>
      <c r="B2" s="13" t="s">
        <v>20</v>
      </c>
      <c r="C2" s="14" t="s">
        <v>24</v>
      </c>
      <c r="D2" s="15" t="s">
        <v>23</v>
      </c>
      <c r="E2" s="16" t="s">
        <v>23</v>
      </c>
      <c r="F2" s="17" t="s">
        <v>20</v>
      </c>
      <c r="G2" s="14" t="s">
        <v>24</v>
      </c>
      <c r="H2" s="16" t="s">
        <v>23</v>
      </c>
      <c r="I2" s="17" t="s">
        <v>20</v>
      </c>
      <c r="J2" s="14" t="s">
        <v>24</v>
      </c>
      <c r="K2" s="16" t="s">
        <v>23</v>
      </c>
      <c r="L2" s="17" t="s">
        <v>20</v>
      </c>
      <c r="M2" s="14" t="s">
        <v>24</v>
      </c>
      <c r="N2" s="16" t="s">
        <v>23</v>
      </c>
      <c r="O2" s="17" t="s">
        <v>20</v>
      </c>
      <c r="P2" s="18" t="s">
        <v>24</v>
      </c>
      <c r="Q2" s="15" t="s">
        <v>23</v>
      </c>
      <c r="R2" s="17" t="s">
        <v>20</v>
      </c>
      <c r="S2" s="14" t="s">
        <v>24</v>
      </c>
      <c r="T2" s="16" t="s">
        <v>23</v>
      </c>
      <c r="U2" s="17" t="s">
        <v>20</v>
      </c>
      <c r="V2" s="14" t="s">
        <v>24</v>
      </c>
      <c r="W2" s="16" t="s">
        <v>23</v>
      </c>
      <c r="X2" s="17" t="s">
        <v>20</v>
      </c>
      <c r="Y2" s="14" t="s">
        <v>24</v>
      </c>
      <c r="Z2" s="19"/>
      <c r="AA2" s="4"/>
      <c r="AB2" s="4"/>
      <c r="AC2" s="4"/>
      <c r="AD2" s="4"/>
      <c r="AE2" s="4"/>
      <c r="AF2" s="4"/>
      <c r="AG2" s="4"/>
      <c r="AH2" s="4"/>
      <c r="AI2" s="4"/>
    </row>
    <row r="3" spans="1:35" ht="15" thickTop="1" x14ac:dyDescent="0.3">
      <c r="A3" t="s">
        <v>7</v>
      </c>
      <c r="B3" s="7">
        <f>COUNTIF(Sta!A:A,A3)</f>
        <v>5</v>
      </c>
      <c r="C3" s="4">
        <f>COUNTIF(Sta!B:B,A3)</f>
        <v>6</v>
      </c>
      <c r="D3" s="4">
        <f>B3+C3</f>
        <v>11</v>
      </c>
      <c r="E3" s="8">
        <f>(SUMIF(Sta!$A:$A,A3,Sta!$T:$T)  + SUMIF(Sta!$B:$B,A3,Sta!$T:$T) )/$D3</f>
        <v>2.7272727272727271</v>
      </c>
      <c r="F3" s="5">
        <f>SUMIF(Sta!$A:$A,A3,Sta!$T:$T)/$B3</f>
        <v>3</v>
      </c>
      <c r="G3" s="5">
        <f>SUMIF(Sta!$B:$B,A3,Sta!$T:$T)/$C3</f>
        <v>2.5</v>
      </c>
      <c r="H3" s="8">
        <f>(SUMIF(Sta!$A:$A,A3,Sta!$R:$R)  + SUMIF(Sta!$B:$B,A3,Sta!$S:$S) )/$D3</f>
        <v>1.1818181818181819</v>
      </c>
      <c r="I3" s="5">
        <f>SUMIF(Sta!$A:$A,A3,Sta!$R:$R)/$B3</f>
        <v>1</v>
      </c>
      <c r="J3" s="5">
        <f>SUMIF(Sta!$B:$B,A3,Sta!$S:$S)/$C3</f>
        <v>1.3333333333333333</v>
      </c>
      <c r="K3" s="9">
        <f>(COUNTIFS(Sta!$A:$A,A3,Sta!$T:$T,"&gt;2.5") +COUNTIFS(Sta!$B:$B,A3,Sta!$T:$T,"&gt;2.5"))/$D3</f>
        <v>0.45454545454545453</v>
      </c>
      <c r="L3" s="6">
        <f>COUNTIFS(Sta!$A:$A,A3,Sta!$T:$T,"&gt;2.5")/$B3</f>
        <v>0.4</v>
      </c>
      <c r="M3" s="6">
        <f>COUNTIFS(Sta!$B:$B,A3,Sta!$T:$T,"&gt;2.5")/$C3</f>
        <v>0.5</v>
      </c>
      <c r="N3" s="9">
        <f>(COUNTIFS(Sta!$A:$A,A3,Sta!$T:$T,"&gt;3.5") +COUNTIFS(Sta!$B:$B,A3,Sta!$T:$T,"&gt;3.5"))/$D3</f>
        <v>0.27272727272727271</v>
      </c>
      <c r="O3" s="31">
        <f>COUNTIFS(Sta!$A:$A,A3,Sta!$T:$T,"&gt;3.5")/$B3</f>
        <v>0.4</v>
      </c>
      <c r="P3" s="12">
        <f>COUNTIFS(Sta!$B:$B,A3,Sta!$T:$T,"&gt;3.5")/$C3</f>
        <v>0.16666666666666666</v>
      </c>
      <c r="Q3" s="31">
        <f>(COUNTIFS(Sta!$A:$A,A3,Sta!$T:$T,"&gt;4.5") +COUNTIFS(Sta!$B:$B,A3,Sta!$T:$T,"&gt;4.5"))/$D3</f>
        <v>0.27272727272727271</v>
      </c>
      <c r="R3" s="6">
        <f>COUNTIFS(Sta!$A:$A,A3,Sta!$T:$T,"&gt;4.5")/$B3</f>
        <v>0.4</v>
      </c>
      <c r="S3" s="6">
        <f>COUNTIFS(Sta!$B:$B,A3,Sta!$T:$T,"&gt;4.5")/$C3</f>
        <v>0.16666666666666666</v>
      </c>
      <c r="T3" s="9">
        <f>(COUNTIFS(Sta!$A:$A,A3,Sta!$R:$R,"&gt;0.5") +COUNTIFS(Sta!$B:$B,A3,Sta!$S:$S,"&gt;0.5"))/$D3</f>
        <v>0.72727272727272729</v>
      </c>
      <c r="U3" s="6">
        <f>COUNTIFS(Sta!$A:$A,A3,Sta!$R:$R,"&gt;0.5")/$B3</f>
        <v>0.6</v>
      </c>
      <c r="V3" s="6">
        <f>COUNTIFS(Sta!$B:$B,A3,Sta!$S:$S,"&gt;0.5")/$C3</f>
        <v>0.83333333333333337</v>
      </c>
      <c r="W3" s="9">
        <f>(COUNTIFS(Sta!$A:$A,A3,Sta!$R:$R,"&gt;1.5") +COUNTIFS(Sta!$B:$B,A3,Sta!$S:$S,"&gt;1.5"))/$D3</f>
        <v>0.27272727272727271</v>
      </c>
      <c r="X3" s="6">
        <f>COUNTIFS(Sta!$A:$A,A3,Sta!$R:$R,"&gt;1.5")/$B3</f>
        <v>0.2</v>
      </c>
      <c r="Y3" s="6">
        <f>COUNTIFS(Sta!$B:$B,A3,Sta!$S:$S,"&gt;1.5")/$C3</f>
        <v>0.33333333333333331</v>
      </c>
    </row>
    <row r="4" spans="1:35" x14ac:dyDescent="0.3">
      <c r="A4" t="s">
        <v>2</v>
      </c>
      <c r="B4" s="7">
        <f>COUNTIF(Sta!A:A,A4)</f>
        <v>6</v>
      </c>
      <c r="C4" s="4">
        <f>COUNTIF(Sta!B:B,A4)</f>
        <v>5</v>
      </c>
      <c r="D4" s="4">
        <f>B4+C4</f>
        <v>11</v>
      </c>
      <c r="E4" s="8">
        <f>(SUMIF(Sta!$A:$A,A4,Sta!$T:$T)  + SUMIF(Sta!$B:$B,A4,Sta!$T:$T) )/$D4</f>
        <v>4.2727272727272725</v>
      </c>
      <c r="F4" s="5">
        <f>SUMIF(Sta!$A:$A,A4,Sta!$T:$T)/$B4</f>
        <v>4.333333333333333</v>
      </c>
      <c r="G4" s="5">
        <f>SUMIF(Sta!$B:$B,A4,Sta!$T:$T)/$C4</f>
        <v>4.2</v>
      </c>
      <c r="H4" s="8">
        <f>(SUMIF(Sta!$A:$A,A4,Sta!$R:$R)  + SUMIF(Sta!$B:$B,A4,Sta!$S:$S) )/$D4</f>
        <v>2.1818181818181817</v>
      </c>
      <c r="I4" s="5">
        <f>SUMIF(Sta!$A:$A,A4,Sta!$R:$R)/$B4</f>
        <v>1.8333333333333333</v>
      </c>
      <c r="J4" s="5">
        <f>SUMIF(Sta!$B:$B,A4,Sta!$S:$S)/$C4</f>
        <v>2.6</v>
      </c>
      <c r="K4" s="9">
        <f>(COUNTIFS(Sta!$A:$A,A4,Sta!$T:$T,"&gt;2.5") +COUNTIFS(Sta!$B:$B,A4,Sta!$T:$T,"&gt;2.5"))/$D4</f>
        <v>0.90909090909090906</v>
      </c>
      <c r="L4" s="6">
        <f>COUNTIFS(Sta!$A:$A,A4,Sta!$T:$T,"&gt;2.5")/$B4</f>
        <v>1</v>
      </c>
      <c r="M4" s="6">
        <f>COUNTIFS(Sta!$B:$B,A4,Sta!$T:$T,"&gt;2.5")/$C4</f>
        <v>0.8</v>
      </c>
      <c r="N4" s="9">
        <f>(COUNTIFS(Sta!$A:$A,A4,Sta!$T:$T,"&gt;3.5") +COUNTIFS(Sta!$B:$B,A4,Sta!$T:$T,"&gt;3.5"))/$D4</f>
        <v>0.72727272727272729</v>
      </c>
      <c r="O4" s="31">
        <f>COUNTIFS(Sta!$A:$A,A4,Sta!$T:$T,"&gt;3.5")/$B4</f>
        <v>0.83333333333333337</v>
      </c>
      <c r="P4" s="12">
        <f>COUNTIFS(Sta!$B:$B,A4,Sta!$T:$T,"&gt;3.5")/$C4</f>
        <v>0.6</v>
      </c>
      <c r="Q4" s="31">
        <f>(COUNTIFS(Sta!$A:$A,A4,Sta!$T:$T,"&gt;4.5") +COUNTIFS(Sta!$B:$B,A4,Sta!$T:$T,"&gt;4.5"))/$D4</f>
        <v>0.18181818181818182</v>
      </c>
      <c r="R4" s="6">
        <f>COUNTIFS(Sta!$A:$A,A4,Sta!$T:$T,"&gt;4.5")/$B4</f>
        <v>0.16666666666666666</v>
      </c>
      <c r="S4" s="6">
        <f>COUNTIFS(Sta!$B:$B,A4,Sta!$T:$T,"&gt;4.5")/$C4</f>
        <v>0.2</v>
      </c>
      <c r="T4" s="9">
        <f>(COUNTIFS(Sta!$A:$A,A4,Sta!$R:$R,"&gt;0.5") +COUNTIFS(Sta!$B:$B,A4,Sta!$S:$S,"&gt;0.5"))/$D4</f>
        <v>0.90909090909090906</v>
      </c>
      <c r="U4" s="6">
        <f>COUNTIFS(Sta!$A:$A,A4,Sta!$R:$R,"&gt;0.5")/$B4</f>
        <v>0.83333333333333337</v>
      </c>
      <c r="V4" s="6">
        <f>COUNTIFS(Sta!$B:$B,A4,Sta!$S:$S,"&gt;0.5")/$C4</f>
        <v>1</v>
      </c>
      <c r="W4" s="9">
        <f>(COUNTIFS(Sta!$A:$A,A4,Sta!$R:$R,"&gt;1.5") +COUNTIFS(Sta!$B:$B,A4,Sta!$S:$S,"&gt;1.5"))/$D4</f>
        <v>0.72727272727272729</v>
      </c>
      <c r="X4" s="6">
        <f>COUNTIFS(Sta!$A:$A,A4,Sta!$R:$R,"&gt;1.5")/$B4</f>
        <v>0.5</v>
      </c>
      <c r="Y4" s="6">
        <f>COUNTIFS(Sta!$B:$B,A4,Sta!$S:$S,"&gt;1.5")/$C4</f>
        <v>1</v>
      </c>
    </row>
    <row r="5" spans="1:35" x14ac:dyDescent="0.3">
      <c r="A5" t="s">
        <v>14</v>
      </c>
      <c r="B5" s="7">
        <f>COUNTIF(Sta!A:A,A5)</f>
        <v>5</v>
      </c>
      <c r="C5" s="4">
        <f>COUNTIF(Sta!B:B,A5)</f>
        <v>6</v>
      </c>
      <c r="D5" s="4">
        <f t="shared" ref="D5:D68" si="0">B5+C5</f>
        <v>11</v>
      </c>
      <c r="E5" s="8">
        <f>(SUMIF(Sta!$A:$A,A5,Sta!$T:$T)  + SUMIF(Sta!$B:$B,A5,Sta!$T:$T) )/$D5</f>
        <v>2.6363636363636362</v>
      </c>
      <c r="F5" s="5">
        <f>SUMIF(Sta!$A:$A,A5,Sta!$T:$T)/$B5</f>
        <v>2.2000000000000002</v>
      </c>
      <c r="G5" s="5">
        <f>SUMIF(Sta!$B:$B,A5,Sta!$T:$T)/$C5</f>
        <v>3</v>
      </c>
      <c r="H5" s="8">
        <f>(SUMIF(Sta!$A:$A,A5,Sta!$R:$R)  + SUMIF(Sta!$B:$B,A5,Sta!$S:$S) )/$D5</f>
        <v>1.7272727272727273</v>
      </c>
      <c r="I5" s="5">
        <f>SUMIF(Sta!$A:$A,A5,Sta!$R:$R)/$B5</f>
        <v>1</v>
      </c>
      <c r="J5" s="5">
        <f>SUMIF(Sta!$B:$B,A5,Sta!$S:$S)/$C5</f>
        <v>2.3333333333333335</v>
      </c>
      <c r="K5" s="9">
        <f>(COUNTIFS(Sta!$A:$A,A5,Sta!$T:$T,"&gt;2.5") +COUNTIFS(Sta!$B:$B,A5,Sta!$T:$T,"&gt;2.5"))/$D5</f>
        <v>0.54545454545454541</v>
      </c>
      <c r="L5" s="6">
        <f>COUNTIFS(Sta!$A:$A,A5,Sta!$T:$T,"&gt;2.5")/$B5</f>
        <v>0.4</v>
      </c>
      <c r="M5" s="6">
        <f>COUNTIFS(Sta!$B:$B,A5,Sta!$T:$T,"&gt;2.5")/$C5</f>
        <v>0.66666666666666663</v>
      </c>
      <c r="N5" s="9">
        <f>(COUNTIFS(Sta!$A:$A,A5,Sta!$T:$T,"&gt;3.5") +COUNTIFS(Sta!$B:$B,A5,Sta!$T:$T,"&gt;3.5"))/$D5</f>
        <v>0.27272727272727271</v>
      </c>
      <c r="O5" s="31">
        <f>COUNTIFS(Sta!$A:$A,A5,Sta!$T:$T,"&gt;3.5")/$B5</f>
        <v>0.4</v>
      </c>
      <c r="P5" s="12">
        <f>COUNTIFS(Sta!$B:$B,A5,Sta!$T:$T,"&gt;3.5")/$C5</f>
        <v>0.16666666666666666</v>
      </c>
      <c r="Q5" s="31">
        <f>(COUNTIFS(Sta!$A:$A,A5,Sta!$T:$T,"&gt;4.5") +COUNTIFS(Sta!$B:$B,A5,Sta!$T:$T,"&gt;4.5"))/$D5</f>
        <v>0.27272727272727271</v>
      </c>
      <c r="R5" s="6">
        <f>COUNTIFS(Sta!$A:$A,A5,Sta!$T:$T,"&gt;4.5")/$B5</f>
        <v>0.4</v>
      </c>
      <c r="S5" s="6">
        <f>COUNTIFS(Sta!$B:$B,A5,Sta!$T:$T,"&gt;4.5")/$C5</f>
        <v>0.16666666666666666</v>
      </c>
      <c r="T5" s="9">
        <f>(COUNTIFS(Sta!$A:$A,A5,Sta!$R:$R,"&gt;0.5") +COUNTIFS(Sta!$B:$B,A5,Sta!$S:$S,"&gt;0.5"))/$D5</f>
        <v>0.72727272727272729</v>
      </c>
      <c r="U5" s="6">
        <f>COUNTIFS(Sta!$A:$A,A5,Sta!$R:$R,"&gt;0.5")/$B5</f>
        <v>0.4</v>
      </c>
      <c r="V5" s="6">
        <f>COUNTIFS(Sta!$B:$B,A5,Sta!$S:$S,"&gt;0.5")/$C5</f>
        <v>1</v>
      </c>
      <c r="W5" s="9">
        <f>(COUNTIFS(Sta!$A:$A,A5,Sta!$R:$R,"&gt;1.5") +COUNTIFS(Sta!$B:$B,A5,Sta!$S:$S,"&gt;1.5"))/$D5</f>
        <v>0.63636363636363635</v>
      </c>
      <c r="X5" s="6">
        <f>COUNTIFS(Sta!$A:$A,A5,Sta!$R:$R,"&gt;1.5")/$B5</f>
        <v>0.4</v>
      </c>
      <c r="Y5" s="6">
        <f>COUNTIFS(Sta!$B:$B,A5,Sta!$S:$S,"&gt;1.5")/$C5</f>
        <v>0.83333333333333337</v>
      </c>
    </row>
    <row r="6" spans="1:35" x14ac:dyDescent="0.3">
      <c r="A6" t="s">
        <v>5</v>
      </c>
      <c r="B6" s="7">
        <f>COUNTIF(Sta!A:A,A6)</f>
        <v>6</v>
      </c>
      <c r="C6" s="4">
        <f>COUNTIF(Sta!B:B,A6)</f>
        <v>5</v>
      </c>
      <c r="D6" s="4">
        <f t="shared" si="0"/>
        <v>11</v>
      </c>
      <c r="E6" s="8">
        <f>(SUMIF(Sta!$A:$A,A6,Sta!$T:$T)  + SUMIF(Sta!$B:$B,A6,Sta!$T:$T) )/$D6</f>
        <v>4.7272727272727275</v>
      </c>
      <c r="F6" s="5">
        <f>SUMIF(Sta!$A:$A,A6,Sta!$T:$T)/$B6</f>
        <v>4.666666666666667</v>
      </c>
      <c r="G6" s="5">
        <f>SUMIF(Sta!$B:$B,A6,Sta!$T:$T)/$C6</f>
        <v>4.8</v>
      </c>
      <c r="H6" s="8">
        <f>(SUMIF(Sta!$A:$A,A6,Sta!$R:$R)  + SUMIF(Sta!$B:$B,A6,Sta!$S:$S) )/$D6</f>
        <v>2</v>
      </c>
      <c r="I6" s="5">
        <f>SUMIF(Sta!$A:$A,A6,Sta!$R:$R)/$B6</f>
        <v>2</v>
      </c>
      <c r="J6" s="5">
        <f>SUMIF(Sta!$B:$B,A6,Sta!$S:$S)/$C6</f>
        <v>2</v>
      </c>
      <c r="K6" s="9">
        <f>(COUNTIFS(Sta!$A:$A,A6,Sta!$T:$T,"&gt;2.5") +COUNTIFS(Sta!$B:$B,A6,Sta!$T:$T,"&gt;2.5"))/$D6</f>
        <v>0.81818181818181823</v>
      </c>
      <c r="L6" s="6">
        <f>COUNTIFS(Sta!$A:$A,A6,Sta!$T:$T,"&gt;2.5")/$B6</f>
        <v>0.83333333333333337</v>
      </c>
      <c r="M6" s="6">
        <f>COUNTIFS(Sta!$B:$B,A6,Sta!$T:$T,"&gt;2.5")/$C6</f>
        <v>0.8</v>
      </c>
      <c r="N6" s="9">
        <f>(COUNTIFS(Sta!$A:$A,A6,Sta!$T:$T,"&gt;3.5") +COUNTIFS(Sta!$B:$B,A6,Sta!$T:$T,"&gt;3.5"))/$D6</f>
        <v>0.81818181818181823</v>
      </c>
      <c r="O6" s="31">
        <f>COUNTIFS(Sta!$A:$A,A6,Sta!$T:$T,"&gt;3.5")/$B6</f>
        <v>0.83333333333333337</v>
      </c>
      <c r="P6" s="12">
        <f>COUNTIFS(Sta!$B:$B,A6,Sta!$T:$T,"&gt;3.5")/$C6</f>
        <v>0.8</v>
      </c>
      <c r="Q6" s="31">
        <f>(COUNTIFS(Sta!$A:$A,A6,Sta!$T:$T,"&gt;4.5") +COUNTIFS(Sta!$B:$B,A6,Sta!$T:$T,"&gt;4.5"))/$D6</f>
        <v>0.54545454545454541</v>
      </c>
      <c r="R6" s="6">
        <f>COUNTIFS(Sta!$A:$A,A6,Sta!$T:$T,"&gt;4.5")/$B6</f>
        <v>0.5</v>
      </c>
      <c r="S6" s="6">
        <f>COUNTIFS(Sta!$B:$B,A6,Sta!$T:$T,"&gt;4.5")/$C6</f>
        <v>0.6</v>
      </c>
      <c r="T6" s="9">
        <f>(COUNTIFS(Sta!$A:$A,A6,Sta!$R:$R,"&gt;0.5") +COUNTIFS(Sta!$B:$B,A6,Sta!$S:$S,"&gt;0.5"))/$D6</f>
        <v>0.90909090909090906</v>
      </c>
      <c r="U6" s="6">
        <f>COUNTIFS(Sta!$A:$A,A6,Sta!$R:$R,"&gt;0.5")/$B6</f>
        <v>1</v>
      </c>
      <c r="V6" s="6">
        <f>COUNTIFS(Sta!$B:$B,A6,Sta!$S:$S,"&gt;0.5")/$C6</f>
        <v>0.8</v>
      </c>
      <c r="W6" s="9">
        <f>(COUNTIFS(Sta!$A:$A,A6,Sta!$R:$R,"&gt;1.5") +COUNTIFS(Sta!$B:$B,A6,Sta!$S:$S,"&gt;1.5"))/$D6</f>
        <v>0.72727272727272729</v>
      </c>
      <c r="X6" s="6">
        <f>COUNTIFS(Sta!$A:$A,A6,Sta!$R:$R,"&gt;1.5")/$B6</f>
        <v>0.83333333333333337</v>
      </c>
      <c r="Y6" s="6">
        <f>COUNTIFS(Sta!$B:$B,A6,Sta!$S:$S,"&gt;1.5")/$C6</f>
        <v>0.6</v>
      </c>
    </row>
    <row r="7" spans="1:35" x14ac:dyDescent="0.3">
      <c r="A7" t="s">
        <v>10</v>
      </c>
      <c r="B7" s="7">
        <f>COUNTIF(Sta!A:A,A7)</f>
        <v>5</v>
      </c>
      <c r="C7" s="4">
        <f>COUNTIF(Sta!B:B,A7)</f>
        <v>6</v>
      </c>
      <c r="D7" s="4">
        <f t="shared" si="0"/>
        <v>11</v>
      </c>
      <c r="E7" s="8">
        <f>(SUMIF(Sta!$A:$A,A7,Sta!$T:$T)  + SUMIF(Sta!$B:$B,A7,Sta!$T:$T) )/$D7</f>
        <v>2.7272727272727271</v>
      </c>
      <c r="F7" s="5">
        <f>SUMIF(Sta!$A:$A,A7,Sta!$T:$T)/$B7</f>
        <v>3</v>
      </c>
      <c r="G7" s="5">
        <f>SUMIF(Sta!$B:$B,A7,Sta!$T:$T)/$C7</f>
        <v>2.5</v>
      </c>
      <c r="H7" s="8">
        <f>(SUMIF(Sta!$A:$A,A7,Sta!$R:$R)  + SUMIF(Sta!$B:$B,A7,Sta!$S:$S) )/$D7</f>
        <v>1</v>
      </c>
      <c r="I7" s="5">
        <f>SUMIF(Sta!$A:$A,A7,Sta!$R:$R)/$B7</f>
        <v>0.6</v>
      </c>
      <c r="J7" s="5">
        <f>SUMIF(Sta!$B:$B,A7,Sta!$S:$S)/$C7</f>
        <v>1.3333333333333333</v>
      </c>
      <c r="K7" s="9">
        <f>(COUNTIFS(Sta!$A:$A,A7,Sta!$T:$T,"&gt;2.5") +COUNTIFS(Sta!$B:$B,A7,Sta!$T:$T,"&gt;2.5"))/$D7</f>
        <v>0.63636363636363635</v>
      </c>
      <c r="L7" s="6">
        <f>COUNTIFS(Sta!$A:$A,A7,Sta!$T:$T,"&gt;2.5")/$B7</f>
        <v>0.8</v>
      </c>
      <c r="M7" s="6">
        <f>COUNTIFS(Sta!$B:$B,A7,Sta!$T:$T,"&gt;2.5")/$C7</f>
        <v>0.5</v>
      </c>
      <c r="N7" s="9">
        <f>(COUNTIFS(Sta!$A:$A,A7,Sta!$T:$T,"&gt;3.5") +COUNTIFS(Sta!$B:$B,A7,Sta!$T:$T,"&gt;3.5"))/$D7</f>
        <v>0.27272727272727271</v>
      </c>
      <c r="O7" s="31">
        <f>COUNTIFS(Sta!$A:$A,A7,Sta!$T:$T,"&gt;3.5")/$B7</f>
        <v>0.2</v>
      </c>
      <c r="P7" s="12">
        <f>COUNTIFS(Sta!$B:$B,A7,Sta!$T:$T,"&gt;3.5")/$C7</f>
        <v>0.33333333333333331</v>
      </c>
      <c r="Q7" s="31">
        <f>(COUNTIFS(Sta!$A:$A,A7,Sta!$T:$T,"&gt;4.5") +COUNTIFS(Sta!$B:$B,A7,Sta!$T:$T,"&gt;4.5"))/$D7</f>
        <v>9.0909090909090912E-2</v>
      </c>
      <c r="R7" s="6">
        <f>COUNTIFS(Sta!$A:$A,A7,Sta!$T:$T,"&gt;4.5")/$B7</f>
        <v>0</v>
      </c>
      <c r="S7" s="6">
        <f>COUNTIFS(Sta!$B:$B,A7,Sta!$T:$T,"&gt;4.5")/$C7</f>
        <v>0.16666666666666666</v>
      </c>
      <c r="T7" s="9">
        <f>(COUNTIFS(Sta!$A:$A,A7,Sta!$R:$R,"&gt;0.5") +COUNTIFS(Sta!$B:$B,A7,Sta!$S:$S,"&gt;0.5"))/$D7</f>
        <v>0.54545454545454541</v>
      </c>
      <c r="U7" s="6">
        <f>COUNTIFS(Sta!$A:$A,A7,Sta!$R:$R,"&gt;0.5")/$B7</f>
        <v>0.6</v>
      </c>
      <c r="V7" s="6">
        <f>COUNTIFS(Sta!$B:$B,A7,Sta!$S:$S,"&gt;0.5")/$C7</f>
        <v>0.5</v>
      </c>
      <c r="W7" s="9">
        <f>(COUNTIFS(Sta!$A:$A,A7,Sta!$R:$R,"&gt;1.5") +COUNTIFS(Sta!$B:$B,A7,Sta!$S:$S,"&gt;1.5"))/$D7</f>
        <v>0.27272727272727271</v>
      </c>
      <c r="X7" s="6">
        <f>COUNTIFS(Sta!$A:$A,A7,Sta!$R:$R,"&gt;1.5")/$B7</f>
        <v>0</v>
      </c>
      <c r="Y7" s="6">
        <f>COUNTIFS(Sta!$B:$B,A7,Sta!$S:$S,"&gt;1.5")/$C7</f>
        <v>0.5</v>
      </c>
    </row>
    <row r="8" spans="1:35" x14ac:dyDescent="0.3">
      <c r="A8" t="s">
        <v>12</v>
      </c>
      <c r="B8" s="7">
        <f>COUNTIF(Sta!A:A,A8)</f>
        <v>5</v>
      </c>
      <c r="C8" s="4">
        <f>COUNTIF(Sta!B:B,A8)</f>
        <v>6</v>
      </c>
      <c r="D8" s="4">
        <f t="shared" si="0"/>
        <v>11</v>
      </c>
      <c r="E8" s="8">
        <f>(SUMIF(Sta!$A:$A,A8,Sta!$T:$T)  + SUMIF(Sta!$B:$B,A8,Sta!$T:$T) )/$D8</f>
        <v>4.3636363636363633</v>
      </c>
      <c r="F8" s="5">
        <f>SUMIF(Sta!$A:$A,A8,Sta!$T:$T)/$B8</f>
        <v>4.5999999999999996</v>
      </c>
      <c r="G8" s="5">
        <f>SUMIF(Sta!$B:$B,A8,Sta!$T:$T)/$C8</f>
        <v>4.166666666666667</v>
      </c>
      <c r="H8" s="8">
        <f>(SUMIF(Sta!$A:$A,A8,Sta!$R:$R)  + SUMIF(Sta!$B:$B,A8,Sta!$S:$S) )/$D8</f>
        <v>2.4545454545454546</v>
      </c>
      <c r="I8" s="5">
        <f>SUMIF(Sta!$A:$A,A8,Sta!$R:$R)/$B8</f>
        <v>2.6</v>
      </c>
      <c r="J8" s="5">
        <f>SUMIF(Sta!$B:$B,A8,Sta!$S:$S)/$C8</f>
        <v>2.3333333333333335</v>
      </c>
      <c r="K8" s="9">
        <f>(COUNTIFS(Sta!$A:$A,A8,Sta!$T:$T,"&gt;2.5") +COUNTIFS(Sta!$B:$B,A8,Sta!$T:$T,"&gt;2.5"))/$D8</f>
        <v>0.81818181818181823</v>
      </c>
      <c r="L8" s="6">
        <f>COUNTIFS(Sta!$A:$A,A8,Sta!$T:$T,"&gt;2.5")/$B8</f>
        <v>0.8</v>
      </c>
      <c r="M8" s="6">
        <f>COUNTIFS(Sta!$B:$B,A8,Sta!$T:$T,"&gt;2.5")/$C8</f>
        <v>0.83333333333333337</v>
      </c>
      <c r="N8" s="9">
        <f>(COUNTIFS(Sta!$A:$A,A8,Sta!$T:$T,"&gt;3.5") +COUNTIFS(Sta!$B:$B,A8,Sta!$T:$T,"&gt;3.5"))/$D8</f>
        <v>0.63636363636363635</v>
      </c>
      <c r="O8" s="31">
        <f>COUNTIFS(Sta!$A:$A,A8,Sta!$T:$T,"&gt;3.5")/$B8</f>
        <v>0.8</v>
      </c>
      <c r="P8" s="12">
        <f>COUNTIFS(Sta!$B:$B,A8,Sta!$T:$T,"&gt;3.5")/$C8</f>
        <v>0.5</v>
      </c>
      <c r="Q8" s="31">
        <f>(COUNTIFS(Sta!$A:$A,A8,Sta!$T:$T,"&gt;4.5") +COUNTIFS(Sta!$B:$B,A8,Sta!$T:$T,"&gt;4.5"))/$D8</f>
        <v>0.36363636363636365</v>
      </c>
      <c r="R8" s="6">
        <f>COUNTIFS(Sta!$A:$A,A8,Sta!$T:$T,"&gt;4.5")/$B8</f>
        <v>0.4</v>
      </c>
      <c r="S8" s="6">
        <f>COUNTIFS(Sta!$B:$B,A8,Sta!$T:$T,"&gt;4.5")/$C8</f>
        <v>0.33333333333333331</v>
      </c>
      <c r="T8" s="9">
        <f>(COUNTIFS(Sta!$A:$A,A8,Sta!$R:$R,"&gt;0.5") +COUNTIFS(Sta!$B:$B,A8,Sta!$S:$S,"&gt;0.5"))/$D8</f>
        <v>0.90909090909090906</v>
      </c>
      <c r="U8" s="6">
        <f>COUNTIFS(Sta!$A:$A,A8,Sta!$R:$R,"&gt;0.5")/$B8</f>
        <v>1</v>
      </c>
      <c r="V8" s="6">
        <f>COUNTIFS(Sta!$B:$B,A8,Sta!$S:$S,"&gt;0.5")/$C8</f>
        <v>0.83333333333333337</v>
      </c>
      <c r="W8" s="9">
        <f>(COUNTIFS(Sta!$A:$A,A8,Sta!$R:$R,"&gt;1.5") +COUNTIFS(Sta!$B:$B,A8,Sta!$S:$S,"&gt;1.5"))/$D8</f>
        <v>0.72727272727272729</v>
      </c>
      <c r="X8" s="6">
        <f>COUNTIFS(Sta!$A:$A,A8,Sta!$R:$R,"&gt;1.5")/$B8</f>
        <v>0.8</v>
      </c>
      <c r="Y8" s="6">
        <f>COUNTIFS(Sta!$B:$B,A8,Sta!$S:$S,"&gt;1.5")/$C8</f>
        <v>0.66666666666666663</v>
      </c>
    </row>
    <row r="9" spans="1:35" x14ac:dyDescent="0.3">
      <c r="A9" t="s">
        <v>15</v>
      </c>
      <c r="B9" s="7">
        <f>COUNTIF(Sta!A:A,A9)</f>
        <v>6</v>
      </c>
      <c r="C9" s="4">
        <f>COUNTIF(Sta!B:B,A9)</f>
        <v>5</v>
      </c>
      <c r="D9" s="4">
        <f t="shared" si="0"/>
        <v>11</v>
      </c>
      <c r="E9" s="8">
        <f>(SUMIF(Sta!$A:$A,A9,Sta!$T:$T)  + SUMIF(Sta!$B:$B,A9,Sta!$T:$T) )/$D9</f>
        <v>4.2727272727272725</v>
      </c>
      <c r="F9" s="5">
        <f>SUMIF(Sta!$A:$A,A9,Sta!$T:$T)/$B9</f>
        <v>4.166666666666667</v>
      </c>
      <c r="G9" s="5">
        <f>SUMIF(Sta!$B:$B,A9,Sta!$T:$T)/$C9</f>
        <v>4.4000000000000004</v>
      </c>
      <c r="H9" s="8">
        <f>(SUMIF(Sta!$A:$A,A9,Sta!$R:$R)  + SUMIF(Sta!$B:$B,A9,Sta!$S:$S) )/$D9</f>
        <v>2.2727272727272729</v>
      </c>
      <c r="I9" s="5">
        <f>SUMIF(Sta!$A:$A,A9,Sta!$R:$R)/$B9</f>
        <v>2.1666666666666665</v>
      </c>
      <c r="J9" s="5">
        <f>SUMIF(Sta!$B:$B,A9,Sta!$S:$S)/$C9</f>
        <v>2.4</v>
      </c>
      <c r="K9" s="9">
        <f>(COUNTIFS(Sta!$A:$A,A9,Sta!$T:$T,"&gt;2.5") +COUNTIFS(Sta!$B:$B,A9,Sta!$T:$T,"&gt;2.5"))/$D9</f>
        <v>0.63636363636363635</v>
      </c>
      <c r="L9" s="6">
        <f>COUNTIFS(Sta!$A:$A,A9,Sta!$T:$T,"&gt;2.5")/$B9</f>
        <v>0.5</v>
      </c>
      <c r="M9" s="6">
        <f>COUNTIFS(Sta!$B:$B,A9,Sta!$T:$T,"&gt;2.5")/$C9</f>
        <v>0.8</v>
      </c>
      <c r="N9" s="9">
        <f>(COUNTIFS(Sta!$A:$A,A9,Sta!$T:$T,"&gt;3.5") +COUNTIFS(Sta!$B:$B,A9,Sta!$T:$T,"&gt;3.5"))/$D9</f>
        <v>0.63636363636363635</v>
      </c>
      <c r="O9" s="31">
        <f>COUNTIFS(Sta!$A:$A,A9,Sta!$T:$T,"&gt;3.5")/$B9</f>
        <v>0.5</v>
      </c>
      <c r="P9" s="12">
        <f>COUNTIFS(Sta!$B:$B,A9,Sta!$T:$T,"&gt;3.5")/$C9</f>
        <v>0.8</v>
      </c>
      <c r="Q9" s="31">
        <f>(COUNTIFS(Sta!$A:$A,A9,Sta!$T:$T,"&gt;4.5") +COUNTIFS(Sta!$B:$B,A9,Sta!$T:$T,"&gt;4.5"))/$D9</f>
        <v>0.54545454545454541</v>
      </c>
      <c r="R9" s="6">
        <f>COUNTIFS(Sta!$A:$A,A9,Sta!$T:$T,"&gt;4.5")/$B9</f>
        <v>0.5</v>
      </c>
      <c r="S9" s="6">
        <f>COUNTIFS(Sta!$B:$B,A9,Sta!$T:$T,"&gt;4.5")/$C9</f>
        <v>0.6</v>
      </c>
      <c r="T9" s="9">
        <f>(COUNTIFS(Sta!$A:$A,A9,Sta!$R:$R,"&gt;0.5") +COUNTIFS(Sta!$B:$B,A9,Sta!$S:$S,"&gt;0.5"))/$D9</f>
        <v>0.81818181818181823</v>
      </c>
      <c r="U9" s="6">
        <f>COUNTIFS(Sta!$A:$A,A9,Sta!$R:$R,"&gt;0.5")/$B9</f>
        <v>0.66666666666666663</v>
      </c>
      <c r="V9" s="6">
        <f>COUNTIFS(Sta!$B:$B,A9,Sta!$S:$S,"&gt;0.5")/$C9</f>
        <v>1</v>
      </c>
      <c r="W9" s="9">
        <f>(COUNTIFS(Sta!$A:$A,A9,Sta!$R:$R,"&gt;1.5") +COUNTIFS(Sta!$B:$B,A9,Sta!$S:$S,"&gt;1.5"))/$D9</f>
        <v>0.63636363636363635</v>
      </c>
      <c r="X9" s="6">
        <f>COUNTIFS(Sta!$A:$A,A9,Sta!$R:$R,"&gt;1.5")/$B9</f>
        <v>0.5</v>
      </c>
      <c r="Y9" s="6">
        <f>COUNTIFS(Sta!$B:$B,A9,Sta!$S:$S,"&gt;1.5")/$C9</f>
        <v>0.8</v>
      </c>
    </row>
    <row r="10" spans="1:35" x14ac:dyDescent="0.3">
      <c r="A10" t="s">
        <v>8</v>
      </c>
      <c r="B10" s="7">
        <f>COUNTIF(Sta!A:A,A10)</f>
        <v>6</v>
      </c>
      <c r="C10" s="4">
        <f>COUNTIF(Sta!B:B,A10)</f>
        <v>5</v>
      </c>
      <c r="D10" s="4">
        <f t="shared" si="0"/>
        <v>11</v>
      </c>
      <c r="E10" s="8">
        <f>(SUMIF(Sta!$A:$A,A10,Sta!$T:$T)  + SUMIF(Sta!$B:$B,A10,Sta!$T:$T) )/$D10</f>
        <v>3.6363636363636362</v>
      </c>
      <c r="F10" s="5">
        <f>SUMIF(Sta!$A:$A,A10,Sta!$T:$T)/$B10</f>
        <v>3.8333333333333335</v>
      </c>
      <c r="G10" s="5">
        <f>SUMIF(Sta!$B:$B,A10,Sta!$T:$T)/$C10</f>
        <v>3.4</v>
      </c>
      <c r="H10" s="8">
        <f>(SUMIF(Sta!$A:$A,A10,Sta!$R:$R)  + SUMIF(Sta!$B:$B,A10,Sta!$S:$S) )/$D10</f>
        <v>2</v>
      </c>
      <c r="I10" s="5">
        <f>SUMIF(Sta!$A:$A,A10,Sta!$R:$R)/$B10</f>
        <v>2.1666666666666665</v>
      </c>
      <c r="J10" s="5">
        <f>SUMIF(Sta!$B:$B,A10,Sta!$S:$S)/$C10</f>
        <v>1.8</v>
      </c>
      <c r="K10" s="9">
        <f>(COUNTIFS(Sta!$A:$A,A10,Sta!$T:$T,"&gt;2.5") +COUNTIFS(Sta!$B:$B,A10,Sta!$T:$T,"&gt;2.5"))/$D10</f>
        <v>0.81818181818181823</v>
      </c>
      <c r="L10" s="6">
        <f>COUNTIFS(Sta!$A:$A,A10,Sta!$T:$T,"&gt;2.5")/$B10</f>
        <v>1</v>
      </c>
      <c r="M10" s="6">
        <f>COUNTIFS(Sta!$B:$B,A10,Sta!$T:$T,"&gt;2.5")/$C10</f>
        <v>0.6</v>
      </c>
      <c r="N10" s="9">
        <f>(COUNTIFS(Sta!$A:$A,A10,Sta!$T:$T,"&gt;3.5") +COUNTIFS(Sta!$B:$B,A10,Sta!$T:$T,"&gt;3.5"))/$D10</f>
        <v>0.63636363636363635</v>
      </c>
      <c r="O10" s="31">
        <f>COUNTIFS(Sta!$A:$A,A10,Sta!$T:$T,"&gt;3.5")/$B10</f>
        <v>0.66666666666666663</v>
      </c>
      <c r="P10" s="12">
        <f>COUNTIFS(Sta!$B:$B,A10,Sta!$T:$T,"&gt;3.5")/$C10</f>
        <v>0.6</v>
      </c>
      <c r="Q10" s="31">
        <f>(COUNTIFS(Sta!$A:$A,A10,Sta!$T:$T,"&gt;4.5") +COUNTIFS(Sta!$B:$B,A10,Sta!$T:$T,"&gt;4.5"))/$D10</f>
        <v>0.18181818181818182</v>
      </c>
      <c r="R10" s="6">
        <f>COUNTIFS(Sta!$A:$A,A10,Sta!$T:$T,"&gt;4.5")/$B10</f>
        <v>0.16666666666666666</v>
      </c>
      <c r="S10" s="6">
        <f>COUNTIFS(Sta!$B:$B,A10,Sta!$T:$T,"&gt;4.5")/$C10</f>
        <v>0.2</v>
      </c>
      <c r="T10" s="9">
        <f>(COUNTIFS(Sta!$A:$A,A10,Sta!$R:$R,"&gt;0.5") +COUNTIFS(Sta!$B:$B,A10,Sta!$S:$S,"&gt;0.5"))/$D10</f>
        <v>1</v>
      </c>
      <c r="U10" s="6">
        <f>COUNTIFS(Sta!$A:$A,A10,Sta!$R:$R,"&gt;0.5")/$B10</f>
        <v>1</v>
      </c>
      <c r="V10" s="6">
        <f>COUNTIFS(Sta!$B:$B,A10,Sta!$S:$S,"&gt;0.5")/$C10</f>
        <v>1</v>
      </c>
      <c r="W10" s="9">
        <f>(COUNTIFS(Sta!$A:$A,A10,Sta!$R:$R,"&gt;1.5") +COUNTIFS(Sta!$B:$B,A10,Sta!$S:$S,"&gt;1.5"))/$D10</f>
        <v>0.81818181818181823</v>
      </c>
      <c r="X10" s="6">
        <f>COUNTIFS(Sta!$A:$A,A10,Sta!$R:$R,"&gt;1.5")/$B10</f>
        <v>1</v>
      </c>
      <c r="Y10" s="6">
        <f>COUNTIFS(Sta!$B:$B,A10,Sta!$S:$S,"&gt;1.5")/$C10</f>
        <v>0.6</v>
      </c>
    </row>
    <row r="11" spans="1:35" x14ac:dyDescent="0.3">
      <c r="A11" t="s">
        <v>9</v>
      </c>
      <c r="B11" s="7">
        <f>COUNTIF(Sta!A:A,A11)</f>
        <v>5</v>
      </c>
      <c r="C11" s="4">
        <f>COUNTIF(Sta!B:B,A11)</f>
        <v>6</v>
      </c>
      <c r="D11" s="4">
        <f t="shared" si="0"/>
        <v>11</v>
      </c>
      <c r="E11" s="8">
        <f>(SUMIF(Sta!$A:$A,A11,Sta!$T:$T)  + SUMIF(Sta!$B:$B,A11,Sta!$T:$T) )/$D11</f>
        <v>4.8181818181818183</v>
      </c>
      <c r="F11" s="5">
        <f>SUMIF(Sta!$A:$A,A11,Sta!$T:$T)/$B11</f>
        <v>4.5999999999999996</v>
      </c>
      <c r="G11" s="5">
        <f>SUMIF(Sta!$B:$B,A11,Sta!$T:$T)/$C11</f>
        <v>5</v>
      </c>
      <c r="H11" s="8">
        <f>(SUMIF(Sta!$A:$A,A11,Sta!$R:$R)  + SUMIF(Sta!$B:$B,A11,Sta!$S:$S) )/$D11</f>
        <v>2.1818181818181817</v>
      </c>
      <c r="I11" s="5">
        <f>SUMIF(Sta!$A:$A,A11,Sta!$R:$R)/$B11</f>
        <v>2</v>
      </c>
      <c r="J11" s="5">
        <f>SUMIF(Sta!$B:$B,A11,Sta!$S:$S)/$C11</f>
        <v>2.3333333333333335</v>
      </c>
      <c r="K11" s="9">
        <f>(COUNTIFS(Sta!$A:$A,A11,Sta!$T:$T,"&gt;2.5") +COUNTIFS(Sta!$B:$B,A11,Sta!$T:$T,"&gt;2.5"))/$D11</f>
        <v>0.90909090909090906</v>
      </c>
      <c r="L11" s="6">
        <f>COUNTIFS(Sta!$A:$A,A11,Sta!$T:$T,"&gt;2.5")/$B11</f>
        <v>0.8</v>
      </c>
      <c r="M11" s="6">
        <f>COUNTIFS(Sta!$B:$B,A11,Sta!$T:$T,"&gt;2.5")/$C11</f>
        <v>1</v>
      </c>
      <c r="N11" s="9">
        <f>(COUNTIFS(Sta!$A:$A,A11,Sta!$T:$T,"&gt;3.5") +COUNTIFS(Sta!$B:$B,A11,Sta!$T:$T,"&gt;3.5"))/$D11</f>
        <v>0.81818181818181823</v>
      </c>
      <c r="O11" s="31">
        <f>COUNTIFS(Sta!$A:$A,A11,Sta!$T:$T,"&gt;3.5")/$B11</f>
        <v>0.6</v>
      </c>
      <c r="P11" s="12">
        <f>COUNTIFS(Sta!$B:$B,A11,Sta!$T:$T,"&gt;3.5")/$C11</f>
        <v>1</v>
      </c>
      <c r="Q11" s="31">
        <f>(COUNTIFS(Sta!$A:$A,A11,Sta!$T:$T,"&gt;4.5") +COUNTIFS(Sta!$B:$B,A11,Sta!$T:$T,"&gt;4.5"))/$D11</f>
        <v>0.54545454545454541</v>
      </c>
      <c r="R11" s="6">
        <f>COUNTIFS(Sta!$A:$A,A11,Sta!$T:$T,"&gt;4.5")/$B11</f>
        <v>0.6</v>
      </c>
      <c r="S11" s="6">
        <f>COUNTIFS(Sta!$B:$B,A11,Sta!$T:$T,"&gt;4.5")/$C11</f>
        <v>0.5</v>
      </c>
      <c r="T11" s="9">
        <f>(COUNTIFS(Sta!$A:$A,A11,Sta!$R:$R,"&gt;0.5") +COUNTIFS(Sta!$B:$B,A11,Sta!$S:$S,"&gt;0.5"))/$D11</f>
        <v>0.90909090909090906</v>
      </c>
      <c r="U11" s="6">
        <f>COUNTIFS(Sta!$A:$A,A11,Sta!$R:$R,"&gt;0.5")/$B11</f>
        <v>0.8</v>
      </c>
      <c r="V11" s="6">
        <f>COUNTIFS(Sta!$B:$B,A11,Sta!$S:$S,"&gt;0.5")/$C11</f>
        <v>1</v>
      </c>
      <c r="W11" s="9">
        <f>(COUNTIFS(Sta!$A:$A,A11,Sta!$R:$R,"&gt;1.5") +COUNTIFS(Sta!$B:$B,A11,Sta!$S:$S,"&gt;1.5"))/$D11</f>
        <v>0.81818181818181823</v>
      </c>
      <c r="X11" s="6">
        <f>COUNTIFS(Sta!$A:$A,A11,Sta!$R:$R,"&gt;1.5")/$B11</f>
        <v>0.6</v>
      </c>
      <c r="Y11" s="6">
        <f>COUNTIFS(Sta!$B:$B,A11,Sta!$S:$S,"&gt;1.5")/$C11</f>
        <v>1</v>
      </c>
    </row>
    <row r="12" spans="1:35" x14ac:dyDescent="0.3">
      <c r="A12" t="s">
        <v>11</v>
      </c>
      <c r="B12" s="7">
        <f>COUNTIF(Sta!A:A,A12)</f>
        <v>5</v>
      </c>
      <c r="C12" s="4">
        <f>COUNTIF(Sta!B:B,A12)</f>
        <v>6</v>
      </c>
      <c r="D12" s="4">
        <f t="shared" si="0"/>
        <v>11</v>
      </c>
      <c r="E12" s="8">
        <f>(SUMIF(Sta!$A:$A,A12,Sta!$T:$T)  + SUMIF(Sta!$B:$B,A12,Sta!$T:$T) )/$D12</f>
        <v>3.6363636363636362</v>
      </c>
      <c r="F12" s="5">
        <f>SUMIF(Sta!$A:$A,A12,Sta!$T:$T)/$B12</f>
        <v>4.5999999999999996</v>
      </c>
      <c r="G12" s="5">
        <f>SUMIF(Sta!$B:$B,A12,Sta!$T:$T)/$C12</f>
        <v>2.8333333333333335</v>
      </c>
      <c r="H12" s="8">
        <f>(SUMIF(Sta!$A:$A,A12,Sta!$R:$R)  + SUMIF(Sta!$B:$B,A12,Sta!$S:$S) )/$D12</f>
        <v>1.8181818181818181</v>
      </c>
      <c r="I12" s="5">
        <f>SUMIF(Sta!$A:$A,A12,Sta!$R:$R)/$B12</f>
        <v>2.2000000000000002</v>
      </c>
      <c r="J12" s="5">
        <f>SUMIF(Sta!$B:$B,A12,Sta!$S:$S)/$C12</f>
        <v>1.5</v>
      </c>
      <c r="K12" s="9">
        <f>(COUNTIFS(Sta!$A:$A,A12,Sta!$T:$T,"&gt;2.5") +COUNTIFS(Sta!$B:$B,A12,Sta!$T:$T,"&gt;2.5"))/$D12</f>
        <v>0.90909090909090906</v>
      </c>
      <c r="L12" s="6">
        <f>COUNTIFS(Sta!$A:$A,A12,Sta!$T:$T,"&gt;2.5")/$B12</f>
        <v>1</v>
      </c>
      <c r="M12" s="6">
        <f>COUNTIFS(Sta!$B:$B,A12,Sta!$T:$T,"&gt;2.5")/$C12</f>
        <v>0.83333333333333337</v>
      </c>
      <c r="N12" s="9">
        <f>(COUNTIFS(Sta!$A:$A,A12,Sta!$T:$T,"&gt;3.5") +COUNTIFS(Sta!$B:$B,A12,Sta!$T:$T,"&gt;3.5"))/$D12</f>
        <v>0.54545454545454541</v>
      </c>
      <c r="O12" s="31">
        <f>COUNTIFS(Sta!$A:$A,A12,Sta!$T:$T,"&gt;3.5")/$B12</f>
        <v>0.8</v>
      </c>
      <c r="P12" s="12">
        <f>COUNTIFS(Sta!$B:$B,A12,Sta!$T:$T,"&gt;3.5")/$C12</f>
        <v>0.33333333333333331</v>
      </c>
      <c r="Q12" s="31">
        <f>(COUNTIFS(Sta!$A:$A,A12,Sta!$T:$T,"&gt;4.5") +COUNTIFS(Sta!$B:$B,A12,Sta!$T:$T,"&gt;4.5"))/$D12</f>
        <v>0.27272727272727271</v>
      </c>
      <c r="R12" s="6">
        <f>COUNTIFS(Sta!$A:$A,A12,Sta!$T:$T,"&gt;4.5")/$B12</f>
        <v>0.6</v>
      </c>
      <c r="S12" s="6">
        <f>COUNTIFS(Sta!$B:$B,A12,Sta!$T:$T,"&gt;4.5")/$C12</f>
        <v>0</v>
      </c>
      <c r="T12" s="9">
        <f>(COUNTIFS(Sta!$A:$A,A12,Sta!$R:$R,"&gt;0.5") +COUNTIFS(Sta!$B:$B,A12,Sta!$S:$S,"&gt;0.5"))/$D12</f>
        <v>0.90909090909090906</v>
      </c>
      <c r="U12" s="6">
        <f>COUNTIFS(Sta!$A:$A,A12,Sta!$R:$R,"&gt;0.5")/$B12</f>
        <v>1</v>
      </c>
      <c r="V12" s="6">
        <f>COUNTIFS(Sta!$B:$B,A12,Sta!$S:$S,"&gt;0.5")/$C12</f>
        <v>0.83333333333333337</v>
      </c>
      <c r="W12" s="9">
        <f>(COUNTIFS(Sta!$A:$A,A12,Sta!$R:$R,"&gt;1.5") +COUNTIFS(Sta!$B:$B,A12,Sta!$S:$S,"&gt;1.5"))/$D12</f>
        <v>0.63636363636363635</v>
      </c>
      <c r="X12" s="6">
        <f>COUNTIFS(Sta!$A:$A,A12,Sta!$R:$R,"&gt;1.5")/$B12</f>
        <v>0.8</v>
      </c>
      <c r="Y12" s="6">
        <f>COUNTIFS(Sta!$B:$B,A12,Sta!$S:$S,"&gt;1.5")/$C12</f>
        <v>0.5</v>
      </c>
    </row>
    <row r="13" spans="1:35" x14ac:dyDescent="0.3">
      <c r="A13" t="s">
        <v>3</v>
      </c>
      <c r="B13" s="7">
        <f>COUNTIF(Sta!A:A,A13)</f>
        <v>6</v>
      </c>
      <c r="C13" s="4">
        <f>COUNTIF(Sta!B:B,A13)</f>
        <v>5</v>
      </c>
      <c r="D13" s="4">
        <f t="shared" si="0"/>
        <v>11</v>
      </c>
      <c r="E13" s="8">
        <f>(SUMIF(Sta!$A:$A,A13,Sta!$T:$T)  + SUMIF(Sta!$B:$B,A13,Sta!$T:$T) )/$D13</f>
        <v>4.7272727272727275</v>
      </c>
      <c r="F13" s="5">
        <f>SUMIF(Sta!$A:$A,A13,Sta!$T:$T)/$B13</f>
        <v>4.333333333333333</v>
      </c>
      <c r="G13" s="5">
        <f>SUMIF(Sta!$B:$B,A13,Sta!$T:$T)/$C13</f>
        <v>5.2</v>
      </c>
      <c r="H13" s="8">
        <f>(SUMIF(Sta!$A:$A,A13,Sta!$R:$R)  + SUMIF(Sta!$B:$B,A13,Sta!$S:$S) )/$D13</f>
        <v>2.5454545454545454</v>
      </c>
      <c r="I13" s="5">
        <f>SUMIF(Sta!$A:$A,A13,Sta!$R:$R)/$B13</f>
        <v>2.5</v>
      </c>
      <c r="J13" s="5">
        <f>SUMIF(Sta!$B:$B,A13,Sta!$S:$S)/$C13</f>
        <v>2.6</v>
      </c>
      <c r="K13" s="9">
        <f>(COUNTIFS(Sta!$A:$A,A13,Sta!$T:$T,"&gt;2.5") +COUNTIFS(Sta!$B:$B,A13,Sta!$T:$T,"&gt;2.5"))/$D13</f>
        <v>0.72727272727272729</v>
      </c>
      <c r="L13" s="6">
        <f>COUNTIFS(Sta!$A:$A,A13,Sta!$T:$T,"&gt;2.5")/$B13</f>
        <v>0.66666666666666663</v>
      </c>
      <c r="M13" s="6">
        <f>COUNTIFS(Sta!$B:$B,A13,Sta!$T:$T,"&gt;2.5")/$C13</f>
        <v>0.8</v>
      </c>
      <c r="N13" s="9">
        <f>(COUNTIFS(Sta!$A:$A,A13,Sta!$T:$T,"&gt;3.5") +COUNTIFS(Sta!$B:$B,A13,Sta!$T:$T,"&gt;3.5"))/$D13</f>
        <v>0.54545454545454541</v>
      </c>
      <c r="O13" s="31">
        <f>COUNTIFS(Sta!$A:$A,A13,Sta!$T:$T,"&gt;3.5")/$B13</f>
        <v>0.33333333333333331</v>
      </c>
      <c r="P13" s="12">
        <f>COUNTIFS(Sta!$B:$B,A13,Sta!$T:$T,"&gt;3.5")/$C13</f>
        <v>0.8</v>
      </c>
      <c r="Q13" s="31">
        <f>(COUNTIFS(Sta!$A:$A,A13,Sta!$T:$T,"&gt;4.5") +COUNTIFS(Sta!$B:$B,A13,Sta!$T:$T,"&gt;4.5"))/$D13</f>
        <v>0.45454545454545453</v>
      </c>
      <c r="R13" s="6">
        <f>COUNTIFS(Sta!$A:$A,A13,Sta!$T:$T,"&gt;4.5")/$B13</f>
        <v>0.33333333333333331</v>
      </c>
      <c r="S13" s="6">
        <f>COUNTIFS(Sta!$B:$B,A13,Sta!$T:$T,"&gt;4.5")/$C13</f>
        <v>0.6</v>
      </c>
      <c r="T13" s="9">
        <f>(COUNTIFS(Sta!$A:$A,A13,Sta!$R:$R,"&gt;0.5") +COUNTIFS(Sta!$B:$B,A13,Sta!$S:$S,"&gt;0.5"))/$D13</f>
        <v>0.90909090909090906</v>
      </c>
      <c r="U13" s="6">
        <f>COUNTIFS(Sta!$A:$A,A13,Sta!$R:$R,"&gt;0.5")/$B13</f>
        <v>0.83333333333333337</v>
      </c>
      <c r="V13" s="6">
        <f>COUNTIFS(Sta!$B:$B,A13,Sta!$S:$S,"&gt;0.5")/$C13</f>
        <v>1</v>
      </c>
      <c r="W13" s="9">
        <f>(COUNTIFS(Sta!$A:$A,A13,Sta!$R:$R,"&gt;1.5") +COUNTIFS(Sta!$B:$B,A13,Sta!$S:$S,"&gt;1.5"))/$D13</f>
        <v>0.72727272727272729</v>
      </c>
      <c r="X13" s="6">
        <f>COUNTIFS(Sta!$A:$A,A13,Sta!$R:$R,"&gt;1.5")/$B13</f>
        <v>0.66666666666666663</v>
      </c>
      <c r="Y13" s="6">
        <f>COUNTIFS(Sta!$B:$B,A13,Sta!$S:$S,"&gt;1.5")/$C13</f>
        <v>0.8</v>
      </c>
    </row>
    <row r="14" spans="1:35" x14ac:dyDescent="0.3">
      <c r="A14" t="s">
        <v>80</v>
      </c>
      <c r="B14" s="7">
        <f>COUNTIF(Sta!A:A,A14)</f>
        <v>6</v>
      </c>
      <c r="C14" s="4">
        <f>COUNTIF(Sta!B:B,A14)</f>
        <v>5</v>
      </c>
      <c r="D14" s="4">
        <f t="shared" si="0"/>
        <v>11</v>
      </c>
      <c r="E14" s="8">
        <f>(SUMIF(Sta!$A:$A,A14,Sta!$T:$T)  + SUMIF(Sta!$B:$B,A14,Sta!$T:$T) )/$D14</f>
        <v>4.5454545454545459</v>
      </c>
      <c r="F14" s="5">
        <f>SUMIF(Sta!$A:$A,A14,Sta!$T:$T)/$B14</f>
        <v>4.166666666666667</v>
      </c>
      <c r="G14" s="5">
        <f>SUMIF(Sta!$B:$B,A14,Sta!$T:$T)/$C14</f>
        <v>5</v>
      </c>
      <c r="H14" s="8">
        <f>(SUMIF(Sta!$A:$A,A14,Sta!$R:$R)  + SUMIF(Sta!$B:$B,A14,Sta!$S:$S) )/$D14</f>
        <v>1.6363636363636365</v>
      </c>
      <c r="I14" s="5">
        <f>SUMIF(Sta!$A:$A,A14,Sta!$R:$R)/$B14</f>
        <v>1.1666666666666667</v>
      </c>
      <c r="J14" s="5">
        <f>SUMIF(Sta!$B:$B,A14,Sta!$S:$S)/$C14</f>
        <v>2.2000000000000002</v>
      </c>
      <c r="K14" s="9">
        <f>(COUNTIFS(Sta!$A:$A,A14,Sta!$T:$T,"&gt;2.5") +COUNTIFS(Sta!$B:$B,A14,Sta!$T:$T,"&gt;2.5"))/$D14</f>
        <v>0.81818181818181823</v>
      </c>
      <c r="L14" s="6">
        <f>COUNTIFS(Sta!$A:$A,A14,Sta!$T:$T,"&gt;2.5")/$B14</f>
        <v>0.83333333333333337</v>
      </c>
      <c r="M14" s="6">
        <f>COUNTIFS(Sta!$B:$B,A14,Sta!$T:$T,"&gt;2.5")/$C14</f>
        <v>0.8</v>
      </c>
      <c r="N14" s="9">
        <f>(COUNTIFS(Sta!$A:$A,A14,Sta!$T:$T,"&gt;3.5") +COUNTIFS(Sta!$B:$B,A14,Sta!$T:$T,"&gt;3.5"))/$D14</f>
        <v>0.72727272727272729</v>
      </c>
      <c r="O14" s="31">
        <f>COUNTIFS(Sta!$A:$A,A14,Sta!$T:$T,"&gt;3.5")/$B14</f>
        <v>0.66666666666666663</v>
      </c>
      <c r="P14" s="12">
        <f>COUNTIFS(Sta!$B:$B,A14,Sta!$T:$T,"&gt;3.5")/$C14</f>
        <v>0.8</v>
      </c>
      <c r="Q14" s="31">
        <f>(COUNTIFS(Sta!$A:$A,A14,Sta!$T:$T,"&gt;4.5") +COUNTIFS(Sta!$B:$B,A14,Sta!$T:$T,"&gt;4.5"))/$D14</f>
        <v>0.54545454545454541</v>
      </c>
      <c r="R14" s="6">
        <f>COUNTIFS(Sta!$A:$A,A14,Sta!$T:$T,"&gt;4.5")/$B14</f>
        <v>0.66666666666666663</v>
      </c>
      <c r="S14" s="6">
        <f>COUNTIFS(Sta!$B:$B,A14,Sta!$T:$T,"&gt;4.5")/$C14</f>
        <v>0.4</v>
      </c>
      <c r="T14" s="9">
        <f>(COUNTIFS(Sta!$A:$A,A14,Sta!$R:$R,"&gt;0.5") +COUNTIFS(Sta!$B:$B,A14,Sta!$S:$S,"&gt;0.5"))/$D14</f>
        <v>0.81818181818181823</v>
      </c>
      <c r="U14" s="6">
        <f>COUNTIFS(Sta!$A:$A,A14,Sta!$R:$R,"&gt;0.5")/$B14</f>
        <v>0.83333333333333337</v>
      </c>
      <c r="V14" s="6">
        <f>COUNTIFS(Sta!$B:$B,A14,Sta!$S:$S,"&gt;0.5")/$C14</f>
        <v>0.8</v>
      </c>
      <c r="W14" s="9">
        <f>(COUNTIFS(Sta!$A:$A,A14,Sta!$R:$R,"&gt;1.5") +COUNTIFS(Sta!$B:$B,A14,Sta!$S:$S,"&gt;1.5"))/$D14</f>
        <v>0.36363636363636365</v>
      </c>
      <c r="X14" s="6">
        <f>COUNTIFS(Sta!$A:$A,A14,Sta!$R:$R,"&gt;1.5")/$B14</f>
        <v>0.33333333333333331</v>
      </c>
      <c r="Y14" s="6">
        <f>COUNTIFS(Sta!$B:$B,A14,Sta!$S:$S,"&gt;1.5")/$C14</f>
        <v>0.4</v>
      </c>
    </row>
    <row r="15" spans="1:35" x14ac:dyDescent="0.3">
      <c r="A15" t="s">
        <v>16</v>
      </c>
      <c r="B15" s="7">
        <f>COUNTIF(Sta!A:A,A15)</f>
        <v>6</v>
      </c>
      <c r="C15" s="4">
        <f>COUNTIF(Sta!B:B,A15)</f>
        <v>5</v>
      </c>
      <c r="D15" s="4">
        <f t="shared" si="0"/>
        <v>11</v>
      </c>
      <c r="E15" s="8">
        <f>(SUMIF(Sta!$A:$A,A15,Sta!$T:$T)  + SUMIF(Sta!$B:$B,A15,Sta!$T:$T) )/$D15</f>
        <v>2.9090909090909092</v>
      </c>
      <c r="F15" s="5">
        <f>SUMIF(Sta!$A:$A,A15,Sta!$T:$T)/$B15</f>
        <v>2.6666666666666665</v>
      </c>
      <c r="G15" s="5">
        <f>SUMIF(Sta!$B:$B,A15,Sta!$T:$T)/$C15</f>
        <v>3.2</v>
      </c>
      <c r="H15" s="8">
        <f>(SUMIF(Sta!$A:$A,A15,Sta!$R:$R)  + SUMIF(Sta!$B:$B,A15,Sta!$S:$S) )/$D15</f>
        <v>1.4545454545454546</v>
      </c>
      <c r="I15" s="5">
        <f>SUMIF(Sta!$A:$A,A15,Sta!$R:$R)/$B15</f>
        <v>1</v>
      </c>
      <c r="J15" s="5">
        <f>SUMIF(Sta!$B:$B,A15,Sta!$S:$S)/$C15</f>
        <v>2</v>
      </c>
      <c r="K15" s="9">
        <f>(COUNTIFS(Sta!$A:$A,A15,Sta!$T:$T,"&gt;2.5") +COUNTIFS(Sta!$B:$B,A15,Sta!$T:$T,"&gt;2.5"))/$D15</f>
        <v>0.54545454545454541</v>
      </c>
      <c r="L15" s="6">
        <f>COUNTIFS(Sta!$A:$A,A15,Sta!$T:$T,"&gt;2.5")/$B15</f>
        <v>0.5</v>
      </c>
      <c r="M15" s="6">
        <f>COUNTIFS(Sta!$B:$B,A15,Sta!$T:$T,"&gt;2.5")/$C15</f>
        <v>0.6</v>
      </c>
      <c r="N15" s="9">
        <f>(COUNTIFS(Sta!$A:$A,A15,Sta!$T:$T,"&gt;3.5") +COUNTIFS(Sta!$B:$B,A15,Sta!$T:$T,"&gt;3.5"))/$D15</f>
        <v>0.27272727272727271</v>
      </c>
      <c r="O15" s="31">
        <f>COUNTIFS(Sta!$A:$A,A15,Sta!$T:$T,"&gt;3.5")/$B15</f>
        <v>0.16666666666666666</v>
      </c>
      <c r="P15" s="12">
        <f>COUNTIFS(Sta!$B:$B,A15,Sta!$T:$T,"&gt;3.5")/$C15</f>
        <v>0.4</v>
      </c>
      <c r="Q15" s="31">
        <f>(COUNTIFS(Sta!$A:$A,A15,Sta!$T:$T,"&gt;4.5") +COUNTIFS(Sta!$B:$B,A15,Sta!$T:$T,"&gt;4.5"))/$D15</f>
        <v>0.27272727272727271</v>
      </c>
      <c r="R15" s="6">
        <f>COUNTIFS(Sta!$A:$A,A15,Sta!$T:$T,"&gt;4.5")/$B15</f>
        <v>0.16666666666666666</v>
      </c>
      <c r="S15" s="6">
        <f>COUNTIFS(Sta!$B:$B,A15,Sta!$T:$T,"&gt;4.5")/$C15</f>
        <v>0.4</v>
      </c>
      <c r="T15" s="9">
        <f>(COUNTIFS(Sta!$A:$A,A15,Sta!$R:$R,"&gt;0.5") +COUNTIFS(Sta!$B:$B,A15,Sta!$S:$S,"&gt;0.5"))/$D15</f>
        <v>0.72727272727272729</v>
      </c>
      <c r="U15" s="6">
        <f>COUNTIFS(Sta!$A:$A,A15,Sta!$R:$R,"&gt;0.5")/$B15</f>
        <v>0.5</v>
      </c>
      <c r="V15" s="6">
        <f>COUNTIFS(Sta!$B:$B,A15,Sta!$S:$S,"&gt;0.5")/$C15</f>
        <v>1</v>
      </c>
      <c r="W15" s="9">
        <f>(COUNTIFS(Sta!$A:$A,A15,Sta!$R:$R,"&gt;1.5") +COUNTIFS(Sta!$B:$B,A15,Sta!$S:$S,"&gt;1.5"))/$D15</f>
        <v>0.45454545454545453</v>
      </c>
      <c r="X15" s="6">
        <f>COUNTIFS(Sta!$A:$A,A15,Sta!$R:$R,"&gt;1.5")/$B15</f>
        <v>0.5</v>
      </c>
      <c r="Y15" s="6">
        <f>COUNTIFS(Sta!$B:$B,A15,Sta!$S:$S,"&gt;1.5")/$C15</f>
        <v>0.4</v>
      </c>
    </row>
    <row r="16" spans="1:35" x14ac:dyDescent="0.3">
      <c r="A16" t="s">
        <v>6</v>
      </c>
      <c r="B16" s="7">
        <f>COUNTIF(Sta!A:A,A16)</f>
        <v>5</v>
      </c>
      <c r="C16" s="4">
        <f>COUNTIF(Sta!B:B,A16)</f>
        <v>6</v>
      </c>
      <c r="D16" s="4">
        <f t="shared" si="0"/>
        <v>11</v>
      </c>
      <c r="E16" s="8">
        <f>(SUMIF(Sta!$A:$A,A16,Sta!$T:$T)  + SUMIF(Sta!$B:$B,A16,Sta!$T:$T) )/$D16</f>
        <v>3.6363636363636362</v>
      </c>
      <c r="F16" s="5">
        <f>SUMIF(Sta!$A:$A,A16,Sta!$T:$T)/$B16</f>
        <v>3.2</v>
      </c>
      <c r="G16" s="5">
        <f>SUMIF(Sta!$B:$B,A16,Sta!$T:$T)/$C16</f>
        <v>4</v>
      </c>
      <c r="H16" s="8">
        <f>(SUMIF(Sta!$A:$A,A16,Sta!$R:$R)  + SUMIF(Sta!$B:$B,A16,Sta!$S:$S) )/$D16</f>
        <v>1.8181818181818181</v>
      </c>
      <c r="I16" s="5">
        <f>SUMIF(Sta!$A:$A,A16,Sta!$R:$R)/$B16</f>
        <v>1.6</v>
      </c>
      <c r="J16" s="5">
        <f>SUMIF(Sta!$B:$B,A16,Sta!$S:$S)/$C16</f>
        <v>2</v>
      </c>
      <c r="K16" s="9">
        <f>(COUNTIFS(Sta!$A:$A,A16,Sta!$T:$T,"&gt;2.5") +COUNTIFS(Sta!$B:$B,A16,Sta!$T:$T,"&gt;2.5"))/$D16</f>
        <v>0.63636363636363635</v>
      </c>
      <c r="L16" s="6">
        <f>COUNTIFS(Sta!$A:$A,A16,Sta!$T:$T,"&gt;2.5")/$B16</f>
        <v>0.6</v>
      </c>
      <c r="M16" s="6">
        <f>COUNTIFS(Sta!$B:$B,A16,Sta!$T:$T,"&gt;2.5")/$C16</f>
        <v>0.66666666666666663</v>
      </c>
      <c r="N16" s="9">
        <f>(COUNTIFS(Sta!$A:$A,A16,Sta!$T:$T,"&gt;3.5") +COUNTIFS(Sta!$B:$B,A16,Sta!$T:$T,"&gt;3.5"))/$D16</f>
        <v>0.45454545454545453</v>
      </c>
      <c r="O16" s="31">
        <f>COUNTIFS(Sta!$A:$A,A16,Sta!$T:$T,"&gt;3.5")/$B16</f>
        <v>0.4</v>
      </c>
      <c r="P16" s="12">
        <f>COUNTIFS(Sta!$B:$B,A16,Sta!$T:$T,"&gt;3.5")/$C16</f>
        <v>0.5</v>
      </c>
      <c r="Q16" s="31">
        <f>(COUNTIFS(Sta!$A:$A,A16,Sta!$T:$T,"&gt;4.5") +COUNTIFS(Sta!$B:$B,A16,Sta!$T:$T,"&gt;4.5"))/$D16</f>
        <v>0.45454545454545453</v>
      </c>
      <c r="R16" s="6">
        <f>COUNTIFS(Sta!$A:$A,A16,Sta!$T:$T,"&gt;4.5")/$B16</f>
        <v>0.4</v>
      </c>
      <c r="S16" s="6">
        <f>COUNTIFS(Sta!$B:$B,A16,Sta!$T:$T,"&gt;4.5")/$C16</f>
        <v>0.5</v>
      </c>
      <c r="T16" s="9">
        <f>(COUNTIFS(Sta!$A:$A,A16,Sta!$R:$R,"&gt;0.5") +COUNTIFS(Sta!$B:$B,A16,Sta!$S:$S,"&gt;0.5"))/$D16</f>
        <v>0.90909090909090906</v>
      </c>
      <c r="U16" s="6">
        <f>COUNTIFS(Sta!$A:$A,A16,Sta!$R:$R,"&gt;0.5")/$B16</f>
        <v>0.8</v>
      </c>
      <c r="V16" s="6">
        <f>COUNTIFS(Sta!$B:$B,A16,Sta!$S:$S,"&gt;0.5")/$C16</f>
        <v>1</v>
      </c>
      <c r="W16" s="9">
        <f>(COUNTIFS(Sta!$A:$A,A16,Sta!$R:$R,"&gt;1.5") +COUNTIFS(Sta!$B:$B,A16,Sta!$S:$S,"&gt;1.5"))/$D16</f>
        <v>0.63636363636363635</v>
      </c>
      <c r="X16" s="6">
        <f>COUNTIFS(Sta!$A:$A,A16,Sta!$R:$R,"&gt;1.5")/$B16</f>
        <v>0.6</v>
      </c>
      <c r="Y16" s="6">
        <f>COUNTIFS(Sta!$B:$B,A16,Sta!$S:$S,"&gt;1.5")/$C16</f>
        <v>0.66666666666666663</v>
      </c>
    </row>
    <row r="17" spans="1:25" x14ac:dyDescent="0.3">
      <c r="A17" t="s">
        <v>18</v>
      </c>
      <c r="B17" s="7">
        <f>COUNTIF(Sta!A:A,A17)</f>
        <v>6</v>
      </c>
      <c r="C17" s="4">
        <f>COUNTIF(Sta!B:B,A17)</f>
        <v>5</v>
      </c>
      <c r="D17" s="4">
        <f t="shared" si="0"/>
        <v>11</v>
      </c>
      <c r="E17" s="8">
        <f>(SUMIF(Sta!$A:$A,A17,Sta!$T:$T)  + SUMIF(Sta!$B:$B,A17,Sta!$T:$T) )/$D17</f>
        <v>4.5454545454545459</v>
      </c>
      <c r="F17" s="5">
        <f>SUMIF(Sta!$A:$A,A17,Sta!$T:$T)/$B17</f>
        <v>4.666666666666667</v>
      </c>
      <c r="G17" s="5">
        <f>SUMIF(Sta!$B:$B,A17,Sta!$T:$T)/$C17</f>
        <v>4.4000000000000004</v>
      </c>
      <c r="H17" s="8">
        <f>(SUMIF(Sta!$A:$A,A17,Sta!$R:$R)  + SUMIF(Sta!$B:$B,A17,Sta!$S:$S) )/$D17</f>
        <v>2.0909090909090908</v>
      </c>
      <c r="I17" s="5">
        <f>SUMIF(Sta!$A:$A,A17,Sta!$R:$R)/$B17</f>
        <v>1.5</v>
      </c>
      <c r="J17" s="5">
        <f>SUMIF(Sta!$B:$B,A17,Sta!$S:$S)/$C17</f>
        <v>2.8</v>
      </c>
      <c r="K17" s="9">
        <f>(COUNTIFS(Sta!$A:$A,A17,Sta!$T:$T,"&gt;2.5") +COUNTIFS(Sta!$B:$B,A17,Sta!$T:$T,"&gt;2.5"))/$D17</f>
        <v>1</v>
      </c>
      <c r="L17" s="6">
        <f>COUNTIFS(Sta!$A:$A,A17,Sta!$T:$T,"&gt;2.5")/$B17</f>
        <v>1</v>
      </c>
      <c r="M17" s="6">
        <f>COUNTIFS(Sta!$B:$B,A17,Sta!$T:$T,"&gt;2.5")/$C17</f>
        <v>1</v>
      </c>
      <c r="N17" s="9">
        <f>(COUNTIFS(Sta!$A:$A,A17,Sta!$T:$T,"&gt;3.5") +COUNTIFS(Sta!$B:$B,A17,Sta!$T:$T,"&gt;3.5"))/$D17</f>
        <v>0.90909090909090906</v>
      </c>
      <c r="O17" s="31">
        <f>COUNTIFS(Sta!$A:$A,A17,Sta!$T:$T,"&gt;3.5")/$B17</f>
        <v>1</v>
      </c>
      <c r="P17" s="12">
        <f>COUNTIFS(Sta!$B:$B,A17,Sta!$T:$T,"&gt;3.5")/$C17</f>
        <v>0.8</v>
      </c>
      <c r="Q17" s="31">
        <f>(COUNTIFS(Sta!$A:$A,A17,Sta!$T:$T,"&gt;4.5") +COUNTIFS(Sta!$B:$B,A17,Sta!$T:$T,"&gt;4.5"))/$D17</f>
        <v>0.45454545454545453</v>
      </c>
      <c r="R17" s="6">
        <f>COUNTIFS(Sta!$A:$A,A17,Sta!$T:$T,"&gt;4.5")/$B17</f>
        <v>0.33333333333333331</v>
      </c>
      <c r="S17" s="6">
        <f>COUNTIFS(Sta!$B:$B,A17,Sta!$T:$T,"&gt;4.5")/$C17</f>
        <v>0.6</v>
      </c>
      <c r="T17" s="9">
        <f>(COUNTIFS(Sta!$A:$A,A17,Sta!$R:$R,"&gt;0.5") +COUNTIFS(Sta!$B:$B,A17,Sta!$S:$S,"&gt;0.5"))/$D17</f>
        <v>1</v>
      </c>
      <c r="U17" s="6">
        <f>COUNTIFS(Sta!$A:$A,A17,Sta!$R:$R,"&gt;0.5")/$B17</f>
        <v>1</v>
      </c>
      <c r="V17" s="6">
        <f>COUNTIFS(Sta!$B:$B,A17,Sta!$S:$S,"&gt;0.5")/$C17</f>
        <v>1</v>
      </c>
      <c r="W17" s="9">
        <f>(COUNTIFS(Sta!$A:$A,A17,Sta!$R:$R,"&gt;1.5") +COUNTIFS(Sta!$B:$B,A17,Sta!$S:$S,"&gt;1.5"))/$D17</f>
        <v>0.63636363636363635</v>
      </c>
      <c r="X17" s="6">
        <f>COUNTIFS(Sta!$A:$A,A17,Sta!$R:$R,"&gt;1.5")/$B17</f>
        <v>0.5</v>
      </c>
      <c r="Y17" s="6">
        <f>COUNTIFS(Sta!$B:$B,A17,Sta!$S:$S,"&gt;1.5")/$C17</f>
        <v>0.8</v>
      </c>
    </row>
    <row r="18" spans="1:25" x14ac:dyDescent="0.3">
      <c r="A18" t="s">
        <v>4</v>
      </c>
      <c r="B18" s="7">
        <f>COUNTIF(Sta!A:A,A18)</f>
        <v>6</v>
      </c>
      <c r="C18" s="4">
        <f>COUNTIF(Sta!B:B,A18)</f>
        <v>5</v>
      </c>
      <c r="D18" s="4">
        <f t="shared" si="0"/>
        <v>11</v>
      </c>
      <c r="E18" s="8">
        <f>(SUMIF(Sta!$A:$A,A18,Sta!$T:$T)  + SUMIF(Sta!$B:$B,A18,Sta!$T:$T) )/$D18</f>
        <v>3.6363636363636362</v>
      </c>
      <c r="F18" s="5">
        <f>SUMIF(Sta!$A:$A,A18,Sta!$T:$T)/$B18</f>
        <v>3.6666666666666665</v>
      </c>
      <c r="G18" s="5">
        <f>SUMIF(Sta!$B:$B,A18,Sta!$T:$T)/$C18</f>
        <v>3.6</v>
      </c>
      <c r="H18" s="8">
        <f>(SUMIF(Sta!$A:$A,A18,Sta!$R:$R)  + SUMIF(Sta!$B:$B,A18,Sta!$S:$S) )/$D18</f>
        <v>2.1818181818181817</v>
      </c>
      <c r="I18" s="5">
        <f>SUMIF(Sta!$A:$A,A18,Sta!$R:$R)/$B18</f>
        <v>2.5</v>
      </c>
      <c r="J18" s="5">
        <f>SUMIF(Sta!$B:$B,A18,Sta!$S:$S)/$C18</f>
        <v>1.8</v>
      </c>
      <c r="K18" s="9">
        <f>(COUNTIFS(Sta!$A:$A,A18,Sta!$T:$T,"&gt;2.5") +COUNTIFS(Sta!$B:$B,A18,Sta!$T:$T,"&gt;2.5"))/$D18</f>
        <v>0.72727272727272729</v>
      </c>
      <c r="L18" s="6">
        <f>COUNTIFS(Sta!$A:$A,A18,Sta!$T:$T,"&gt;2.5")/$B18</f>
        <v>0.66666666666666663</v>
      </c>
      <c r="M18" s="6">
        <f>COUNTIFS(Sta!$B:$B,A18,Sta!$T:$T,"&gt;2.5")/$C18</f>
        <v>0.8</v>
      </c>
      <c r="N18" s="9">
        <f>(COUNTIFS(Sta!$A:$A,A18,Sta!$T:$T,"&gt;3.5") +COUNTIFS(Sta!$B:$B,A18,Sta!$T:$T,"&gt;3.5"))/$D18</f>
        <v>0.72727272727272729</v>
      </c>
      <c r="O18" s="31">
        <f>COUNTIFS(Sta!$A:$A,A18,Sta!$T:$T,"&gt;3.5")/$B18</f>
        <v>0.66666666666666663</v>
      </c>
      <c r="P18" s="12">
        <f>COUNTIFS(Sta!$B:$B,A18,Sta!$T:$T,"&gt;3.5")/$C18</f>
        <v>0.8</v>
      </c>
      <c r="Q18" s="31">
        <f>(COUNTIFS(Sta!$A:$A,A18,Sta!$T:$T,"&gt;4.5") +COUNTIFS(Sta!$B:$B,A18,Sta!$T:$T,"&gt;4.5"))/$D18</f>
        <v>9.0909090909090912E-2</v>
      </c>
      <c r="R18" s="6">
        <f>COUNTIFS(Sta!$A:$A,A18,Sta!$T:$T,"&gt;4.5")/$B18</f>
        <v>0.16666666666666666</v>
      </c>
      <c r="S18" s="6">
        <f>COUNTIFS(Sta!$B:$B,A18,Sta!$T:$T,"&gt;4.5")/$C18</f>
        <v>0</v>
      </c>
      <c r="T18" s="9">
        <f>(COUNTIFS(Sta!$A:$A,A18,Sta!$R:$R,"&gt;0.5") +COUNTIFS(Sta!$B:$B,A18,Sta!$S:$S,"&gt;0.5"))/$D18</f>
        <v>1</v>
      </c>
      <c r="U18" s="6">
        <f>COUNTIFS(Sta!$A:$A,A18,Sta!$R:$R,"&gt;0.5")/$B18</f>
        <v>1</v>
      </c>
      <c r="V18" s="6">
        <f>COUNTIFS(Sta!$B:$B,A18,Sta!$S:$S,"&gt;0.5")/$C18</f>
        <v>1</v>
      </c>
      <c r="W18" s="9">
        <f>(COUNTIFS(Sta!$A:$A,A18,Sta!$R:$R,"&gt;1.5") +COUNTIFS(Sta!$B:$B,A18,Sta!$S:$S,"&gt;1.5"))/$D18</f>
        <v>0.63636363636363635</v>
      </c>
      <c r="X18" s="6">
        <f>COUNTIFS(Sta!$A:$A,A18,Sta!$R:$R,"&gt;1.5")/$B18</f>
        <v>0.66666666666666663</v>
      </c>
      <c r="Y18" s="6">
        <f>COUNTIFS(Sta!$B:$B,A18,Sta!$S:$S,"&gt;1.5")/$C18</f>
        <v>0.6</v>
      </c>
    </row>
    <row r="19" spans="1:25" x14ac:dyDescent="0.3">
      <c r="A19" t="s">
        <v>78</v>
      </c>
      <c r="B19" s="7">
        <f>COUNTIF(Sta!A:A,A19)</f>
        <v>5</v>
      </c>
      <c r="C19" s="4">
        <f>COUNTIF(Sta!B:B,A19)</f>
        <v>6</v>
      </c>
      <c r="D19" s="4">
        <f t="shared" si="0"/>
        <v>11</v>
      </c>
      <c r="E19" s="8">
        <f>(SUMIF(Sta!$A:$A,A19,Sta!$T:$T)  + SUMIF(Sta!$B:$B,A19,Sta!$T:$T) )/$D19</f>
        <v>3</v>
      </c>
      <c r="F19" s="5">
        <f>SUMIF(Sta!$A:$A,A19,Sta!$T:$T)/$B19</f>
        <v>3.6</v>
      </c>
      <c r="G19" s="5">
        <f>SUMIF(Sta!$B:$B,A19,Sta!$T:$T)/$C19</f>
        <v>2.5</v>
      </c>
      <c r="H19" s="8">
        <f>(SUMIF(Sta!$A:$A,A19,Sta!$R:$R)  + SUMIF(Sta!$B:$B,A19,Sta!$S:$S) )/$D19</f>
        <v>1.5454545454545454</v>
      </c>
      <c r="I19" s="5">
        <f>SUMIF(Sta!$A:$A,A19,Sta!$R:$R)/$B19</f>
        <v>1.6</v>
      </c>
      <c r="J19" s="5">
        <f>SUMIF(Sta!$B:$B,A19,Sta!$S:$S)/$C19</f>
        <v>1.5</v>
      </c>
      <c r="K19" s="9">
        <f>(COUNTIFS(Sta!$A:$A,A19,Sta!$T:$T,"&gt;2.5") +COUNTIFS(Sta!$B:$B,A19,Sta!$T:$T,"&gt;2.5"))/$D19</f>
        <v>0.63636363636363635</v>
      </c>
      <c r="L19" s="6">
        <f>COUNTIFS(Sta!$A:$A,A19,Sta!$T:$T,"&gt;2.5")/$B19</f>
        <v>0.8</v>
      </c>
      <c r="M19" s="6">
        <f>COUNTIFS(Sta!$B:$B,A19,Sta!$T:$T,"&gt;2.5")/$C19</f>
        <v>0.5</v>
      </c>
      <c r="N19" s="9">
        <f>(COUNTIFS(Sta!$A:$A,A19,Sta!$T:$T,"&gt;3.5") +COUNTIFS(Sta!$B:$B,A19,Sta!$T:$T,"&gt;3.5"))/$D19</f>
        <v>0.54545454545454541</v>
      </c>
      <c r="O19" s="31">
        <f>COUNTIFS(Sta!$A:$A,A19,Sta!$T:$T,"&gt;3.5")/$B19</f>
        <v>0.8</v>
      </c>
      <c r="P19" s="12">
        <f>COUNTIFS(Sta!$B:$B,A19,Sta!$T:$T,"&gt;3.5")/$C19</f>
        <v>0.33333333333333331</v>
      </c>
      <c r="Q19" s="31">
        <f>(COUNTIFS(Sta!$A:$A,A19,Sta!$T:$T,"&gt;4.5") +COUNTIFS(Sta!$B:$B,A19,Sta!$T:$T,"&gt;4.5"))/$D19</f>
        <v>0</v>
      </c>
      <c r="R19" s="6">
        <f>COUNTIFS(Sta!$A:$A,A19,Sta!$T:$T,"&gt;4.5")/$B19</f>
        <v>0</v>
      </c>
      <c r="S19" s="6">
        <f>COUNTIFS(Sta!$B:$B,A19,Sta!$T:$T,"&gt;4.5")/$C19</f>
        <v>0</v>
      </c>
      <c r="T19" s="9">
        <f>(COUNTIFS(Sta!$A:$A,A19,Sta!$R:$R,"&gt;0.5") +COUNTIFS(Sta!$B:$B,A19,Sta!$S:$S,"&gt;0.5"))/$D19</f>
        <v>1</v>
      </c>
      <c r="U19" s="6">
        <f>COUNTIFS(Sta!$A:$A,A19,Sta!$R:$R,"&gt;0.5")/$B19</f>
        <v>1</v>
      </c>
      <c r="V19" s="6">
        <f>COUNTIFS(Sta!$B:$B,A19,Sta!$S:$S,"&gt;0.5")/$C19</f>
        <v>1</v>
      </c>
      <c r="W19" s="9">
        <f>(COUNTIFS(Sta!$A:$A,A19,Sta!$R:$R,"&gt;1.5") +COUNTIFS(Sta!$B:$B,A19,Sta!$S:$S,"&gt;1.5"))/$D19</f>
        <v>0.36363636363636365</v>
      </c>
      <c r="X19" s="6">
        <f>COUNTIFS(Sta!$A:$A,A19,Sta!$R:$R,"&gt;1.5")/$B19</f>
        <v>0.4</v>
      </c>
      <c r="Y19" s="6">
        <f>COUNTIFS(Sta!$B:$B,A19,Sta!$S:$S,"&gt;1.5")/$C19</f>
        <v>0.33333333333333331</v>
      </c>
    </row>
    <row r="20" spans="1:25" x14ac:dyDescent="0.3">
      <c r="A20" t="s">
        <v>79</v>
      </c>
      <c r="B20" s="7">
        <f>COUNTIF(Sta!A:A,A20)</f>
        <v>6</v>
      </c>
      <c r="C20" s="4">
        <f>COUNTIF(Sta!B:B,A20)</f>
        <v>5</v>
      </c>
      <c r="D20" s="4">
        <f t="shared" si="0"/>
        <v>11</v>
      </c>
      <c r="E20" s="8">
        <f>(SUMIF(Sta!$A:$A,A20,Sta!$T:$T)  + SUMIF(Sta!$B:$B,A20,Sta!$T:$T) )/$D20</f>
        <v>3.1818181818181817</v>
      </c>
      <c r="F20" s="5">
        <f>SUMIF(Sta!$A:$A,A20,Sta!$T:$T)/$B20</f>
        <v>3.5</v>
      </c>
      <c r="G20" s="5">
        <f>SUMIF(Sta!$B:$B,A20,Sta!$T:$T)/$C20</f>
        <v>2.8</v>
      </c>
      <c r="H20" s="8">
        <f>(SUMIF(Sta!$A:$A,A20,Sta!$R:$R)  + SUMIF(Sta!$B:$B,A20,Sta!$S:$S) )/$D20</f>
        <v>1.9090909090909092</v>
      </c>
      <c r="I20" s="5">
        <f>SUMIF(Sta!$A:$A,A20,Sta!$R:$R)/$B20</f>
        <v>2</v>
      </c>
      <c r="J20" s="5">
        <f>SUMIF(Sta!$B:$B,A20,Sta!$S:$S)/$C20</f>
        <v>1.8</v>
      </c>
      <c r="K20" s="9">
        <f>(COUNTIFS(Sta!$A:$A,A20,Sta!$T:$T,"&gt;2.5") +COUNTIFS(Sta!$B:$B,A20,Sta!$T:$T,"&gt;2.5"))/$D20</f>
        <v>0.63636363636363635</v>
      </c>
      <c r="L20" s="6">
        <f>COUNTIFS(Sta!$A:$A,A20,Sta!$T:$T,"&gt;2.5")/$B20</f>
        <v>0.66666666666666663</v>
      </c>
      <c r="M20" s="6">
        <f>COUNTIFS(Sta!$B:$B,A20,Sta!$T:$T,"&gt;2.5")/$C20</f>
        <v>0.6</v>
      </c>
      <c r="N20" s="9">
        <f>(COUNTIFS(Sta!$A:$A,A20,Sta!$T:$T,"&gt;3.5") +COUNTIFS(Sta!$B:$B,A20,Sta!$T:$T,"&gt;3.5"))/$D20</f>
        <v>0.36363636363636365</v>
      </c>
      <c r="O20" s="31">
        <f>COUNTIFS(Sta!$A:$A,A20,Sta!$T:$T,"&gt;3.5")/$B20</f>
        <v>0.33333333333333331</v>
      </c>
      <c r="P20" s="12">
        <f>COUNTIFS(Sta!$B:$B,A20,Sta!$T:$T,"&gt;3.5")/$C20</f>
        <v>0.4</v>
      </c>
      <c r="Q20" s="31">
        <f>(COUNTIFS(Sta!$A:$A,A20,Sta!$T:$T,"&gt;4.5") +COUNTIFS(Sta!$B:$B,A20,Sta!$T:$T,"&gt;4.5"))/$D20</f>
        <v>9.0909090909090912E-2</v>
      </c>
      <c r="R20" s="6">
        <f>COUNTIFS(Sta!$A:$A,A20,Sta!$T:$T,"&gt;4.5")/$B20</f>
        <v>0.16666666666666666</v>
      </c>
      <c r="S20" s="6">
        <f>COUNTIFS(Sta!$B:$B,A20,Sta!$T:$T,"&gt;4.5")/$C20</f>
        <v>0</v>
      </c>
      <c r="T20" s="9">
        <f>(COUNTIFS(Sta!$A:$A,A20,Sta!$R:$R,"&gt;0.5") +COUNTIFS(Sta!$B:$B,A20,Sta!$S:$S,"&gt;0.5"))/$D20</f>
        <v>1</v>
      </c>
      <c r="U20" s="6">
        <f>COUNTIFS(Sta!$A:$A,A20,Sta!$R:$R,"&gt;0.5")/$B20</f>
        <v>1</v>
      </c>
      <c r="V20" s="6">
        <f>COUNTIFS(Sta!$B:$B,A20,Sta!$S:$S,"&gt;0.5")/$C20</f>
        <v>1</v>
      </c>
      <c r="W20" s="9">
        <f>(COUNTIFS(Sta!$A:$A,A20,Sta!$R:$R,"&gt;1.5") +COUNTIFS(Sta!$B:$B,A20,Sta!$S:$S,"&gt;1.5"))/$D20</f>
        <v>0.54545454545454541</v>
      </c>
      <c r="X20" s="6">
        <f>COUNTIFS(Sta!$A:$A,A20,Sta!$R:$R,"&gt;1.5")/$B20</f>
        <v>0.5</v>
      </c>
      <c r="Y20" s="6">
        <f>COUNTIFS(Sta!$B:$B,A20,Sta!$S:$S,"&gt;1.5")/$C20</f>
        <v>0.6</v>
      </c>
    </row>
    <row r="21" spans="1:25" x14ac:dyDescent="0.3">
      <c r="A21" t="s">
        <v>13</v>
      </c>
      <c r="B21" s="7">
        <f>COUNTIF(Sta!A:A,A21)</f>
        <v>5</v>
      </c>
      <c r="C21" s="4">
        <f>COUNTIF(Sta!B:B,A21)</f>
        <v>6</v>
      </c>
      <c r="D21" s="4">
        <f t="shared" si="0"/>
        <v>11</v>
      </c>
      <c r="E21" s="8">
        <f>(SUMIF(Sta!$A:$A,A21,Sta!$T:$T)  + SUMIF(Sta!$B:$B,A21,Sta!$T:$T) )/$D21</f>
        <v>3.1818181818181817</v>
      </c>
      <c r="F21" s="5">
        <f>SUMIF(Sta!$A:$A,A21,Sta!$T:$T)/$B21</f>
        <v>2.8</v>
      </c>
      <c r="G21" s="5">
        <f>SUMIF(Sta!$B:$B,A21,Sta!$T:$T)/$C21</f>
        <v>3.5</v>
      </c>
      <c r="H21" s="8">
        <f>(SUMIF(Sta!$A:$A,A21,Sta!$R:$R)  + SUMIF(Sta!$B:$B,A21,Sta!$S:$S) )/$D21</f>
        <v>1.4545454545454546</v>
      </c>
      <c r="I21" s="5">
        <f>SUMIF(Sta!$A:$A,A21,Sta!$R:$R)/$B21</f>
        <v>1.4</v>
      </c>
      <c r="J21" s="5">
        <f>SUMIF(Sta!$B:$B,A21,Sta!$S:$S)/$C21</f>
        <v>1.5</v>
      </c>
      <c r="K21" s="9">
        <f>(COUNTIFS(Sta!$A:$A,A21,Sta!$T:$T,"&gt;2.5") +COUNTIFS(Sta!$B:$B,A21,Sta!$T:$T,"&gt;2.5"))/$D21</f>
        <v>0.72727272727272729</v>
      </c>
      <c r="L21" s="6">
        <f>COUNTIFS(Sta!$A:$A,A21,Sta!$T:$T,"&gt;2.5")/$B21</f>
        <v>0.6</v>
      </c>
      <c r="M21" s="6">
        <f>COUNTIFS(Sta!$B:$B,A21,Sta!$T:$T,"&gt;2.5")/$C21</f>
        <v>0.83333333333333337</v>
      </c>
      <c r="N21" s="9">
        <f>(COUNTIFS(Sta!$A:$A,A21,Sta!$T:$T,"&gt;3.5") +COUNTIFS(Sta!$B:$B,A21,Sta!$T:$T,"&gt;3.5"))/$D21</f>
        <v>0.54545454545454541</v>
      </c>
      <c r="O21" s="31">
        <f>COUNTIFS(Sta!$A:$A,A21,Sta!$T:$T,"&gt;3.5")/$B21</f>
        <v>0.4</v>
      </c>
      <c r="P21" s="12">
        <f>COUNTIFS(Sta!$B:$B,A21,Sta!$T:$T,"&gt;3.5")/$C21</f>
        <v>0.66666666666666663</v>
      </c>
      <c r="Q21" s="31">
        <f>(COUNTIFS(Sta!$A:$A,A21,Sta!$T:$T,"&gt;4.5") +COUNTIFS(Sta!$B:$B,A21,Sta!$T:$T,"&gt;4.5"))/$D21</f>
        <v>0.27272727272727271</v>
      </c>
      <c r="R21" s="6">
        <f>COUNTIFS(Sta!$A:$A,A21,Sta!$T:$T,"&gt;4.5")/$B21</f>
        <v>0.2</v>
      </c>
      <c r="S21" s="6">
        <f>COUNTIFS(Sta!$B:$B,A21,Sta!$T:$T,"&gt;4.5")/$C21</f>
        <v>0.33333333333333331</v>
      </c>
      <c r="T21" s="9">
        <f>(COUNTIFS(Sta!$A:$A,A21,Sta!$R:$R,"&gt;0.5") +COUNTIFS(Sta!$B:$B,A21,Sta!$S:$S,"&gt;0.5"))/$D21</f>
        <v>0.81818181818181823</v>
      </c>
      <c r="U21" s="6">
        <f>COUNTIFS(Sta!$A:$A,A21,Sta!$R:$R,"&gt;0.5")/$B21</f>
        <v>0.8</v>
      </c>
      <c r="V21" s="6">
        <f>COUNTIFS(Sta!$B:$B,A21,Sta!$S:$S,"&gt;0.5")/$C21</f>
        <v>0.83333333333333337</v>
      </c>
      <c r="W21" s="9">
        <f>(COUNTIFS(Sta!$A:$A,A21,Sta!$R:$R,"&gt;1.5") +COUNTIFS(Sta!$B:$B,A21,Sta!$S:$S,"&gt;1.5"))/$D21</f>
        <v>0.45454545454545453</v>
      </c>
      <c r="X21" s="6">
        <f>COUNTIFS(Sta!$A:$A,A21,Sta!$R:$R,"&gt;1.5")/$B21</f>
        <v>0.4</v>
      </c>
      <c r="Y21" s="6">
        <f>COUNTIFS(Sta!$B:$B,A21,Sta!$S:$S,"&gt;1.5")/$C21</f>
        <v>0.5</v>
      </c>
    </row>
    <row r="22" spans="1:25" x14ac:dyDescent="0.3">
      <c r="A22" t="s">
        <v>17</v>
      </c>
      <c r="B22" s="7">
        <f>COUNTIF(Sta!A:A,A22)</f>
        <v>5</v>
      </c>
      <c r="C22" s="4">
        <f>COUNTIF(Sta!B:B,A22)</f>
        <v>6</v>
      </c>
      <c r="D22" s="4">
        <f t="shared" si="0"/>
        <v>11</v>
      </c>
      <c r="E22" s="8">
        <f>(SUMIF(Sta!$A:$A,A22,Sta!$T:$T)  + SUMIF(Sta!$B:$B,A22,Sta!$T:$T) )/$D22</f>
        <v>3.9090909090909092</v>
      </c>
      <c r="F22" s="5">
        <f>SUMIF(Sta!$A:$A,A22,Sta!$T:$T)/$B22</f>
        <v>3</v>
      </c>
      <c r="G22" s="5">
        <f>SUMIF(Sta!$B:$B,A22,Sta!$T:$T)/$C22</f>
        <v>4.666666666666667</v>
      </c>
      <c r="H22" s="8">
        <f>(SUMIF(Sta!$A:$A,A22,Sta!$R:$R)  + SUMIF(Sta!$B:$B,A22,Sta!$S:$S) )/$D22</f>
        <v>2.0909090909090908</v>
      </c>
      <c r="I22" s="5">
        <f>SUMIF(Sta!$A:$A,A22,Sta!$R:$R)/$B22</f>
        <v>1.2</v>
      </c>
      <c r="J22" s="5">
        <f>SUMIF(Sta!$B:$B,A22,Sta!$S:$S)/$C22</f>
        <v>2.8333333333333335</v>
      </c>
      <c r="K22" s="9">
        <f>(COUNTIFS(Sta!$A:$A,A22,Sta!$T:$T,"&gt;2.5") +COUNTIFS(Sta!$B:$B,A22,Sta!$T:$T,"&gt;2.5"))/$D22</f>
        <v>0.63636363636363635</v>
      </c>
      <c r="L22" s="6">
        <f>COUNTIFS(Sta!$A:$A,A22,Sta!$T:$T,"&gt;2.5")/$B22</f>
        <v>0.6</v>
      </c>
      <c r="M22" s="6">
        <f>COUNTIFS(Sta!$B:$B,A22,Sta!$T:$T,"&gt;2.5")/$C22</f>
        <v>0.66666666666666663</v>
      </c>
      <c r="N22" s="9">
        <f>(COUNTIFS(Sta!$A:$A,A22,Sta!$T:$T,"&gt;3.5") +COUNTIFS(Sta!$B:$B,A22,Sta!$T:$T,"&gt;3.5"))/$D22</f>
        <v>0.54545454545454541</v>
      </c>
      <c r="O22" s="31">
        <f>COUNTIFS(Sta!$A:$A,A22,Sta!$T:$T,"&gt;3.5")/$B22</f>
        <v>0.4</v>
      </c>
      <c r="P22" s="12">
        <f>COUNTIFS(Sta!$B:$B,A22,Sta!$T:$T,"&gt;3.5")/$C22</f>
        <v>0.66666666666666663</v>
      </c>
      <c r="Q22" s="31">
        <f>(COUNTIFS(Sta!$A:$A,A22,Sta!$T:$T,"&gt;4.5") +COUNTIFS(Sta!$B:$B,A22,Sta!$T:$T,"&gt;4.5"))/$D22</f>
        <v>0.45454545454545453</v>
      </c>
      <c r="R22" s="6">
        <f>COUNTIFS(Sta!$A:$A,A22,Sta!$T:$T,"&gt;4.5")/$B22</f>
        <v>0.2</v>
      </c>
      <c r="S22" s="6">
        <f>COUNTIFS(Sta!$B:$B,A22,Sta!$T:$T,"&gt;4.5")/$C22</f>
        <v>0.66666666666666663</v>
      </c>
      <c r="T22" s="9">
        <f>(COUNTIFS(Sta!$A:$A,A22,Sta!$R:$R,"&gt;0.5") +COUNTIFS(Sta!$B:$B,A22,Sta!$S:$S,"&gt;0.5"))/$D22</f>
        <v>0.81818181818181823</v>
      </c>
      <c r="U22" s="6">
        <f>COUNTIFS(Sta!$A:$A,A22,Sta!$R:$R,"&gt;0.5")/$B22</f>
        <v>0.6</v>
      </c>
      <c r="V22" s="6">
        <f>COUNTIFS(Sta!$B:$B,A22,Sta!$S:$S,"&gt;0.5")/$C22</f>
        <v>1</v>
      </c>
      <c r="W22" s="9">
        <f>(COUNTIFS(Sta!$A:$A,A22,Sta!$R:$R,"&gt;1.5") +COUNTIFS(Sta!$B:$B,A22,Sta!$S:$S,"&gt;1.5"))/$D22</f>
        <v>0.72727272727272729</v>
      </c>
      <c r="X22" s="6">
        <f>COUNTIFS(Sta!$A:$A,A22,Sta!$R:$R,"&gt;1.5")/$B22</f>
        <v>0.4</v>
      </c>
      <c r="Y22" s="6">
        <f>COUNTIFS(Sta!$B:$B,A22,Sta!$S:$S,"&gt;1.5")/$C22</f>
        <v>1</v>
      </c>
    </row>
    <row r="23" spans="1:25" x14ac:dyDescent="0.3">
      <c r="A23" t="s">
        <v>48</v>
      </c>
      <c r="B23" s="7">
        <f>COUNTIF(Sta!A:A,A23)</f>
        <v>6</v>
      </c>
      <c r="C23" s="4">
        <f>COUNTIF(Sta!B:B,A23)</f>
        <v>5</v>
      </c>
      <c r="D23" s="4">
        <f t="shared" si="0"/>
        <v>11</v>
      </c>
      <c r="E23" s="8">
        <f>(SUMIF(Sta!$A:$A,A23,Sta!$T:$T)  + SUMIF(Sta!$B:$B,A23,Sta!$T:$T) )/$D23</f>
        <v>5</v>
      </c>
      <c r="F23" s="5">
        <f>SUMIF(Sta!$A:$A,A23,Sta!$T:$T)/$B23</f>
        <v>5</v>
      </c>
      <c r="G23" s="5">
        <f>SUMIF(Sta!$B:$B,A23,Sta!$T:$T)/$C23</f>
        <v>5</v>
      </c>
      <c r="H23" s="8">
        <f>(SUMIF(Sta!$A:$A,A23,Sta!$R:$R)  + SUMIF(Sta!$B:$B,A23,Sta!$S:$S) )/$D23</f>
        <v>3</v>
      </c>
      <c r="I23" s="5">
        <f>SUMIF(Sta!$A:$A,A23,Sta!$R:$R)/$B23</f>
        <v>2.6666666666666665</v>
      </c>
      <c r="J23" s="5">
        <f>SUMIF(Sta!$B:$B,A23,Sta!$S:$S)/$C23</f>
        <v>3.4</v>
      </c>
      <c r="K23" s="9">
        <f>(COUNTIFS(Sta!$A:$A,A23,Sta!$T:$T,"&gt;2.5") +COUNTIFS(Sta!$B:$B,A23,Sta!$T:$T,"&gt;2.5"))/$D23</f>
        <v>0.90909090909090906</v>
      </c>
      <c r="L23" s="6">
        <f>COUNTIFS(Sta!$A:$A,A23,Sta!$T:$T,"&gt;2.5")/$B23</f>
        <v>0.83333333333333337</v>
      </c>
      <c r="M23" s="6">
        <f>COUNTIFS(Sta!$B:$B,A23,Sta!$T:$T,"&gt;2.5")/$C23</f>
        <v>1</v>
      </c>
      <c r="N23" s="9">
        <f>(COUNTIFS(Sta!$A:$A,A23,Sta!$T:$T,"&gt;3.5") +COUNTIFS(Sta!$B:$B,A23,Sta!$T:$T,"&gt;3.5"))/$D23</f>
        <v>0.72727272727272729</v>
      </c>
      <c r="O23" s="31">
        <f>COUNTIFS(Sta!$A:$A,A23,Sta!$T:$T,"&gt;3.5")/$B23</f>
        <v>0.66666666666666663</v>
      </c>
      <c r="P23" s="12">
        <f>COUNTIFS(Sta!$B:$B,A23,Sta!$T:$T,"&gt;3.5")/$C23</f>
        <v>0.8</v>
      </c>
      <c r="Q23" s="31">
        <f>(COUNTIFS(Sta!$A:$A,A23,Sta!$T:$T,"&gt;4.5") +COUNTIFS(Sta!$B:$B,A23,Sta!$T:$T,"&gt;4.5"))/$D23</f>
        <v>0.54545454545454541</v>
      </c>
      <c r="R23" s="6">
        <f>COUNTIFS(Sta!$A:$A,A23,Sta!$T:$T,"&gt;4.5")/$B23</f>
        <v>0.33333333333333331</v>
      </c>
      <c r="S23" s="6">
        <f>COUNTIFS(Sta!$B:$B,A23,Sta!$T:$T,"&gt;4.5")/$C23</f>
        <v>0.8</v>
      </c>
      <c r="T23" s="9">
        <f>(COUNTIFS(Sta!$A:$A,A23,Sta!$R:$R,"&gt;0.5") +COUNTIFS(Sta!$B:$B,A23,Sta!$S:$S,"&gt;0.5"))/$D23</f>
        <v>1</v>
      </c>
      <c r="U23" s="6">
        <f>COUNTIFS(Sta!$A:$A,A23,Sta!$R:$R,"&gt;0.5")/$B23</f>
        <v>1</v>
      </c>
      <c r="V23" s="6">
        <f>COUNTIFS(Sta!$B:$B,A23,Sta!$S:$S,"&gt;0.5")/$C23</f>
        <v>1</v>
      </c>
      <c r="W23" s="9">
        <f>(COUNTIFS(Sta!$A:$A,A23,Sta!$R:$R,"&gt;1.5") +COUNTIFS(Sta!$B:$B,A23,Sta!$S:$S,"&gt;1.5"))/$D23</f>
        <v>0.81818181818181823</v>
      </c>
      <c r="X23" s="6">
        <f>COUNTIFS(Sta!$A:$A,A23,Sta!$R:$R,"&gt;1.5")/$B23</f>
        <v>0.83333333333333337</v>
      </c>
      <c r="Y23" s="6">
        <f>COUNTIFS(Sta!$B:$B,A23,Sta!$S:$S,"&gt;1.5")/$C23</f>
        <v>0.8</v>
      </c>
    </row>
    <row r="24" spans="1:25" x14ac:dyDescent="0.3">
      <c r="A24" t="s">
        <v>45</v>
      </c>
      <c r="B24" s="7">
        <f>COUNTIF(Sta!A:A,A24)</f>
        <v>6</v>
      </c>
      <c r="C24" s="4">
        <f>COUNTIF(Sta!B:B,A24)</f>
        <v>5</v>
      </c>
      <c r="D24" s="4">
        <f t="shared" si="0"/>
        <v>11</v>
      </c>
      <c r="E24" s="8">
        <f>(SUMIF(Sta!$A:$A,A24,Sta!$T:$T)  + SUMIF(Sta!$B:$B,A24,Sta!$T:$T) )/$D24</f>
        <v>5.8181818181818183</v>
      </c>
      <c r="F24" s="5">
        <f>SUMIF(Sta!$A:$A,A24,Sta!$T:$T)/$B24</f>
        <v>6.333333333333333</v>
      </c>
      <c r="G24" s="5">
        <f>SUMIF(Sta!$B:$B,A24,Sta!$T:$T)/$C24</f>
        <v>5.2</v>
      </c>
      <c r="H24" s="8">
        <f>(SUMIF(Sta!$A:$A,A24,Sta!$R:$R)  + SUMIF(Sta!$B:$B,A24,Sta!$S:$S) )/$D24</f>
        <v>3.0909090909090908</v>
      </c>
      <c r="I24" s="5">
        <f>SUMIF(Sta!$A:$A,A24,Sta!$R:$R)/$B24</f>
        <v>3</v>
      </c>
      <c r="J24" s="5">
        <f>SUMIF(Sta!$B:$B,A24,Sta!$S:$S)/$C24</f>
        <v>3.2</v>
      </c>
      <c r="K24" s="9">
        <f>(COUNTIFS(Sta!$A:$A,A24,Sta!$T:$T,"&gt;2.5") +COUNTIFS(Sta!$B:$B,A24,Sta!$T:$T,"&gt;2.5"))/$D24</f>
        <v>0.90909090909090906</v>
      </c>
      <c r="L24" s="6">
        <f>COUNTIFS(Sta!$A:$A,A24,Sta!$T:$T,"&gt;2.5")/$B24</f>
        <v>1</v>
      </c>
      <c r="M24" s="6">
        <f>COUNTIFS(Sta!$B:$B,A24,Sta!$T:$T,"&gt;2.5")/$C24</f>
        <v>0.8</v>
      </c>
      <c r="N24" s="9">
        <f>(COUNTIFS(Sta!$A:$A,A24,Sta!$T:$T,"&gt;3.5") +COUNTIFS(Sta!$B:$B,A24,Sta!$T:$T,"&gt;3.5"))/$D24</f>
        <v>0.72727272727272729</v>
      </c>
      <c r="O24" s="31">
        <f>COUNTIFS(Sta!$A:$A,A24,Sta!$T:$T,"&gt;3.5")/$B24</f>
        <v>0.83333333333333337</v>
      </c>
      <c r="P24" s="12">
        <f>COUNTIFS(Sta!$B:$B,A24,Sta!$T:$T,"&gt;3.5")/$C24</f>
        <v>0.6</v>
      </c>
      <c r="Q24" s="31">
        <f>(COUNTIFS(Sta!$A:$A,A24,Sta!$T:$T,"&gt;4.5") +COUNTIFS(Sta!$B:$B,A24,Sta!$T:$T,"&gt;4.5"))/$D24</f>
        <v>0.63636363636363635</v>
      </c>
      <c r="R24" s="6">
        <f>COUNTIFS(Sta!$A:$A,A24,Sta!$T:$T,"&gt;4.5")/$B24</f>
        <v>0.66666666666666663</v>
      </c>
      <c r="S24" s="6">
        <f>COUNTIFS(Sta!$B:$B,A24,Sta!$T:$T,"&gt;4.5")/$C24</f>
        <v>0.6</v>
      </c>
      <c r="T24" s="9">
        <f>(COUNTIFS(Sta!$A:$A,A24,Sta!$R:$R,"&gt;0.5") +COUNTIFS(Sta!$B:$B,A24,Sta!$S:$S,"&gt;0.5"))/$D24</f>
        <v>0.90909090909090906</v>
      </c>
      <c r="U24" s="6">
        <f>COUNTIFS(Sta!$A:$A,A24,Sta!$R:$R,"&gt;0.5")/$B24</f>
        <v>1</v>
      </c>
      <c r="V24" s="6">
        <f>COUNTIFS(Sta!$B:$B,A24,Sta!$S:$S,"&gt;0.5")/$C24</f>
        <v>0.8</v>
      </c>
      <c r="W24" s="9">
        <f>(COUNTIFS(Sta!$A:$A,A24,Sta!$R:$R,"&gt;1.5") +COUNTIFS(Sta!$B:$B,A24,Sta!$S:$S,"&gt;1.5"))/$D24</f>
        <v>0.81818181818181823</v>
      </c>
      <c r="X24" s="6">
        <f>COUNTIFS(Sta!$A:$A,A24,Sta!$R:$R,"&gt;1.5")/$B24</f>
        <v>0.83333333333333337</v>
      </c>
      <c r="Y24" s="6">
        <f>COUNTIFS(Sta!$B:$B,A24,Sta!$S:$S,"&gt;1.5")/$C24</f>
        <v>0.8</v>
      </c>
    </row>
    <row r="25" spans="1:25" x14ac:dyDescent="0.3">
      <c r="A25" t="s">
        <v>130</v>
      </c>
      <c r="B25" s="7">
        <f>COUNTIF(Sta!A:A,A25)</f>
        <v>6</v>
      </c>
      <c r="C25" s="4">
        <f>COUNTIF(Sta!B:B,A25)</f>
        <v>5</v>
      </c>
      <c r="D25" s="4">
        <f t="shared" si="0"/>
        <v>11</v>
      </c>
      <c r="E25" s="8">
        <f>(SUMIF(Sta!$A:$A,A25,Sta!$T:$T)  + SUMIF(Sta!$B:$B,A25,Sta!$T:$T) )/$D25</f>
        <v>5.7272727272727275</v>
      </c>
      <c r="F25" s="5">
        <f>SUMIF(Sta!$A:$A,A25,Sta!$T:$T)/$B25</f>
        <v>6.333333333333333</v>
      </c>
      <c r="G25" s="5">
        <f>SUMIF(Sta!$B:$B,A25,Sta!$T:$T)/$C25</f>
        <v>5</v>
      </c>
      <c r="H25" s="8">
        <f>(SUMIF(Sta!$A:$A,A25,Sta!$R:$R)  + SUMIF(Sta!$B:$B,A25,Sta!$S:$S) )/$D25</f>
        <v>2.8181818181818183</v>
      </c>
      <c r="I25" s="5">
        <f>SUMIF(Sta!$A:$A,A25,Sta!$R:$R)/$B25</f>
        <v>2.3333333333333335</v>
      </c>
      <c r="J25" s="5">
        <f>SUMIF(Sta!$B:$B,A25,Sta!$S:$S)/$C25</f>
        <v>3.4</v>
      </c>
      <c r="K25" s="9">
        <f>(COUNTIFS(Sta!$A:$A,A25,Sta!$T:$T,"&gt;2.5") +COUNTIFS(Sta!$B:$B,A25,Sta!$T:$T,"&gt;2.5"))/$D25</f>
        <v>1</v>
      </c>
      <c r="L25" s="6">
        <f>COUNTIFS(Sta!$A:$A,A25,Sta!$T:$T,"&gt;2.5")/$B25</f>
        <v>1</v>
      </c>
      <c r="M25" s="6">
        <f>COUNTIFS(Sta!$B:$B,A25,Sta!$T:$T,"&gt;2.5")/$C25</f>
        <v>1</v>
      </c>
      <c r="N25" s="9">
        <f>(COUNTIFS(Sta!$A:$A,A25,Sta!$T:$T,"&gt;3.5") +COUNTIFS(Sta!$B:$B,A25,Sta!$T:$T,"&gt;3.5"))/$D25</f>
        <v>1</v>
      </c>
      <c r="O25" s="31">
        <f>COUNTIFS(Sta!$A:$A,A25,Sta!$T:$T,"&gt;3.5")/$B25</f>
        <v>1</v>
      </c>
      <c r="P25" s="12">
        <f>COUNTIFS(Sta!$B:$B,A25,Sta!$T:$T,"&gt;3.5")/$C25</f>
        <v>1</v>
      </c>
      <c r="Q25" s="31">
        <f>(COUNTIFS(Sta!$A:$A,A25,Sta!$T:$T,"&gt;4.5") +COUNTIFS(Sta!$B:$B,A25,Sta!$T:$T,"&gt;4.5"))/$D25</f>
        <v>0.63636363636363635</v>
      </c>
      <c r="R25" s="6">
        <f>COUNTIFS(Sta!$A:$A,A25,Sta!$T:$T,"&gt;4.5")/$B25</f>
        <v>0.66666666666666663</v>
      </c>
      <c r="S25" s="6">
        <f>COUNTIFS(Sta!$B:$B,A25,Sta!$T:$T,"&gt;4.5")/$C25</f>
        <v>0.6</v>
      </c>
      <c r="T25" s="9">
        <f>(COUNTIFS(Sta!$A:$A,A25,Sta!$R:$R,"&gt;0.5") +COUNTIFS(Sta!$B:$B,A25,Sta!$S:$S,"&gt;0.5"))/$D25</f>
        <v>0.90909090909090906</v>
      </c>
      <c r="U25" s="6">
        <f>COUNTIFS(Sta!$A:$A,A25,Sta!$R:$R,"&gt;0.5")/$B25</f>
        <v>0.83333333333333337</v>
      </c>
      <c r="V25" s="6">
        <f>COUNTIFS(Sta!$B:$B,A25,Sta!$S:$S,"&gt;0.5")/$C25</f>
        <v>1</v>
      </c>
      <c r="W25" s="9">
        <f>(COUNTIFS(Sta!$A:$A,A25,Sta!$R:$R,"&gt;1.5") +COUNTIFS(Sta!$B:$B,A25,Sta!$S:$S,"&gt;1.5"))/$D25</f>
        <v>0.72727272727272729</v>
      </c>
      <c r="X25" s="6">
        <f>COUNTIFS(Sta!$A:$A,A25,Sta!$R:$R,"&gt;1.5")/$B25</f>
        <v>0.5</v>
      </c>
      <c r="Y25" s="6">
        <f>COUNTIFS(Sta!$B:$B,A25,Sta!$S:$S,"&gt;1.5")/$C25</f>
        <v>1</v>
      </c>
    </row>
    <row r="26" spans="1:25" x14ac:dyDescent="0.3">
      <c r="A26" t="s">
        <v>38</v>
      </c>
      <c r="B26" s="7">
        <f>COUNTIF(Sta!A:A,A26)</f>
        <v>5</v>
      </c>
      <c r="C26" s="4">
        <f>COUNTIF(Sta!B:B,A26)</f>
        <v>6</v>
      </c>
      <c r="D26" s="4">
        <f t="shared" si="0"/>
        <v>11</v>
      </c>
      <c r="E26" s="8">
        <f>(SUMIF(Sta!$A:$A,A26,Sta!$T:$T)  + SUMIF(Sta!$B:$B,A26,Sta!$T:$T) )/$D26</f>
        <v>5.5454545454545459</v>
      </c>
      <c r="F26" s="5">
        <f>SUMIF(Sta!$A:$A,A26,Sta!$T:$T)/$B26</f>
        <v>4.5999999999999996</v>
      </c>
      <c r="G26" s="5">
        <f>SUMIF(Sta!$B:$B,A26,Sta!$T:$T)/$C26</f>
        <v>6.333333333333333</v>
      </c>
      <c r="H26" s="8">
        <f>(SUMIF(Sta!$A:$A,A26,Sta!$R:$R)  + SUMIF(Sta!$B:$B,A26,Sta!$S:$S) )/$D26</f>
        <v>2.5454545454545454</v>
      </c>
      <c r="I26" s="5">
        <f>SUMIF(Sta!$A:$A,A26,Sta!$R:$R)/$B26</f>
        <v>2</v>
      </c>
      <c r="J26" s="5">
        <f>SUMIF(Sta!$B:$B,A26,Sta!$S:$S)/$C26</f>
        <v>3</v>
      </c>
      <c r="K26" s="9">
        <f>(COUNTIFS(Sta!$A:$A,A26,Sta!$T:$T,"&gt;2.5") +COUNTIFS(Sta!$B:$B,A26,Sta!$T:$T,"&gt;2.5"))/$D26</f>
        <v>1</v>
      </c>
      <c r="L26" s="6">
        <f>COUNTIFS(Sta!$A:$A,A26,Sta!$T:$T,"&gt;2.5")/$B26</f>
        <v>1</v>
      </c>
      <c r="M26" s="6">
        <f>COUNTIFS(Sta!$B:$B,A26,Sta!$T:$T,"&gt;2.5")/$C26</f>
        <v>1</v>
      </c>
      <c r="N26" s="9">
        <f>(COUNTIFS(Sta!$A:$A,A26,Sta!$T:$T,"&gt;3.5") +COUNTIFS(Sta!$B:$B,A26,Sta!$T:$T,"&gt;3.5"))/$D26</f>
        <v>0.90909090909090906</v>
      </c>
      <c r="O26" s="31">
        <f>COUNTIFS(Sta!$A:$A,A26,Sta!$T:$T,"&gt;3.5")/$B26</f>
        <v>1</v>
      </c>
      <c r="P26" s="12">
        <f>COUNTIFS(Sta!$B:$B,A26,Sta!$T:$T,"&gt;3.5")/$C26</f>
        <v>0.83333333333333337</v>
      </c>
      <c r="Q26" s="31">
        <f>(COUNTIFS(Sta!$A:$A,A26,Sta!$T:$T,"&gt;4.5") +COUNTIFS(Sta!$B:$B,A26,Sta!$T:$T,"&gt;4.5"))/$D26</f>
        <v>0.72727272727272729</v>
      </c>
      <c r="R26" s="6">
        <f>COUNTIFS(Sta!$A:$A,A26,Sta!$T:$T,"&gt;4.5")/$B26</f>
        <v>0.6</v>
      </c>
      <c r="S26" s="6">
        <f>COUNTIFS(Sta!$B:$B,A26,Sta!$T:$T,"&gt;4.5")/$C26</f>
        <v>0.83333333333333337</v>
      </c>
      <c r="T26" s="9">
        <f>(COUNTIFS(Sta!$A:$A,A26,Sta!$R:$R,"&gt;0.5") +COUNTIFS(Sta!$B:$B,A26,Sta!$S:$S,"&gt;0.5"))/$D26</f>
        <v>1</v>
      </c>
      <c r="U26" s="6">
        <f>COUNTIFS(Sta!$A:$A,A26,Sta!$R:$R,"&gt;0.5")/$B26</f>
        <v>1</v>
      </c>
      <c r="V26" s="6">
        <f>COUNTIFS(Sta!$B:$B,A26,Sta!$S:$S,"&gt;0.5")/$C26</f>
        <v>1</v>
      </c>
      <c r="W26" s="9">
        <f>(COUNTIFS(Sta!$A:$A,A26,Sta!$R:$R,"&gt;1.5") +COUNTIFS(Sta!$B:$B,A26,Sta!$S:$S,"&gt;1.5"))/$D26</f>
        <v>0.81818181818181823</v>
      </c>
      <c r="X26" s="6">
        <f>COUNTIFS(Sta!$A:$A,A26,Sta!$R:$R,"&gt;1.5")/$B26</f>
        <v>0.8</v>
      </c>
      <c r="Y26" s="6">
        <f>COUNTIFS(Sta!$B:$B,A26,Sta!$S:$S,"&gt;1.5")/$C26</f>
        <v>0.83333333333333337</v>
      </c>
    </row>
    <row r="27" spans="1:25" x14ac:dyDescent="0.3">
      <c r="A27" t="s">
        <v>47</v>
      </c>
      <c r="B27" s="7">
        <f>COUNTIF(Sta!A:A,A27)</f>
        <v>6</v>
      </c>
      <c r="C27" s="4">
        <f>COUNTIF(Sta!B:B,A27)</f>
        <v>5</v>
      </c>
      <c r="D27" s="4">
        <f t="shared" si="0"/>
        <v>11</v>
      </c>
      <c r="E27" s="8">
        <f>(SUMIF(Sta!$A:$A,A27,Sta!$T:$T)  + SUMIF(Sta!$B:$B,A27,Sta!$T:$T) )/$D27</f>
        <v>4.7272727272727275</v>
      </c>
      <c r="F27" s="5">
        <f>SUMIF(Sta!$A:$A,A27,Sta!$T:$T)/$B27</f>
        <v>4.666666666666667</v>
      </c>
      <c r="G27" s="5">
        <f>SUMIF(Sta!$B:$B,A27,Sta!$T:$T)/$C27</f>
        <v>4.8</v>
      </c>
      <c r="H27" s="8">
        <f>(SUMIF(Sta!$A:$A,A27,Sta!$R:$R)  + SUMIF(Sta!$B:$B,A27,Sta!$S:$S) )/$D27</f>
        <v>1.9090909090909092</v>
      </c>
      <c r="I27" s="5">
        <f>SUMIF(Sta!$A:$A,A27,Sta!$R:$R)/$B27</f>
        <v>1.5</v>
      </c>
      <c r="J27" s="5">
        <f>SUMIF(Sta!$B:$B,A27,Sta!$S:$S)/$C27</f>
        <v>2.4</v>
      </c>
      <c r="K27" s="9">
        <f>(COUNTIFS(Sta!$A:$A,A27,Sta!$T:$T,"&gt;2.5") +COUNTIFS(Sta!$B:$B,A27,Sta!$T:$T,"&gt;2.5"))/$D27</f>
        <v>1</v>
      </c>
      <c r="L27" s="6">
        <f>COUNTIFS(Sta!$A:$A,A27,Sta!$T:$T,"&gt;2.5")/$B27</f>
        <v>1</v>
      </c>
      <c r="M27" s="6">
        <f>COUNTIFS(Sta!$B:$B,A27,Sta!$T:$T,"&gt;2.5")/$C27</f>
        <v>1</v>
      </c>
      <c r="N27" s="9">
        <f>(COUNTIFS(Sta!$A:$A,A27,Sta!$T:$T,"&gt;3.5") +COUNTIFS(Sta!$B:$B,A27,Sta!$T:$T,"&gt;3.5"))/$D27</f>
        <v>0.90909090909090906</v>
      </c>
      <c r="O27" s="31">
        <f>COUNTIFS(Sta!$A:$A,A27,Sta!$T:$T,"&gt;3.5")/$B27</f>
        <v>0.83333333333333337</v>
      </c>
      <c r="P27" s="12">
        <f>COUNTIFS(Sta!$B:$B,A27,Sta!$T:$T,"&gt;3.5")/$C27</f>
        <v>1</v>
      </c>
      <c r="Q27" s="31">
        <f>(COUNTIFS(Sta!$A:$A,A27,Sta!$T:$T,"&gt;4.5") +COUNTIFS(Sta!$B:$B,A27,Sta!$T:$T,"&gt;4.5"))/$D27</f>
        <v>0.54545454545454541</v>
      </c>
      <c r="R27" s="6">
        <f>COUNTIFS(Sta!$A:$A,A27,Sta!$T:$T,"&gt;4.5")/$B27</f>
        <v>0.66666666666666663</v>
      </c>
      <c r="S27" s="6">
        <f>COUNTIFS(Sta!$B:$B,A27,Sta!$T:$T,"&gt;4.5")/$C27</f>
        <v>0.4</v>
      </c>
      <c r="T27" s="9">
        <f>(COUNTIFS(Sta!$A:$A,A27,Sta!$R:$R,"&gt;0.5") +COUNTIFS(Sta!$B:$B,A27,Sta!$S:$S,"&gt;0.5"))/$D27</f>
        <v>0.90909090909090906</v>
      </c>
      <c r="U27" s="6">
        <f>COUNTIFS(Sta!$A:$A,A27,Sta!$R:$R,"&gt;0.5")/$B27</f>
        <v>0.83333333333333337</v>
      </c>
      <c r="V27" s="6">
        <f>COUNTIFS(Sta!$B:$B,A27,Sta!$S:$S,"&gt;0.5")/$C27</f>
        <v>1</v>
      </c>
      <c r="W27" s="9">
        <f>(COUNTIFS(Sta!$A:$A,A27,Sta!$R:$R,"&gt;1.5") +COUNTIFS(Sta!$B:$B,A27,Sta!$S:$S,"&gt;1.5"))/$D27</f>
        <v>0.72727272727272729</v>
      </c>
      <c r="X27" s="6">
        <f>COUNTIFS(Sta!$A:$A,A27,Sta!$R:$R,"&gt;1.5")/$B27</f>
        <v>0.5</v>
      </c>
      <c r="Y27" s="6">
        <f>COUNTIFS(Sta!$B:$B,A27,Sta!$S:$S,"&gt;1.5")/$C27</f>
        <v>1</v>
      </c>
    </row>
    <row r="28" spans="1:25" x14ac:dyDescent="0.3">
      <c r="A28" t="s">
        <v>42</v>
      </c>
      <c r="B28" s="7">
        <f>COUNTIF(Sta!A:A,A28)</f>
        <v>6</v>
      </c>
      <c r="C28" s="4">
        <f>COUNTIF(Sta!B:B,A28)</f>
        <v>5</v>
      </c>
      <c r="D28" s="4">
        <f t="shared" si="0"/>
        <v>11</v>
      </c>
      <c r="E28" s="8">
        <f>(SUMIF(Sta!$A:$A,A28,Sta!$T:$T)  + SUMIF(Sta!$B:$B,A28,Sta!$T:$T) )/$D28</f>
        <v>6.1818181818181817</v>
      </c>
      <c r="F28" s="5">
        <f>SUMIF(Sta!$A:$A,A28,Sta!$T:$T)/$B28</f>
        <v>5.333333333333333</v>
      </c>
      <c r="G28" s="5">
        <f>SUMIF(Sta!$B:$B,A28,Sta!$T:$T)/$C28</f>
        <v>7.2</v>
      </c>
      <c r="H28" s="8">
        <f>(SUMIF(Sta!$A:$A,A28,Sta!$R:$R)  + SUMIF(Sta!$B:$B,A28,Sta!$S:$S) )/$D28</f>
        <v>3.2727272727272729</v>
      </c>
      <c r="I28" s="5">
        <f>SUMIF(Sta!$A:$A,A28,Sta!$R:$R)/$B28</f>
        <v>2.6666666666666665</v>
      </c>
      <c r="J28" s="5">
        <f>SUMIF(Sta!$B:$B,A28,Sta!$S:$S)/$C28</f>
        <v>4</v>
      </c>
      <c r="K28" s="9">
        <f>(COUNTIFS(Sta!$A:$A,A28,Sta!$T:$T,"&gt;2.5") +COUNTIFS(Sta!$B:$B,A28,Sta!$T:$T,"&gt;2.5"))/$D28</f>
        <v>1</v>
      </c>
      <c r="L28" s="6">
        <f>COUNTIFS(Sta!$A:$A,A28,Sta!$T:$T,"&gt;2.5")/$B28</f>
        <v>1</v>
      </c>
      <c r="M28" s="6">
        <f>COUNTIFS(Sta!$B:$B,A28,Sta!$T:$T,"&gt;2.5")/$C28</f>
        <v>1</v>
      </c>
      <c r="N28" s="9">
        <f>(COUNTIFS(Sta!$A:$A,A28,Sta!$T:$T,"&gt;3.5") +COUNTIFS(Sta!$B:$B,A28,Sta!$T:$T,"&gt;3.5"))/$D28</f>
        <v>0.81818181818181823</v>
      </c>
      <c r="O28" s="31">
        <f>COUNTIFS(Sta!$A:$A,A28,Sta!$T:$T,"&gt;3.5")/$B28</f>
        <v>0.66666666666666663</v>
      </c>
      <c r="P28" s="12">
        <f>COUNTIFS(Sta!$B:$B,A28,Sta!$T:$T,"&gt;3.5")/$C28</f>
        <v>1</v>
      </c>
      <c r="Q28" s="31">
        <f>(COUNTIFS(Sta!$A:$A,A28,Sta!$T:$T,"&gt;4.5") +COUNTIFS(Sta!$B:$B,A28,Sta!$T:$T,"&gt;4.5"))/$D28</f>
        <v>0.72727272727272729</v>
      </c>
      <c r="R28" s="6">
        <f>COUNTIFS(Sta!$A:$A,A28,Sta!$T:$T,"&gt;4.5")/$B28</f>
        <v>0.5</v>
      </c>
      <c r="S28" s="6">
        <f>COUNTIFS(Sta!$B:$B,A28,Sta!$T:$T,"&gt;4.5")/$C28</f>
        <v>1</v>
      </c>
      <c r="T28" s="9">
        <f>(COUNTIFS(Sta!$A:$A,A28,Sta!$R:$R,"&gt;0.5") +COUNTIFS(Sta!$B:$B,A28,Sta!$S:$S,"&gt;0.5"))/$D28</f>
        <v>1</v>
      </c>
      <c r="U28" s="6">
        <f>COUNTIFS(Sta!$A:$A,A28,Sta!$R:$R,"&gt;0.5")/$B28</f>
        <v>1</v>
      </c>
      <c r="V28" s="6">
        <f>COUNTIFS(Sta!$B:$B,A28,Sta!$S:$S,"&gt;0.5")/$C28</f>
        <v>1</v>
      </c>
      <c r="W28" s="9">
        <f>(COUNTIFS(Sta!$A:$A,A28,Sta!$R:$R,"&gt;1.5") +COUNTIFS(Sta!$B:$B,A28,Sta!$S:$S,"&gt;1.5"))/$D28</f>
        <v>0.81818181818181823</v>
      </c>
      <c r="X28" s="6">
        <f>COUNTIFS(Sta!$A:$A,A28,Sta!$R:$R,"&gt;1.5")/$B28</f>
        <v>0.66666666666666663</v>
      </c>
      <c r="Y28" s="6">
        <f>COUNTIFS(Sta!$B:$B,A28,Sta!$S:$S,"&gt;1.5")/$C28</f>
        <v>1</v>
      </c>
    </row>
    <row r="29" spans="1:25" x14ac:dyDescent="0.3">
      <c r="A29" t="s">
        <v>40</v>
      </c>
      <c r="B29" s="7">
        <f>COUNTIF(Sta!A:A,A29)</f>
        <v>5</v>
      </c>
      <c r="C29" s="4">
        <f>COUNTIF(Sta!B:B,A29)</f>
        <v>6</v>
      </c>
      <c r="D29" s="4">
        <f t="shared" si="0"/>
        <v>11</v>
      </c>
      <c r="E29" s="8">
        <f>(SUMIF(Sta!$A:$A,A29,Sta!$T:$T)  + SUMIF(Sta!$B:$B,A29,Sta!$T:$T) )/$D29</f>
        <v>5.2727272727272725</v>
      </c>
      <c r="F29" s="5">
        <f>SUMIF(Sta!$A:$A,A29,Sta!$T:$T)/$B29</f>
        <v>5.6</v>
      </c>
      <c r="G29" s="5">
        <f>SUMIF(Sta!$B:$B,A29,Sta!$T:$T)/$C29</f>
        <v>5</v>
      </c>
      <c r="H29" s="8">
        <f>(SUMIF(Sta!$A:$A,A29,Sta!$R:$R)  + SUMIF(Sta!$B:$B,A29,Sta!$S:$S) )/$D29</f>
        <v>2.8181818181818183</v>
      </c>
      <c r="I29" s="5">
        <f>SUMIF(Sta!$A:$A,A29,Sta!$R:$R)/$B29</f>
        <v>2.6</v>
      </c>
      <c r="J29" s="5">
        <f>SUMIF(Sta!$B:$B,A29,Sta!$S:$S)/$C29</f>
        <v>3</v>
      </c>
      <c r="K29" s="9">
        <f>(COUNTIFS(Sta!$A:$A,A29,Sta!$T:$T,"&gt;2.5") +COUNTIFS(Sta!$B:$B,A29,Sta!$T:$T,"&gt;2.5"))/$D29</f>
        <v>1</v>
      </c>
      <c r="L29" s="6">
        <f>COUNTIFS(Sta!$A:$A,A29,Sta!$T:$T,"&gt;2.5")/$B29</f>
        <v>1</v>
      </c>
      <c r="M29" s="6">
        <f>COUNTIFS(Sta!$B:$B,A29,Sta!$T:$T,"&gt;2.5")/$C29</f>
        <v>1</v>
      </c>
      <c r="N29" s="9">
        <f>(COUNTIFS(Sta!$A:$A,A29,Sta!$T:$T,"&gt;3.5") +COUNTIFS(Sta!$B:$B,A29,Sta!$T:$T,"&gt;3.5"))/$D29</f>
        <v>0.90909090909090906</v>
      </c>
      <c r="O29" s="31">
        <f>COUNTIFS(Sta!$A:$A,A29,Sta!$T:$T,"&gt;3.5")/$B29</f>
        <v>0.8</v>
      </c>
      <c r="P29" s="12">
        <f>COUNTIFS(Sta!$B:$B,A29,Sta!$T:$T,"&gt;3.5")/$C29</f>
        <v>1</v>
      </c>
      <c r="Q29" s="31">
        <f>(COUNTIFS(Sta!$A:$A,A29,Sta!$T:$T,"&gt;4.5") +COUNTIFS(Sta!$B:$B,A29,Sta!$T:$T,"&gt;4.5"))/$D29</f>
        <v>0.45454545454545453</v>
      </c>
      <c r="R29" s="6">
        <f>COUNTIFS(Sta!$A:$A,A29,Sta!$T:$T,"&gt;4.5")/$B29</f>
        <v>0.6</v>
      </c>
      <c r="S29" s="6">
        <f>COUNTIFS(Sta!$B:$B,A29,Sta!$T:$T,"&gt;4.5")/$C29</f>
        <v>0.33333333333333331</v>
      </c>
      <c r="T29" s="9">
        <f>(COUNTIFS(Sta!$A:$A,A29,Sta!$R:$R,"&gt;0.5") +COUNTIFS(Sta!$B:$B,A29,Sta!$S:$S,"&gt;0.5"))/$D29</f>
        <v>1</v>
      </c>
      <c r="U29" s="6">
        <f>COUNTIFS(Sta!$A:$A,A29,Sta!$R:$R,"&gt;0.5")/$B29</f>
        <v>1</v>
      </c>
      <c r="V29" s="6">
        <f>COUNTIFS(Sta!$B:$B,A29,Sta!$S:$S,"&gt;0.5")/$C29</f>
        <v>1</v>
      </c>
      <c r="W29" s="9">
        <f>(COUNTIFS(Sta!$A:$A,A29,Sta!$R:$R,"&gt;1.5") +COUNTIFS(Sta!$B:$B,A29,Sta!$S:$S,"&gt;1.5"))/$D29</f>
        <v>0.90909090909090906</v>
      </c>
      <c r="X29" s="6">
        <f>COUNTIFS(Sta!$A:$A,A29,Sta!$R:$R,"&gt;1.5")/$B29</f>
        <v>1</v>
      </c>
      <c r="Y29" s="6">
        <f>COUNTIFS(Sta!$B:$B,A29,Sta!$S:$S,"&gt;1.5")/$C29</f>
        <v>0.83333333333333337</v>
      </c>
    </row>
    <row r="30" spans="1:25" x14ac:dyDescent="0.3">
      <c r="A30" t="s">
        <v>50</v>
      </c>
      <c r="B30" s="7">
        <f>COUNTIF(Sta!A:A,A30)</f>
        <v>6</v>
      </c>
      <c r="C30" s="4">
        <f>COUNTIF(Sta!B:B,A30)</f>
        <v>5</v>
      </c>
      <c r="D30" s="4">
        <f t="shared" si="0"/>
        <v>11</v>
      </c>
      <c r="E30" s="8">
        <f>(SUMIF(Sta!$A:$A,A30,Sta!$T:$T)  + SUMIF(Sta!$B:$B,A30,Sta!$T:$T) )/$D30</f>
        <v>5.5454545454545459</v>
      </c>
      <c r="F30" s="5">
        <f>SUMIF(Sta!$A:$A,A30,Sta!$T:$T)/$B30</f>
        <v>5</v>
      </c>
      <c r="G30" s="5">
        <f>SUMIF(Sta!$B:$B,A30,Sta!$T:$T)/$C30</f>
        <v>6.2</v>
      </c>
      <c r="H30" s="8">
        <f>(SUMIF(Sta!$A:$A,A30,Sta!$R:$R)  + SUMIF(Sta!$B:$B,A30,Sta!$S:$S) )/$D30</f>
        <v>3.1818181818181817</v>
      </c>
      <c r="I30" s="5">
        <f>SUMIF(Sta!$A:$A,A30,Sta!$R:$R)/$B30</f>
        <v>3.3333333333333335</v>
      </c>
      <c r="J30" s="5">
        <f>SUMIF(Sta!$B:$B,A30,Sta!$S:$S)/$C30</f>
        <v>3</v>
      </c>
      <c r="K30" s="9">
        <f>(COUNTIFS(Sta!$A:$A,A30,Sta!$T:$T,"&gt;2.5") +COUNTIFS(Sta!$B:$B,A30,Sta!$T:$T,"&gt;2.5"))/$D30</f>
        <v>1</v>
      </c>
      <c r="L30" s="6">
        <f>COUNTIFS(Sta!$A:$A,A30,Sta!$T:$T,"&gt;2.5")/$B30</f>
        <v>1</v>
      </c>
      <c r="M30" s="6">
        <f>COUNTIFS(Sta!$B:$B,A30,Sta!$T:$T,"&gt;2.5")/$C30</f>
        <v>1</v>
      </c>
      <c r="N30" s="9">
        <f>(COUNTIFS(Sta!$A:$A,A30,Sta!$T:$T,"&gt;3.5") +COUNTIFS(Sta!$B:$B,A30,Sta!$T:$T,"&gt;3.5"))/$D30</f>
        <v>0.81818181818181823</v>
      </c>
      <c r="O30" s="31">
        <f>COUNTIFS(Sta!$A:$A,A30,Sta!$T:$T,"&gt;3.5")/$B30</f>
        <v>0.66666666666666663</v>
      </c>
      <c r="P30" s="12">
        <f>COUNTIFS(Sta!$B:$B,A30,Sta!$T:$T,"&gt;3.5")/$C30</f>
        <v>1</v>
      </c>
      <c r="Q30" s="31">
        <f>(COUNTIFS(Sta!$A:$A,A30,Sta!$T:$T,"&gt;4.5") +COUNTIFS(Sta!$B:$B,A30,Sta!$T:$T,"&gt;4.5"))/$D30</f>
        <v>0.63636363636363635</v>
      </c>
      <c r="R30" s="6">
        <f>COUNTIFS(Sta!$A:$A,A30,Sta!$T:$T,"&gt;4.5")/$B30</f>
        <v>0.5</v>
      </c>
      <c r="S30" s="6">
        <f>COUNTIFS(Sta!$B:$B,A30,Sta!$T:$T,"&gt;4.5")/$C30</f>
        <v>0.8</v>
      </c>
      <c r="T30" s="9">
        <f>(COUNTIFS(Sta!$A:$A,A30,Sta!$R:$R,"&gt;0.5") +COUNTIFS(Sta!$B:$B,A30,Sta!$S:$S,"&gt;0.5"))/$D30</f>
        <v>1</v>
      </c>
      <c r="U30" s="6">
        <f>COUNTIFS(Sta!$A:$A,A30,Sta!$R:$R,"&gt;0.5")/$B30</f>
        <v>1</v>
      </c>
      <c r="V30" s="6">
        <f>COUNTIFS(Sta!$B:$B,A30,Sta!$S:$S,"&gt;0.5")/$C30</f>
        <v>1</v>
      </c>
      <c r="W30" s="9">
        <f>(COUNTIFS(Sta!$A:$A,A30,Sta!$R:$R,"&gt;1.5") +COUNTIFS(Sta!$B:$B,A30,Sta!$S:$S,"&gt;1.5"))/$D30</f>
        <v>0.90909090909090906</v>
      </c>
      <c r="X30" s="6">
        <f>COUNTIFS(Sta!$A:$A,A30,Sta!$R:$R,"&gt;1.5")/$B30</f>
        <v>0.83333333333333337</v>
      </c>
      <c r="Y30" s="6">
        <f>COUNTIFS(Sta!$B:$B,A30,Sta!$S:$S,"&gt;1.5")/$C30</f>
        <v>1</v>
      </c>
    </row>
    <row r="31" spans="1:25" x14ac:dyDescent="0.3">
      <c r="A31" t="s">
        <v>43</v>
      </c>
      <c r="B31" s="7">
        <f>COUNTIF(Sta!A:A,A31)</f>
        <v>6</v>
      </c>
      <c r="C31" s="4">
        <f>COUNTIF(Sta!B:B,A31)</f>
        <v>5</v>
      </c>
      <c r="D31" s="4">
        <f t="shared" si="0"/>
        <v>11</v>
      </c>
      <c r="E31" s="8">
        <f>(SUMIF(Sta!$A:$A,A31,Sta!$T:$T)  + SUMIF(Sta!$B:$B,A31,Sta!$T:$T) )/$D31</f>
        <v>5.5454545454545459</v>
      </c>
      <c r="F31" s="5">
        <f>SUMIF(Sta!$A:$A,A31,Sta!$T:$T)/$B31</f>
        <v>6.5</v>
      </c>
      <c r="G31" s="5">
        <f>SUMIF(Sta!$B:$B,A31,Sta!$T:$T)/$C31</f>
        <v>4.4000000000000004</v>
      </c>
      <c r="H31" s="8">
        <f>(SUMIF(Sta!$A:$A,A31,Sta!$R:$R)  + SUMIF(Sta!$B:$B,A31,Sta!$S:$S) )/$D31</f>
        <v>2.5454545454545454</v>
      </c>
      <c r="I31" s="5">
        <f>SUMIF(Sta!$A:$A,A31,Sta!$R:$R)/$B31</f>
        <v>2.8333333333333335</v>
      </c>
      <c r="J31" s="5">
        <f>SUMIF(Sta!$B:$B,A31,Sta!$S:$S)/$C31</f>
        <v>2.2000000000000002</v>
      </c>
      <c r="K31" s="9">
        <f>(COUNTIFS(Sta!$A:$A,A31,Sta!$T:$T,"&gt;2.5") +COUNTIFS(Sta!$B:$B,A31,Sta!$T:$T,"&gt;2.5"))/$D31</f>
        <v>1</v>
      </c>
      <c r="L31" s="6">
        <f>COUNTIFS(Sta!$A:$A,A31,Sta!$T:$T,"&gt;2.5")/$B31</f>
        <v>1</v>
      </c>
      <c r="M31" s="6">
        <f>COUNTIFS(Sta!$B:$B,A31,Sta!$T:$T,"&gt;2.5")/$C31</f>
        <v>1</v>
      </c>
      <c r="N31" s="9">
        <f>(COUNTIFS(Sta!$A:$A,A31,Sta!$T:$T,"&gt;3.5") +COUNTIFS(Sta!$B:$B,A31,Sta!$T:$T,"&gt;3.5"))/$D31</f>
        <v>0.81818181818181823</v>
      </c>
      <c r="O31" s="31">
        <f>COUNTIFS(Sta!$A:$A,A31,Sta!$T:$T,"&gt;3.5")/$B31</f>
        <v>0.83333333333333337</v>
      </c>
      <c r="P31" s="12">
        <f>COUNTIFS(Sta!$B:$B,A31,Sta!$T:$T,"&gt;3.5")/$C31</f>
        <v>0.8</v>
      </c>
      <c r="Q31" s="31">
        <f>(COUNTIFS(Sta!$A:$A,A31,Sta!$T:$T,"&gt;4.5") +COUNTIFS(Sta!$B:$B,A31,Sta!$T:$T,"&gt;4.5"))/$D31</f>
        <v>0.63636363636363635</v>
      </c>
      <c r="R31" s="6">
        <f>COUNTIFS(Sta!$A:$A,A31,Sta!$T:$T,"&gt;4.5")/$B31</f>
        <v>0.83333333333333337</v>
      </c>
      <c r="S31" s="6">
        <f>COUNTIFS(Sta!$B:$B,A31,Sta!$T:$T,"&gt;4.5")/$C31</f>
        <v>0.4</v>
      </c>
      <c r="T31" s="9">
        <f>(COUNTIFS(Sta!$A:$A,A31,Sta!$R:$R,"&gt;0.5") +COUNTIFS(Sta!$B:$B,A31,Sta!$S:$S,"&gt;0.5"))/$D31</f>
        <v>1</v>
      </c>
      <c r="U31" s="6">
        <f>COUNTIFS(Sta!$A:$A,A31,Sta!$R:$R,"&gt;0.5")/$B31</f>
        <v>1</v>
      </c>
      <c r="V31" s="6">
        <f>COUNTIFS(Sta!$B:$B,A31,Sta!$S:$S,"&gt;0.5")/$C31</f>
        <v>1</v>
      </c>
      <c r="W31" s="9">
        <f>(COUNTIFS(Sta!$A:$A,A31,Sta!$R:$R,"&gt;1.5") +COUNTIFS(Sta!$B:$B,A31,Sta!$S:$S,"&gt;1.5"))/$D31</f>
        <v>0.72727272727272729</v>
      </c>
      <c r="X31" s="6">
        <f>COUNTIFS(Sta!$A:$A,A31,Sta!$R:$R,"&gt;1.5")/$B31</f>
        <v>0.66666666666666663</v>
      </c>
      <c r="Y31" s="6">
        <f>COUNTIFS(Sta!$B:$B,A31,Sta!$S:$S,"&gt;1.5")/$C31</f>
        <v>0.8</v>
      </c>
    </row>
    <row r="32" spans="1:25" x14ac:dyDescent="0.3">
      <c r="A32" t="s">
        <v>51</v>
      </c>
      <c r="B32" s="7">
        <f>COUNTIF(Sta!A:A,A32)</f>
        <v>6</v>
      </c>
      <c r="C32" s="4">
        <f>COUNTIF(Sta!B:B,A32)</f>
        <v>5</v>
      </c>
      <c r="D32" s="4">
        <f t="shared" si="0"/>
        <v>11</v>
      </c>
      <c r="E32" s="8">
        <f>(SUMIF(Sta!$A:$A,A32,Sta!$T:$T)  + SUMIF(Sta!$B:$B,A32,Sta!$T:$T) )/$D32</f>
        <v>5</v>
      </c>
      <c r="F32" s="5">
        <f>SUMIF(Sta!$A:$A,A32,Sta!$T:$T)/$B32</f>
        <v>6.166666666666667</v>
      </c>
      <c r="G32" s="5">
        <f>SUMIF(Sta!$B:$B,A32,Sta!$T:$T)/$C32</f>
        <v>3.6</v>
      </c>
      <c r="H32" s="8">
        <f>(SUMIF(Sta!$A:$A,A32,Sta!$R:$R)  + SUMIF(Sta!$B:$B,A32,Sta!$S:$S) )/$D32</f>
        <v>2.7272727272727271</v>
      </c>
      <c r="I32" s="5">
        <f>SUMIF(Sta!$A:$A,A32,Sta!$R:$R)/$B32</f>
        <v>2.8333333333333335</v>
      </c>
      <c r="J32" s="5">
        <f>SUMIF(Sta!$B:$B,A32,Sta!$S:$S)/$C32</f>
        <v>2.6</v>
      </c>
      <c r="K32" s="9">
        <f>(COUNTIFS(Sta!$A:$A,A32,Sta!$T:$T,"&gt;2.5") +COUNTIFS(Sta!$B:$B,A32,Sta!$T:$T,"&gt;2.5"))/$D32</f>
        <v>0.90909090909090906</v>
      </c>
      <c r="L32" s="6">
        <f>COUNTIFS(Sta!$A:$A,A32,Sta!$T:$T,"&gt;2.5")/$B32</f>
        <v>1</v>
      </c>
      <c r="M32" s="6">
        <f>COUNTIFS(Sta!$B:$B,A32,Sta!$T:$T,"&gt;2.5")/$C32</f>
        <v>0.8</v>
      </c>
      <c r="N32" s="9">
        <f>(COUNTIFS(Sta!$A:$A,A32,Sta!$T:$T,"&gt;3.5") +COUNTIFS(Sta!$B:$B,A32,Sta!$T:$T,"&gt;3.5"))/$D32</f>
        <v>0.81818181818181823</v>
      </c>
      <c r="O32" s="31">
        <f>COUNTIFS(Sta!$A:$A,A32,Sta!$T:$T,"&gt;3.5")/$B32</f>
        <v>1</v>
      </c>
      <c r="P32" s="12">
        <f>COUNTIFS(Sta!$B:$B,A32,Sta!$T:$T,"&gt;3.5")/$C32</f>
        <v>0.6</v>
      </c>
      <c r="Q32" s="31">
        <f>(COUNTIFS(Sta!$A:$A,A32,Sta!$T:$T,"&gt;4.5") +COUNTIFS(Sta!$B:$B,A32,Sta!$T:$T,"&gt;4.5"))/$D32</f>
        <v>0.45454545454545453</v>
      </c>
      <c r="R32" s="6">
        <f>COUNTIFS(Sta!$A:$A,A32,Sta!$T:$T,"&gt;4.5")/$B32</f>
        <v>0.66666666666666663</v>
      </c>
      <c r="S32" s="6">
        <f>COUNTIFS(Sta!$B:$B,A32,Sta!$T:$T,"&gt;4.5")/$C32</f>
        <v>0.2</v>
      </c>
      <c r="T32" s="9">
        <f>(COUNTIFS(Sta!$A:$A,A32,Sta!$R:$R,"&gt;0.5") +COUNTIFS(Sta!$B:$B,A32,Sta!$S:$S,"&gt;0.5"))/$D32</f>
        <v>1</v>
      </c>
      <c r="U32" s="6">
        <f>COUNTIFS(Sta!$A:$A,A32,Sta!$R:$R,"&gt;0.5")/$B32</f>
        <v>1</v>
      </c>
      <c r="V32" s="6">
        <f>COUNTIFS(Sta!$B:$B,A32,Sta!$S:$S,"&gt;0.5")/$C32</f>
        <v>1</v>
      </c>
      <c r="W32" s="9">
        <f>(COUNTIFS(Sta!$A:$A,A32,Sta!$R:$R,"&gt;1.5") +COUNTIFS(Sta!$B:$B,A32,Sta!$S:$S,"&gt;1.5"))/$D32</f>
        <v>0.81818181818181823</v>
      </c>
      <c r="X32" s="6">
        <f>COUNTIFS(Sta!$A:$A,A32,Sta!$R:$R,"&gt;1.5")/$B32</f>
        <v>0.66666666666666663</v>
      </c>
      <c r="Y32" s="6">
        <f>COUNTIFS(Sta!$B:$B,A32,Sta!$S:$S,"&gt;1.5")/$C32</f>
        <v>1</v>
      </c>
    </row>
    <row r="33" spans="1:25" x14ac:dyDescent="0.3">
      <c r="A33" t="s">
        <v>44</v>
      </c>
      <c r="B33" s="7">
        <f>COUNTIF(Sta!A:A,A33)</f>
        <v>5</v>
      </c>
      <c r="C33" s="4">
        <f>COUNTIF(Sta!B:B,A33)</f>
        <v>6</v>
      </c>
      <c r="D33" s="4">
        <f t="shared" si="0"/>
        <v>11</v>
      </c>
      <c r="E33" s="8">
        <f>(SUMIF(Sta!$A:$A,A33,Sta!$T:$T)  + SUMIF(Sta!$B:$B,A33,Sta!$T:$T) )/$D33</f>
        <v>5.0909090909090908</v>
      </c>
      <c r="F33" s="5">
        <f>SUMIF(Sta!$A:$A,A33,Sta!$T:$T)/$B33</f>
        <v>5.4</v>
      </c>
      <c r="G33" s="5">
        <f>SUMIF(Sta!$B:$B,A33,Sta!$T:$T)/$C33</f>
        <v>4.833333333333333</v>
      </c>
      <c r="H33" s="8">
        <f>(SUMIF(Sta!$A:$A,A33,Sta!$R:$R)  + SUMIF(Sta!$B:$B,A33,Sta!$S:$S) )/$D33</f>
        <v>2.0909090909090908</v>
      </c>
      <c r="I33" s="5">
        <f>SUMIF(Sta!$A:$A,A33,Sta!$R:$R)/$B33</f>
        <v>2.2000000000000002</v>
      </c>
      <c r="J33" s="5">
        <f>SUMIF(Sta!$B:$B,A33,Sta!$S:$S)/$C33</f>
        <v>2</v>
      </c>
      <c r="K33" s="9">
        <f>(COUNTIFS(Sta!$A:$A,A33,Sta!$T:$T,"&gt;2.5") +COUNTIFS(Sta!$B:$B,A33,Sta!$T:$T,"&gt;2.5"))/$D33</f>
        <v>1</v>
      </c>
      <c r="L33" s="6">
        <f>COUNTIFS(Sta!$A:$A,A33,Sta!$T:$T,"&gt;2.5")/$B33</f>
        <v>1</v>
      </c>
      <c r="M33" s="6">
        <f>COUNTIFS(Sta!$B:$B,A33,Sta!$T:$T,"&gt;2.5")/$C33</f>
        <v>1</v>
      </c>
      <c r="N33" s="9">
        <f>(COUNTIFS(Sta!$A:$A,A33,Sta!$T:$T,"&gt;3.5") +COUNTIFS(Sta!$B:$B,A33,Sta!$T:$T,"&gt;3.5"))/$D33</f>
        <v>0.81818181818181823</v>
      </c>
      <c r="O33" s="31">
        <f>COUNTIFS(Sta!$A:$A,A33,Sta!$T:$T,"&gt;3.5")/$B33</f>
        <v>1</v>
      </c>
      <c r="P33" s="12">
        <f>COUNTIFS(Sta!$B:$B,A33,Sta!$T:$T,"&gt;3.5")/$C33</f>
        <v>0.66666666666666663</v>
      </c>
      <c r="Q33" s="31">
        <f>(COUNTIFS(Sta!$A:$A,A33,Sta!$T:$T,"&gt;4.5") +COUNTIFS(Sta!$B:$B,A33,Sta!$T:$T,"&gt;4.5"))/$D33</f>
        <v>0.63636363636363635</v>
      </c>
      <c r="R33" s="6">
        <f>COUNTIFS(Sta!$A:$A,A33,Sta!$T:$T,"&gt;4.5")/$B33</f>
        <v>0.8</v>
      </c>
      <c r="S33" s="6">
        <f>COUNTIFS(Sta!$B:$B,A33,Sta!$T:$T,"&gt;4.5")/$C33</f>
        <v>0.5</v>
      </c>
      <c r="T33" s="9">
        <f>(COUNTIFS(Sta!$A:$A,A33,Sta!$R:$R,"&gt;0.5") +COUNTIFS(Sta!$B:$B,A33,Sta!$S:$S,"&gt;0.5"))/$D33</f>
        <v>1</v>
      </c>
      <c r="U33" s="6">
        <f>COUNTIFS(Sta!$A:$A,A33,Sta!$R:$R,"&gt;0.5")/$B33</f>
        <v>1</v>
      </c>
      <c r="V33" s="6">
        <f>COUNTIFS(Sta!$B:$B,A33,Sta!$S:$S,"&gt;0.5")/$C33</f>
        <v>1</v>
      </c>
      <c r="W33" s="9">
        <f>(COUNTIFS(Sta!$A:$A,A33,Sta!$R:$R,"&gt;1.5") +COUNTIFS(Sta!$B:$B,A33,Sta!$S:$S,"&gt;1.5"))/$D33</f>
        <v>0.81818181818181823</v>
      </c>
      <c r="X33" s="6">
        <f>COUNTIFS(Sta!$A:$A,A33,Sta!$R:$R,"&gt;1.5")/$B33</f>
        <v>1</v>
      </c>
      <c r="Y33" s="6">
        <f>COUNTIFS(Sta!$B:$B,A33,Sta!$S:$S,"&gt;1.5")/$C33</f>
        <v>0.66666666666666663</v>
      </c>
    </row>
    <row r="34" spans="1:25" x14ac:dyDescent="0.3">
      <c r="A34" t="s">
        <v>52</v>
      </c>
      <c r="B34" s="7">
        <f>COUNTIF(Sta!A:A,A34)</f>
        <v>5</v>
      </c>
      <c r="C34" s="4">
        <f>COUNTIF(Sta!B:B,A34)</f>
        <v>6</v>
      </c>
      <c r="D34" s="4">
        <f t="shared" si="0"/>
        <v>11</v>
      </c>
      <c r="E34" s="8">
        <f>(SUMIF(Sta!$A:$A,A34,Sta!$T:$T)  + SUMIF(Sta!$B:$B,A34,Sta!$T:$T) )/$D34</f>
        <v>6.6363636363636367</v>
      </c>
      <c r="F34" s="5">
        <f>SUMIF(Sta!$A:$A,A34,Sta!$T:$T)/$B34</f>
        <v>7</v>
      </c>
      <c r="G34" s="5">
        <f>SUMIF(Sta!$B:$B,A34,Sta!$T:$T)/$C34</f>
        <v>6.333333333333333</v>
      </c>
      <c r="H34" s="8">
        <f>(SUMIF(Sta!$A:$A,A34,Sta!$R:$R)  + SUMIF(Sta!$B:$B,A34,Sta!$S:$S) )/$D34</f>
        <v>3.3636363636363638</v>
      </c>
      <c r="I34" s="5">
        <f>SUMIF(Sta!$A:$A,A34,Sta!$R:$R)/$B34</f>
        <v>3.2</v>
      </c>
      <c r="J34" s="5">
        <f>SUMIF(Sta!$B:$B,A34,Sta!$S:$S)/$C34</f>
        <v>3.5</v>
      </c>
      <c r="K34" s="9">
        <f>(COUNTIFS(Sta!$A:$A,A34,Sta!$T:$T,"&gt;2.5") +COUNTIFS(Sta!$B:$B,A34,Sta!$T:$T,"&gt;2.5"))/$D34</f>
        <v>1</v>
      </c>
      <c r="L34" s="6">
        <f>COUNTIFS(Sta!$A:$A,A34,Sta!$T:$T,"&gt;2.5")/$B34</f>
        <v>1</v>
      </c>
      <c r="M34" s="6">
        <f>COUNTIFS(Sta!$B:$B,A34,Sta!$T:$T,"&gt;2.5")/$C34</f>
        <v>1</v>
      </c>
      <c r="N34" s="9">
        <f>(COUNTIFS(Sta!$A:$A,A34,Sta!$T:$T,"&gt;3.5") +COUNTIFS(Sta!$B:$B,A34,Sta!$T:$T,"&gt;3.5"))/$D34</f>
        <v>0.90909090909090906</v>
      </c>
      <c r="O34" s="31">
        <f>COUNTIFS(Sta!$A:$A,A34,Sta!$T:$T,"&gt;3.5")/$B34</f>
        <v>1</v>
      </c>
      <c r="P34" s="12">
        <f>COUNTIFS(Sta!$B:$B,A34,Sta!$T:$T,"&gt;3.5")/$C34</f>
        <v>0.83333333333333337</v>
      </c>
      <c r="Q34" s="31">
        <f>(COUNTIFS(Sta!$A:$A,A34,Sta!$T:$T,"&gt;4.5") +COUNTIFS(Sta!$B:$B,A34,Sta!$T:$T,"&gt;4.5"))/$D34</f>
        <v>0.81818181818181823</v>
      </c>
      <c r="R34" s="6">
        <f>COUNTIFS(Sta!$A:$A,A34,Sta!$T:$T,"&gt;4.5")/$B34</f>
        <v>0.8</v>
      </c>
      <c r="S34" s="6">
        <f>COUNTIFS(Sta!$B:$B,A34,Sta!$T:$T,"&gt;4.5")/$C34</f>
        <v>0.83333333333333337</v>
      </c>
      <c r="T34" s="9">
        <f>(COUNTIFS(Sta!$A:$A,A34,Sta!$R:$R,"&gt;0.5") +COUNTIFS(Sta!$B:$B,A34,Sta!$S:$S,"&gt;0.5"))/$D34</f>
        <v>1</v>
      </c>
      <c r="U34" s="6">
        <f>COUNTIFS(Sta!$A:$A,A34,Sta!$R:$R,"&gt;0.5")/$B34</f>
        <v>1</v>
      </c>
      <c r="V34" s="6">
        <f>COUNTIFS(Sta!$B:$B,A34,Sta!$S:$S,"&gt;0.5")/$C34</f>
        <v>1</v>
      </c>
      <c r="W34" s="9">
        <f>(COUNTIFS(Sta!$A:$A,A34,Sta!$R:$R,"&gt;1.5") +COUNTIFS(Sta!$B:$B,A34,Sta!$S:$S,"&gt;1.5"))/$D34</f>
        <v>0.81818181818181823</v>
      </c>
      <c r="X34" s="6">
        <f>COUNTIFS(Sta!$A:$A,A34,Sta!$R:$R,"&gt;1.5")/$B34</f>
        <v>0.8</v>
      </c>
      <c r="Y34" s="6">
        <f>COUNTIFS(Sta!$B:$B,A34,Sta!$S:$S,"&gt;1.5")/$C34</f>
        <v>0.83333333333333337</v>
      </c>
    </row>
    <row r="35" spans="1:25" x14ac:dyDescent="0.3">
      <c r="A35" t="s">
        <v>49</v>
      </c>
      <c r="B35" s="7">
        <f>COUNTIF(Sta!A:A,A35)</f>
        <v>6</v>
      </c>
      <c r="C35" s="4">
        <f>COUNTIF(Sta!B:B,A35)</f>
        <v>5</v>
      </c>
      <c r="D35" s="4">
        <f t="shared" si="0"/>
        <v>11</v>
      </c>
      <c r="E35" s="8">
        <f>(SUMIF(Sta!$A:$A,A35,Sta!$T:$T)  + SUMIF(Sta!$B:$B,A35,Sta!$T:$T) )/$D35</f>
        <v>5.5454545454545459</v>
      </c>
      <c r="F35" s="5">
        <f>SUMIF(Sta!$A:$A,A35,Sta!$T:$T)/$B35</f>
        <v>6.666666666666667</v>
      </c>
      <c r="G35" s="5">
        <f>SUMIF(Sta!$B:$B,A35,Sta!$T:$T)/$C35</f>
        <v>4.2</v>
      </c>
      <c r="H35" s="8">
        <f>(SUMIF(Sta!$A:$A,A35,Sta!$R:$R)  + SUMIF(Sta!$B:$B,A35,Sta!$S:$S) )/$D35</f>
        <v>2.9090909090909092</v>
      </c>
      <c r="I35" s="5">
        <f>SUMIF(Sta!$A:$A,A35,Sta!$R:$R)/$B35</f>
        <v>3.6666666666666665</v>
      </c>
      <c r="J35" s="5">
        <f>SUMIF(Sta!$B:$B,A35,Sta!$S:$S)/$C35</f>
        <v>2</v>
      </c>
      <c r="K35" s="9">
        <f>(COUNTIFS(Sta!$A:$A,A35,Sta!$T:$T,"&gt;2.5") +COUNTIFS(Sta!$B:$B,A35,Sta!$T:$T,"&gt;2.5"))/$D35</f>
        <v>0.72727272727272729</v>
      </c>
      <c r="L35" s="6">
        <f>COUNTIFS(Sta!$A:$A,A35,Sta!$T:$T,"&gt;2.5")/$B35</f>
        <v>0.66666666666666663</v>
      </c>
      <c r="M35" s="6">
        <f>COUNTIFS(Sta!$B:$B,A35,Sta!$T:$T,"&gt;2.5")/$C35</f>
        <v>0.8</v>
      </c>
      <c r="N35" s="9">
        <f>(COUNTIFS(Sta!$A:$A,A35,Sta!$T:$T,"&gt;3.5") +COUNTIFS(Sta!$B:$B,A35,Sta!$T:$T,"&gt;3.5"))/$D35</f>
        <v>0.54545454545454541</v>
      </c>
      <c r="O35" s="31">
        <f>COUNTIFS(Sta!$A:$A,A35,Sta!$T:$T,"&gt;3.5")/$B35</f>
        <v>0.66666666666666663</v>
      </c>
      <c r="P35" s="12">
        <f>COUNTIFS(Sta!$B:$B,A35,Sta!$T:$T,"&gt;3.5")/$C35</f>
        <v>0.4</v>
      </c>
      <c r="Q35" s="31">
        <f>(COUNTIFS(Sta!$A:$A,A35,Sta!$T:$T,"&gt;4.5") +COUNTIFS(Sta!$B:$B,A35,Sta!$T:$T,"&gt;4.5"))/$D35</f>
        <v>0.45454545454545453</v>
      </c>
      <c r="R35" s="6">
        <f>COUNTIFS(Sta!$A:$A,A35,Sta!$T:$T,"&gt;4.5")/$B35</f>
        <v>0.66666666666666663</v>
      </c>
      <c r="S35" s="6">
        <f>COUNTIFS(Sta!$B:$B,A35,Sta!$T:$T,"&gt;4.5")/$C35</f>
        <v>0.2</v>
      </c>
      <c r="T35" s="9">
        <f>(COUNTIFS(Sta!$A:$A,A35,Sta!$R:$R,"&gt;0.5") +COUNTIFS(Sta!$B:$B,A35,Sta!$S:$S,"&gt;0.5"))/$D35</f>
        <v>0.90909090909090906</v>
      </c>
      <c r="U35" s="6">
        <f>COUNTIFS(Sta!$A:$A,A35,Sta!$R:$R,"&gt;0.5")/$B35</f>
        <v>0.83333333333333337</v>
      </c>
      <c r="V35" s="6">
        <f>COUNTIFS(Sta!$B:$B,A35,Sta!$S:$S,"&gt;0.5")/$C35</f>
        <v>1</v>
      </c>
      <c r="W35" s="9">
        <f>(COUNTIFS(Sta!$A:$A,A35,Sta!$R:$R,"&gt;1.5") +COUNTIFS(Sta!$B:$B,A35,Sta!$S:$S,"&gt;1.5"))/$D35</f>
        <v>0.72727272727272729</v>
      </c>
      <c r="X35" s="6">
        <f>COUNTIFS(Sta!$A:$A,A35,Sta!$R:$R,"&gt;1.5")/$B35</f>
        <v>0.83333333333333337</v>
      </c>
      <c r="Y35" s="6">
        <f>COUNTIFS(Sta!$B:$B,A35,Sta!$S:$S,"&gt;1.5")/$C35</f>
        <v>0.6</v>
      </c>
    </row>
    <row r="36" spans="1:25" x14ac:dyDescent="0.3">
      <c r="A36" t="s">
        <v>36</v>
      </c>
      <c r="B36" s="7">
        <f>COUNTIF(Sta!A:A,A36)</f>
        <v>5</v>
      </c>
      <c r="C36" s="4">
        <f>COUNTIF(Sta!B:B,A36)</f>
        <v>6</v>
      </c>
      <c r="D36" s="4">
        <f t="shared" si="0"/>
        <v>11</v>
      </c>
      <c r="E36" s="8">
        <f>(SUMIF(Sta!$A:$A,A36,Sta!$T:$T)  + SUMIF(Sta!$B:$B,A36,Sta!$T:$T) )/$D36</f>
        <v>5.4545454545454541</v>
      </c>
      <c r="F36" s="5">
        <f>SUMIF(Sta!$A:$A,A36,Sta!$T:$T)/$B36</f>
        <v>5.6</v>
      </c>
      <c r="G36" s="5">
        <f>SUMIF(Sta!$B:$B,A36,Sta!$T:$T)/$C36</f>
        <v>5.333333333333333</v>
      </c>
      <c r="H36" s="8">
        <f>(SUMIF(Sta!$A:$A,A36,Sta!$R:$R)  + SUMIF(Sta!$B:$B,A36,Sta!$S:$S) )/$D36</f>
        <v>2.4545454545454546</v>
      </c>
      <c r="I36" s="5">
        <f>SUMIF(Sta!$A:$A,A36,Sta!$R:$R)/$B36</f>
        <v>2.4</v>
      </c>
      <c r="J36" s="5">
        <f>SUMIF(Sta!$B:$B,A36,Sta!$S:$S)/$C36</f>
        <v>2.5</v>
      </c>
      <c r="K36" s="9">
        <f>(COUNTIFS(Sta!$A:$A,A36,Sta!$T:$T,"&gt;2.5") +COUNTIFS(Sta!$B:$B,A36,Sta!$T:$T,"&gt;2.5"))/$D36</f>
        <v>1</v>
      </c>
      <c r="L36" s="6">
        <f>COUNTIFS(Sta!$A:$A,A36,Sta!$T:$T,"&gt;2.5")/$B36</f>
        <v>1</v>
      </c>
      <c r="M36" s="6">
        <f>COUNTIFS(Sta!$B:$B,A36,Sta!$T:$T,"&gt;2.5")/$C36</f>
        <v>1</v>
      </c>
      <c r="N36" s="9">
        <f>(COUNTIFS(Sta!$A:$A,A36,Sta!$T:$T,"&gt;3.5") +COUNTIFS(Sta!$B:$B,A36,Sta!$T:$T,"&gt;3.5"))/$D36</f>
        <v>1</v>
      </c>
      <c r="O36" s="31">
        <f>COUNTIFS(Sta!$A:$A,A36,Sta!$T:$T,"&gt;3.5")/$B36</f>
        <v>1</v>
      </c>
      <c r="P36" s="12">
        <f>COUNTIFS(Sta!$B:$B,A36,Sta!$T:$T,"&gt;3.5")/$C36</f>
        <v>1</v>
      </c>
      <c r="Q36" s="31">
        <f>(COUNTIFS(Sta!$A:$A,A36,Sta!$T:$T,"&gt;4.5") +COUNTIFS(Sta!$B:$B,A36,Sta!$T:$T,"&gt;4.5"))/$D36</f>
        <v>0.72727272727272729</v>
      </c>
      <c r="R36" s="6">
        <f>COUNTIFS(Sta!$A:$A,A36,Sta!$T:$T,"&gt;4.5")/$B36</f>
        <v>0.6</v>
      </c>
      <c r="S36" s="6">
        <f>COUNTIFS(Sta!$B:$B,A36,Sta!$T:$T,"&gt;4.5")/$C36</f>
        <v>0.83333333333333337</v>
      </c>
      <c r="T36" s="9">
        <f>(COUNTIFS(Sta!$A:$A,A36,Sta!$R:$R,"&gt;0.5") +COUNTIFS(Sta!$B:$B,A36,Sta!$S:$S,"&gt;0.5"))/$D36</f>
        <v>0.90909090909090906</v>
      </c>
      <c r="U36" s="6">
        <f>COUNTIFS(Sta!$A:$A,A36,Sta!$R:$R,"&gt;0.5")/$B36</f>
        <v>0.8</v>
      </c>
      <c r="V36" s="6">
        <f>COUNTIFS(Sta!$B:$B,A36,Sta!$S:$S,"&gt;0.5")/$C36</f>
        <v>1</v>
      </c>
      <c r="W36" s="9">
        <f>(COUNTIFS(Sta!$A:$A,A36,Sta!$R:$R,"&gt;1.5") +COUNTIFS(Sta!$B:$B,A36,Sta!$S:$S,"&gt;1.5"))/$D36</f>
        <v>0.81818181818181823</v>
      </c>
      <c r="X36" s="6">
        <f>COUNTIFS(Sta!$A:$A,A36,Sta!$R:$R,"&gt;1.5")/$B36</f>
        <v>0.8</v>
      </c>
      <c r="Y36" s="6">
        <f>COUNTIFS(Sta!$B:$B,A36,Sta!$S:$S,"&gt;1.5")/$C36</f>
        <v>0.83333333333333337</v>
      </c>
    </row>
    <row r="37" spans="1:25" x14ac:dyDescent="0.3">
      <c r="A37" t="s">
        <v>39</v>
      </c>
      <c r="B37" s="7">
        <f>COUNTIF(Sta!A:A,A37)</f>
        <v>5</v>
      </c>
      <c r="C37" s="4">
        <f>COUNTIF(Sta!B:B,A37)</f>
        <v>6</v>
      </c>
      <c r="D37" s="4">
        <f t="shared" si="0"/>
        <v>11</v>
      </c>
      <c r="E37" s="8">
        <f>(SUMIF(Sta!$A:$A,A37,Sta!$T:$T)  + SUMIF(Sta!$B:$B,A37,Sta!$T:$T) )/$D37</f>
        <v>6.3636363636363633</v>
      </c>
      <c r="F37" s="5">
        <f>SUMIF(Sta!$A:$A,A37,Sta!$T:$T)/$B37</f>
        <v>5</v>
      </c>
      <c r="G37" s="5">
        <f>SUMIF(Sta!$B:$B,A37,Sta!$T:$T)/$C37</f>
        <v>7.5</v>
      </c>
      <c r="H37" s="8">
        <f>(SUMIF(Sta!$A:$A,A37,Sta!$R:$R)  + SUMIF(Sta!$B:$B,A37,Sta!$S:$S) )/$D37</f>
        <v>3.0909090909090908</v>
      </c>
      <c r="I37" s="5">
        <f>SUMIF(Sta!$A:$A,A37,Sta!$R:$R)/$B37</f>
        <v>2.6</v>
      </c>
      <c r="J37" s="5">
        <f>SUMIF(Sta!$B:$B,A37,Sta!$S:$S)/$C37</f>
        <v>3.5</v>
      </c>
      <c r="K37" s="9">
        <f>(COUNTIFS(Sta!$A:$A,A37,Sta!$T:$T,"&gt;2.5") +COUNTIFS(Sta!$B:$B,A37,Sta!$T:$T,"&gt;2.5"))/$D37</f>
        <v>1</v>
      </c>
      <c r="L37" s="6">
        <f>COUNTIFS(Sta!$A:$A,A37,Sta!$T:$T,"&gt;2.5")/$B37</f>
        <v>1</v>
      </c>
      <c r="M37" s="6">
        <f>COUNTIFS(Sta!$B:$B,A37,Sta!$T:$T,"&gt;2.5")/$C37</f>
        <v>1</v>
      </c>
      <c r="N37" s="9">
        <f>(COUNTIFS(Sta!$A:$A,A37,Sta!$T:$T,"&gt;3.5") +COUNTIFS(Sta!$B:$B,A37,Sta!$T:$T,"&gt;3.5"))/$D37</f>
        <v>0.90909090909090906</v>
      </c>
      <c r="O37" s="31">
        <f>COUNTIFS(Sta!$A:$A,A37,Sta!$T:$T,"&gt;3.5")/$B37</f>
        <v>0.8</v>
      </c>
      <c r="P37" s="12">
        <f>COUNTIFS(Sta!$B:$B,A37,Sta!$T:$T,"&gt;3.5")/$C37</f>
        <v>1</v>
      </c>
      <c r="Q37" s="31">
        <f>(COUNTIFS(Sta!$A:$A,A37,Sta!$T:$T,"&gt;4.5") +COUNTIFS(Sta!$B:$B,A37,Sta!$T:$T,"&gt;4.5"))/$D37</f>
        <v>0.63636363636363635</v>
      </c>
      <c r="R37" s="6">
        <f>COUNTIFS(Sta!$A:$A,A37,Sta!$T:$T,"&gt;4.5")/$B37</f>
        <v>0.4</v>
      </c>
      <c r="S37" s="6">
        <f>COUNTIFS(Sta!$B:$B,A37,Sta!$T:$T,"&gt;4.5")/$C37</f>
        <v>0.83333333333333337</v>
      </c>
      <c r="T37" s="9">
        <f>(COUNTIFS(Sta!$A:$A,A37,Sta!$R:$R,"&gt;0.5") +COUNTIFS(Sta!$B:$B,A37,Sta!$S:$S,"&gt;0.5"))/$D37</f>
        <v>1</v>
      </c>
      <c r="U37" s="6">
        <f>COUNTIFS(Sta!$A:$A,A37,Sta!$R:$R,"&gt;0.5")/$B37</f>
        <v>1</v>
      </c>
      <c r="V37" s="6">
        <f>COUNTIFS(Sta!$B:$B,A37,Sta!$S:$S,"&gt;0.5")/$C37</f>
        <v>1</v>
      </c>
      <c r="W37" s="9">
        <f>(COUNTIFS(Sta!$A:$A,A37,Sta!$R:$R,"&gt;1.5") +COUNTIFS(Sta!$B:$B,A37,Sta!$S:$S,"&gt;1.5"))/$D37</f>
        <v>0.81818181818181823</v>
      </c>
      <c r="X37" s="6">
        <f>COUNTIFS(Sta!$A:$A,A37,Sta!$R:$R,"&gt;1.5")/$B37</f>
        <v>0.6</v>
      </c>
      <c r="Y37" s="6">
        <f>COUNTIFS(Sta!$B:$B,A37,Sta!$S:$S,"&gt;1.5")/$C37</f>
        <v>1</v>
      </c>
    </row>
    <row r="38" spans="1:25" x14ac:dyDescent="0.3">
      <c r="A38" t="s">
        <v>131</v>
      </c>
      <c r="B38" s="7">
        <f>COUNTIF(Sta!A:A,A38)</f>
        <v>5</v>
      </c>
      <c r="C38" s="4">
        <f>COUNTIF(Sta!B:B,A38)</f>
        <v>6</v>
      </c>
      <c r="D38" s="4">
        <f t="shared" si="0"/>
        <v>11</v>
      </c>
      <c r="E38" s="8">
        <f>(SUMIF(Sta!$A:$A,A38,Sta!$T:$T)  + SUMIF(Sta!$B:$B,A38,Sta!$T:$T) )/$D38</f>
        <v>5.0909090909090908</v>
      </c>
      <c r="F38" s="5">
        <f>SUMIF(Sta!$A:$A,A38,Sta!$T:$T)/$B38</f>
        <v>5.4</v>
      </c>
      <c r="G38" s="5">
        <f>SUMIF(Sta!$B:$B,A38,Sta!$T:$T)/$C38</f>
        <v>4.833333333333333</v>
      </c>
      <c r="H38" s="8">
        <f>(SUMIF(Sta!$A:$A,A38,Sta!$R:$R)  + SUMIF(Sta!$B:$B,A38,Sta!$S:$S) )/$D38</f>
        <v>2.9090909090909092</v>
      </c>
      <c r="I38" s="5">
        <f>SUMIF(Sta!$A:$A,A38,Sta!$R:$R)/$B38</f>
        <v>2.6</v>
      </c>
      <c r="J38" s="5">
        <f>SUMIF(Sta!$B:$B,A38,Sta!$S:$S)/$C38</f>
        <v>3.1666666666666665</v>
      </c>
      <c r="K38" s="9">
        <f>(COUNTIFS(Sta!$A:$A,A38,Sta!$T:$T,"&gt;2.5") +COUNTIFS(Sta!$B:$B,A38,Sta!$T:$T,"&gt;2.5"))/$D38</f>
        <v>1</v>
      </c>
      <c r="L38" s="6">
        <f>COUNTIFS(Sta!$A:$A,A38,Sta!$T:$T,"&gt;2.5")/$B38</f>
        <v>1</v>
      </c>
      <c r="M38" s="6">
        <f>COUNTIFS(Sta!$B:$B,A38,Sta!$T:$T,"&gt;2.5")/$C38</f>
        <v>1</v>
      </c>
      <c r="N38" s="9">
        <f>(COUNTIFS(Sta!$A:$A,A38,Sta!$T:$T,"&gt;3.5") +COUNTIFS(Sta!$B:$B,A38,Sta!$T:$T,"&gt;3.5"))/$D38</f>
        <v>0.81818181818181823</v>
      </c>
      <c r="O38" s="31">
        <f>COUNTIFS(Sta!$A:$A,A38,Sta!$T:$T,"&gt;3.5")/$B38</f>
        <v>1</v>
      </c>
      <c r="P38" s="12">
        <f>COUNTIFS(Sta!$B:$B,A38,Sta!$T:$T,"&gt;3.5")/$C38</f>
        <v>0.66666666666666663</v>
      </c>
      <c r="Q38" s="31">
        <f>(COUNTIFS(Sta!$A:$A,A38,Sta!$T:$T,"&gt;4.5") +COUNTIFS(Sta!$B:$B,A38,Sta!$T:$T,"&gt;4.5"))/$D38</f>
        <v>0.72727272727272729</v>
      </c>
      <c r="R38" s="6">
        <f>COUNTIFS(Sta!$A:$A,A38,Sta!$T:$T,"&gt;4.5")/$B38</f>
        <v>1</v>
      </c>
      <c r="S38" s="6">
        <f>COUNTIFS(Sta!$B:$B,A38,Sta!$T:$T,"&gt;4.5")/$C38</f>
        <v>0.5</v>
      </c>
      <c r="T38" s="9">
        <f>(COUNTIFS(Sta!$A:$A,A38,Sta!$R:$R,"&gt;0.5") +COUNTIFS(Sta!$B:$B,A38,Sta!$S:$S,"&gt;0.5"))/$D38</f>
        <v>1</v>
      </c>
      <c r="U38" s="6">
        <f>COUNTIFS(Sta!$A:$A,A38,Sta!$R:$R,"&gt;0.5")/$B38</f>
        <v>1</v>
      </c>
      <c r="V38" s="6">
        <f>COUNTIFS(Sta!$B:$B,A38,Sta!$S:$S,"&gt;0.5")/$C38</f>
        <v>1</v>
      </c>
      <c r="W38" s="9">
        <f>(COUNTIFS(Sta!$A:$A,A38,Sta!$R:$R,"&gt;1.5") +COUNTIFS(Sta!$B:$B,A38,Sta!$S:$S,"&gt;1.5"))/$D38</f>
        <v>1</v>
      </c>
      <c r="X38" s="6">
        <f>COUNTIFS(Sta!$A:$A,A38,Sta!$R:$R,"&gt;1.5")/$B38</f>
        <v>1</v>
      </c>
      <c r="Y38" s="6">
        <f>COUNTIFS(Sta!$B:$B,A38,Sta!$S:$S,"&gt;1.5")/$C38</f>
        <v>1</v>
      </c>
    </row>
    <row r="39" spans="1:25" x14ac:dyDescent="0.3">
      <c r="A39" t="s">
        <v>41</v>
      </c>
      <c r="B39" s="7">
        <f>COUNTIF(Sta!A:A,A39)</f>
        <v>6</v>
      </c>
      <c r="C39" s="4">
        <f>COUNTIF(Sta!B:B,A39)</f>
        <v>5</v>
      </c>
      <c r="D39" s="4">
        <f t="shared" si="0"/>
        <v>11</v>
      </c>
      <c r="E39" s="8">
        <f>(SUMIF(Sta!$A:$A,A39,Sta!$T:$T)  + SUMIF(Sta!$B:$B,A39,Sta!$T:$T) )/$D39</f>
        <v>7.1818181818181817</v>
      </c>
      <c r="F39" s="5">
        <f>SUMIF(Sta!$A:$A,A39,Sta!$T:$T)/$B39</f>
        <v>6</v>
      </c>
      <c r="G39" s="5">
        <f>SUMIF(Sta!$B:$B,A39,Sta!$T:$T)/$C39</f>
        <v>8.6</v>
      </c>
      <c r="H39" s="8">
        <f>(SUMIF(Sta!$A:$A,A39,Sta!$R:$R)  + SUMIF(Sta!$B:$B,A39,Sta!$S:$S) )/$D39</f>
        <v>3.5454545454545454</v>
      </c>
      <c r="I39" s="5">
        <f>SUMIF(Sta!$A:$A,A39,Sta!$R:$R)/$B39</f>
        <v>2.6666666666666665</v>
      </c>
      <c r="J39" s="5">
        <f>SUMIF(Sta!$B:$B,A39,Sta!$S:$S)/$C39</f>
        <v>4.5999999999999996</v>
      </c>
      <c r="K39" s="9">
        <f>(COUNTIFS(Sta!$A:$A,A39,Sta!$T:$T,"&gt;2.5") +COUNTIFS(Sta!$B:$B,A39,Sta!$T:$T,"&gt;2.5"))/$D39</f>
        <v>1</v>
      </c>
      <c r="L39" s="6">
        <f>COUNTIFS(Sta!$A:$A,A39,Sta!$T:$T,"&gt;2.5")/$B39</f>
        <v>1</v>
      </c>
      <c r="M39" s="6">
        <f>COUNTIFS(Sta!$B:$B,A39,Sta!$T:$T,"&gt;2.5")/$C39</f>
        <v>1</v>
      </c>
      <c r="N39" s="9">
        <f>(COUNTIFS(Sta!$A:$A,A39,Sta!$T:$T,"&gt;3.5") +COUNTIFS(Sta!$B:$B,A39,Sta!$T:$T,"&gt;3.5"))/$D39</f>
        <v>0.81818181818181823</v>
      </c>
      <c r="O39" s="31">
        <f>COUNTIFS(Sta!$A:$A,A39,Sta!$T:$T,"&gt;3.5")/$B39</f>
        <v>0.66666666666666663</v>
      </c>
      <c r="P39" s="12">
        <f>COUNTIFS(Sta!$B:$B,A39,Sta!$T:$T,"&gt;3.5")/$C39</f>
        <v>1</v>
      </c>
      <c r="Q39" s="31">
        <f>(COUNTIFS(Sta!$A:$A,A39,Sta!$T:$T,"&gt;4.5") +COUNTIFS(Sta!$B:$B,A39,Sta!$T:$T,"&gt;4.5"))/$D39</f>
        <v>0.72727272727272729</v>
      </c>
      <c r="R39" s="6">
        <f>COUNTIFS(Sta!$A:$A,A39,Sta!$T:$T,"&gt;4.5")/$B39</f>
        <v>0.66666666666666663</v>
      </c>
      <c r="S39" s="6">
        <f>COUNTIFS(Sta!$B:$B,A39,Sta!$T:$T,"&gt;4.5")/$C39</f>
        <v>0.8</v>
      </c>
      <c r="T39" s="9">
        <f>(COUNTIFS(Sta!$A:$A,A39,Sta!$R:$R,"&gt;0.5") +COUNTIFS(Sta!$B:$B,A39,Sta!$S:$S,"&gt;0.5"))/$D39</f>
        <v>1</v>
      </c>
      <c r="U39" s="6">
        <f>COUNTIFS(Sta!$A:$A,A39,Sta!$R:$R,"&gt;0.5")/$B39</f>
        <v>1</v>
      </c>
      <c r="V39" s="6">
        <f>COUNTIFS(Sta!$B:$B,A39,Sta!$S:$S,"&gt;0.5")/$C39</f>
        <v>1</v>
      </c>
      <c r="W39" s="9">
        <f>(COUNTIFS(Sta!$A:$A,A39,Sta!$R:$R,"&gt;1.5") +COUNTIFS(Sta!$B:$B,A39,Sta!$S:$S,"&gt;1.5"))/$D39</f>
        <v>0.90909090909090906</v>
      </c>
      <c r="X39" s="6">
        <f>COUNTIFS(Sta!$A:$A,A39,Sta!$R:$R,"&gt;1.5")/$B39</f>
        <v>0.83333333333333337</v>
      </c>
      <c r="Y39" s="6">
        <f>COUNTIFS(Sta!$B:$B,A39,Sta!$S:$S,"&gt;1.5")/$C39</f>
        <v>1</v>
      </c>
    </row>
    <row r="40" spans="1:25" x14ac:dyDescent="0.3">
      <c r="A40" t="s">
        <v>46</v>
      </c>
      <c r="B40" s="7">
        <f>COUNTIF(Sta!A:A,A40)</f>
        <v>5</v>
      </c>
      <c r="C40" s="4">
        <f>COUNTIF(Sta!B:B,A40)</f>
        <v>5</v>
      </c>
      <c r="D40" s="4">
        <f t="shared" si="0"/>
        <v>10</v>
      </c>
      <c r="E40" s="8">
        <f>(SUMIF(Sta!$A:$A,A40,Sta!$T:$T)  + SUMIF(Sta!$B:$B,A40,Sta!$T:$T) )/$D40</f>
        <v>5.7</v>
      </c>
      <c r="F40" s="5">
        <f>SUMIF(Sta!$A:$A,A40,Sta!$T:$T)/$B40</f>
        <v>5.6</v>
      </c>
      <c r="G40" s="5">
        <f>SUMIF(Sta!$B:$B,A40,Sta!$T:$T)/$C40</f>
        <v>5.8</v>
      </c>
      <c r="H40" s="8">
        <f>(SUMIF(Sta!$A:$A,A40,Sta!$R:$R)  + SUMIF(Sta!$B:$B,A40,Sta!$S:$S) )/$D40</f>
        <v>2.7</v>
      </c>
      <c r="I40" s="5">
        <f>SUMIF(Sta!$A:$A,A40,Sta!$R:$R)/$B40</f>
        <v>2.6</v>
      </c>
      <c r="J40" s="5">
        <f>SUMIF(Sta!$B:$B,A40,Sta!$S:$S)/$C40</f>
        <v>2.8</v>
      </c>
      <c r="K40" s="9">
        <f>(COUNTIFS(Sta!$A:$A,A40,Sta!$T:$T,"&gt;2.5") +COUNTIFS(Sta!$B:$B,A40,Sta!$T:$T,"&gt;2.5"))/$D40</f>
        <v>1</v>
      </c>
      <c r="L40" s="6">
        <f>COUNTIFS(Sta!$A:$A,A40,Sta!$T:$T,"&gt;2.5")/$B40</f>
        <v>1</v>
      </c>
      <c r="M40" s="6">
        <f>COUNTIFS(Sta!$B:$B,A40,Sta!$T:$T,"&gt;2.5")/$C40</f>
        <v>1</v>
      </c>
      <c r="N40" s="9">
        <f>(COUNTIFS(Sta!$A:$A,A40,Sta!$T:$T,"&gt;3.5") +COUNTIFS(Sta!$B:$B,A40,Sta!$T:$T,"&gt;3.5"))/$D40</f>
        <v>0.9</v>
      </c>
      <c r="O40" s="31">
        <f>COUNTIFS(Sta!$A:$A,A40,Sta!$T:$T,"&gt;3.5")/$B40</f>
        <v>1</v>
      </c>
      <c r="P40" s="12">
        <f>COUNTIFS(Sta!$B:$B,A40,Sta!$T:$T,"&gt;3.5")/$C40</f>
        <v>0.8</v>
      </c>
      <c r="Q40" s="31">
        <f>(COUNTIFS(Sta!$A:$A,A40,Sta!$T:$T,"&gt;4.5") +COUNTIFS(Sta!$B:$B,A40,Sta!$T:$T,"&gt;4.5"))/$D40</f>
        <v>0.7</v>
      </c>
      <c r="R40" s="6">
        <f>COUNTIFS(Sta!$A:$A,A40,Sta!$T:$T,"&gt;4.5")/$B40</f>
        <v>0.8</v>
      </c>
      <c r="S40" s="6">
        <f>COUNTIFS(Sta!$B:$B,A40,Sta!$T:$T,"&gt;4.5")/$C40</f>
        <v>0.6</v>
      </c>
      <c r="T40" s="9">
        <f>(COUNTIFS(Sta!$A:$A,A40,Sta!$R:$R,"&gt;0.5") +COUNTIFS(Sta!$B:$B,A40,Sta!$S:$S,"&gt;0.5"))/$D40</f>
        <v>1</v>
      </c>
      <c r="U40" s="6">
        <f>COUNTIFS(Sta!$A:$A,A40,Sta!$R:$R,"&gt;0.5")/$B40</f>
        <v>1</v>
      </c>
      <c r="V40" s="6">
        <f>COUNTIFS(Sta!$B:$B,A40,Sta!$S:$S,"&gt;0.5")/$C40</f>
        <v>1</v>
      </c>
      <c r="W40" s="9">
        <f>(COUNTIFS(Sta!$A:$A,A40,Sta!$R:$R,"&gt;1.5") +COUNTIFS(Sta!$B:$B,A40,Sta!$S:$S,"&gt;1.5"))/$D40</f>
        <v>0.8</v>
      </c>
      <c r="X40" s="6">
        <f>COUNTIFS(Sta!$A:$A,A40,Sta!$R:$R,"&gt;1.5")/$B40</f>
        <v>0.8</v>
      </c>
      <c r="Y40" s="6">
        <f>COUNTIFS(Sta!$B:$B,A40,Sta!$S:$S,"&gt;1.5")/$C40</f>
        <v>0.8</v>
      </c>
    </row>
    <row r="41" spans="1:25" x14ac:dyDescent="0.3">
      <c r="A41" t="s">
        <v>129</v>
      </c>
      <c r="B41" s="7">
        <f>COUNTIF(Sta!A:A,A41)</f>
        <v>4</v>
      </c>
      <c r="C41" s="4">
        <f>COUNTIF(Sta!B:B,A41)</f>
        <v>6</v>
      </c>
      <c r="D41" s="4">
        <f t="shared" si="0"/>
        <v>10</v>
      </c>
      <c r="E41" s="8">
        <f>(SUMIF(Sta!$A:$A,A41,Sta!$T:$T)  + SUMIF(Sta!$B:$B,A41,Sta!$T:$T) )/$D41</f>
        <v>6</v>
      </c>
      <c r="F41" s="5">
        <f>SUMIF(Sta!$A:$A,A41,Sta!$T:$T)/$B41</f>
        <v>5.5</v>
      </c>
      <c r="G41" s="5">
        <f>SUMIF(Sta!$B:$B,A41,Sta!$T:$T)/$C41</f>
        <v>6.333333333333333</v>
      </c>
      <c r="H41" s="8">
        <f>(SUMIF(Sta!$A:$A,A41,Sta!$R:$R)  + SUMIF(Sta!$B:$B,A41,Sta!$S:$S) )/$D41</f>
        <v>2.7</v>
      </c>
      <c r="I41" s="5">
        <f>SUMIF(Sta!$A:$A,A41,Sta!$R:$R)/$B41</f>
        <v>1.75</v>
      </c>
      <c r="J41" s="5">
        <f>SUMIF(Sta!$B:$B,A41,Sta!$S:$S)/$C41</f>
        <v>3.3333333333333335</v>
      </c>
      <c r="K41" s="9">
        <f>(COUNTIFS(Sta!$A:$A,A41,Sta!$T:$T,"&gt;2.5") +COUNTIFS(Sta!$B:$B,A41,Sta!$T:$T,"&gt;2.5"))/$D41</f>
        <v>1</v>
      </c>
      <c r="L41" s="6">
        <f>COUNTIFS(Sta!$A:$A,A41,Sta!$T:$T,"&gt;2.5")/$B41</f>
        <v>1</v>
      </c>
      <c r="M41" s="6">
        <f>COUNTIFS(Sta!$B:$B,A41,Sta!$T:$T,"&gt;2.5")/$C41</f>
        <v>1</v>
      </c>
      <c r="N41" s="9">
        <f>(COUNTIFS(Sta!$A:$A,A41,Sta!$T:$T,"&gt;3.5") +COUNTIFS(Sta!$B:$B,A41,Sta!$T:$T,"&gt;3.5"))/$D41</f>
        <v>0.8</v>
      </c>
      <c r="O41" s="31">
        <f>COUNTIFS(Sta!$A:$A,A41,Sta!$T:$T,"&gt;3.5")/$B41</f>
        <v>0.75</v>
      </c>
      <c r="P41" s="12">
        <f>COUNTIFS(Sta!$B:$B,A41,Sta!$T:$T,"&gt;3.5")/$C41</f>
        <v>0.83333333333333337</v>
      </c>
      <c r="Q41" s="31">
        <f>(COUNTIFS(Sta!$A:$A,A41,Sta!$T:$T,"&gt;4.5") +COUNTIFS(Sta!$B:$B,A41,Sta!$T:$T,"&gt;4.5"))/$D41</f>
        <v>0.6</v>
      </c>
      <c r="R41" s="6">
        <f>COUNTIFS(Sta!$A:$A,A41,Sta!$T:$T,"&gt;4.5")/$B41</f>
        <v>0.5</v>
      </c>
      <c r="S41" s="6">
        <f>COUNTIFS(Sta!$B:$B,A41,Sta!$T:$T,"&gt;4.5")/$C41</f>
        <v>0.66666666666666663</v>
      </c>
      <c r="T41" s="9">
        <f>(COUNTIFS(Sta!$A:$A,A41,Sta!$R:$R,"&gt;0.5") +COUNTIFS(Sta!$B:$B,A41,Sta!$S:$S,"&gt;0.5"))/$D41</f>
        <v>0.9</v>
      </c>
      <c r="U41" s="6">
        <f>COUNTIFS(Sta!$A:$A,A41,Sta!$R:$R,"&gt;0.5")/$B41</f>
        <v>0.75</v>
      </c>
      <c r="V41" s="6">
        <f>COUNTIFS(Sta!$B:$B,A41,Sta!$S:$S,"&gt;0.5")/$C41</f>
        <v>1</v>
      </c>
      <c r="W41" s="9">
        <f>(COUNTIFS(Sta!$A:$A,A41,Sta!$R:$R,"&gt;1.5") +COUNTIFS(Sta!$B:$B,A41,Sta!$S:$S,"&gt;1.5"))/$D41</f>
        <v>0.7</v>
      </c>
      <c r="X41" s="6">
        <f>COUNTIFS(Sta!$A:$A,A41,Sta!$R:$R,"&gt;1.5")/$B41</f>
        <v>0.5</v>
      </c>
      <c r="Y41" s="6">
        <f>COUNTIFS(Sta!$B:$B,A41,Sta!$S:$S,"&gt;1.5")/$C41</f>
        <v>0.83333333333333337</v>
      </c>
    </row>
    <row r="42" spans="1:25" x14ac:dyDescent="0.3">
      <c r="A42" t="s">
        <v>37</v>
      </c>
      <c r="B42" s="7">
        <f>COUNTIF(Sta!A:A,A42)</f>
        <v>5</v>
      </c>
      <c r="C42" s="4">
        <f>COUNTIF(Sta!B:B,A42)</f>
        <v>6</v>
      </c>
      <c r="D42" s="4">
        <f t="shared" si="0"/>
        <v>11</v>
      </c>
      <c r="E42" s="8">
        <f>(SUMIF(Sta!$A:$A,A42,Sta!$T:$T)  + SUMIF(Sta!$B:$B,A42,Sta!$T:$T) )/$D42</f>
        <v>5.0909090909090908</v>
      </c>
      <c r="F42" s="5">
        <f>SUMIF(Sta!$A:$A,A42,Sta!$T:$T)/$B42</f>
        <v>4.4000000000000004</v>
      </c>
      <c r="G42" s="5">
        <f>SUMIF(Sta!$B:$B,A42,Sta!$T:$T)/$C42</f>
        <v>5.666666666666667</v>
      </c>
      <c r="H42" s="8">
        <f>(SUMIF(Sta!$A:$A,A42,Sta!$R:$R)  + SUMIF(Sta!$B:$B,A42,Sta!$S:$S) )/$D42</f>
        <v>2.5454545454545454</v>
      </c>
      <c r="I42" s="5">
        <f>SUMIF(Sta!$A:$A,A42,Sta!$R:$R)/$B42</f>
        <v>2.4</v>
      </c>
      <c r="J42" s="5">
        <f>SUMIF(Sta!$B:$B,A42,Sta!$S:$S)/$C42</f>
        <v>2.6666666666666665</v>
      </c>
      <c r="K42" s="9">
        <f>(COUNTIFS(Sta!$A:$A,A42,Sta!$T:$T,"&gt;2.5") +COUNTIFS(Sta!$B:$B,A42,Sta!$T:$T,"&gt;2.5"))/$D42</f>
        <v>1</v>
      </c>
      <c r="L42" s="6">
        <f>COUNTIFS(Sta!$A:$A,A42,Sta!$T:$T,"&gt;2.5")/$B42</f>
        <v>1</v>
      </c>
      <c r="M42" s="6">
        <f>COUNTIFS(Sta!$B:$B,A42,Sta!$T:$T,"&gt;2.5")/$C42</f>
        <v>1</v>
      </c>
      <c r="N42" s="9">
        <f>(COUNTIFS(Sta!$A:$A,A42,Sta!$T:$T,"&gt;3.5") +COUNTIFS(Sta!$B:$B,A42,Sta!$T:$T,"&gt;3.5"))/$D42</f>
        <v>0.72727272727272729</v>
      </c>
      <c r="O42" s="31">
        <f>COUNTIFS(Sta!$A:$A,A42,Sta!$T:$T,"&gt;3.5")/$B42</f>
        <v>0.6</v>
      </c>
      <c r="P42" s="12">
        <f>COUNTIFS(Sta!$B:$B,A42,Sta!$T:$T,"&gt;3.5")/$C42</f>
        <v>0.83333333333333337</v>
      </c>
      <c r="Q42" s="31">
        <f>(COUNTIFS(Sta!$A:$A,A42,Sta!$T:$T,"&gt;4.5") +COUNTIFS(Sta!$B:$B,A42,Sta!$T:$T,"&gt;4.5"))/$D42</f>
        <v>0.63636363636363635</v>
      </c>
      <c r="R42" s="6">
        <f>COUNTIFS(Sta!$A:$A,A42,Sta!$T:$T,"&gt;4.5")/$B42</f>
        <v>0.4</v>
      </c>
      <c r="S42" s="6">
        <f>COUNTIFS(Sta!$B:$B,A42,Sta!$T:$T,"&gt;4.5")/$C42</f>
        <v>0.83333333333333337</v>
      </c>
      <c r="T42" s="9">
        <f>(COUNTIFS(Sta!$A:$A,A42,Sta!$R:$R,"&gt;0.5") +COUNTIFS(Sta!$B:$B,A42,Sta!$S:$S,"&gt;0.5"))/$D42</f>
        <v>1</v>
      </c>
      <c r="U42" s="6">
        <f>COUNTIFS(Sta!$A:$A,A42,Sta!$R:$R,"&gt;0.5")/$B42</f>
        <v>1</v>
      </c>
      <c r="V42" s="6">
        <f>COUNTIFS(Sta!$B:$B,A42,Sta!$S:$S,"&gt;0.5")/$C42</f>
        <v>1</v>
      </c>
      <c r="W42" s="9">
        <f>(COUNTIFS(Sta!$A:$A,A42,Sta!$R:$R,"&gt;1.5") +COUNTIFS(Sta!$B:$B,A42,Sta!$S:$S,"&gt;1.5"))/$D42</f>
        <v>0.90909090909090906</v>
      </c>
      <c r="X42" s="6">
        <f>COUNTIFS(Sta!$A:$A,A42,Sta!$R:$R,"&gt;1.5")/$B42</f>
        <v>1</v>
      </c>
      <c r="Y42" s="6">
        <f>COUNTIFS(Sta!$B:$B,A42,Sta!$S:$S,"&gt;1.5")/$C42</f>
        <v>0.83333333333333337</v>
      </c>
    </row>
    <row r="43" spans="1:25" x14ac:dyDescent="0.3">
      <c r="A43" t="s">
        <v>120</v>
      </c>
      <c r="B43" s="7">
        <f>COUNTIF(Sta!A:A,A43)</f>
        <v>6</v>
      </c>
      <c r="C43" s="4">
        <f>COUNTIF(Sta!B:B,A43)</f>
        <v>6</v>
      </c>
      <c r="D43" s="4">
        <f t="shared" si="0"/>
        <v>12</v>
      </c>
      <c r="E43" s="8">
        <f>(SUMIF(Sta!$A:$A,A43,Sta!$T:$T)  + SUMIF(Sta!$B:$B,A43,Sta!$T:$T) )/$D43</f>
        <v>5.166666666666667</v>
      </c>
      <c r="F43" s="5">
        <f>SUMIF(Sta!$A:$A,A43,Sta!$T:$T)/$B43</f>
        <v>5.666666666666667</v>
      </c>
      <c r="G43" s="5">
        <f>SUMIF(Sta!$B:$B,A43,Sta!$T:$T)/$C43</f>
        <v>4.666666666666667</v>
      </c>
      <c r="H43" s="8">
        <f>(SUMIF(Sta!$A:$A,A43,Sta!$R:$R)  + SUMIF(Sta!$B:$B,A43,Sta!$S:$S) )/$D43</f>
        <v>3</v>
      </c>
      <c r="I43" s="5">
        <f>SUMIF(Sta!$A:$A,A43,Sta!$R:$R)/$B43</f>
        <v>3.3333333333333335</v>
      </c>
      <c r="J43" s="5">
        <f>SUMIF(Sta!$B:$B,A43,Sta!$S:$S)/$C43</f>
        <v>2.6666666666666665</v>
      </c>
      <c r="K43" s="9">
        <f>(COUNTIFS(Sta!$A:$A,A43,Sta!$T:$T,"&gt;2.5") +COUNTIFS(Sta!$B:$B,A43,Sta!$T:$T,"&gt;2.5"))/$D43</f>
        <v>1</v>
      </c>
      <c r="L43" s="6">
        <f>COUNTIFS(Sta!$A:$A,A43,Sta!$T:$T,"&gt;2.5")/$B43</f>
        <v>1</v>
      </c>
      <c r="M43" s="6">
        <f>COUNTIFS(Sta!$B:$B,A43,Sta!$T:$T,"&gt;2.5")/$C43</f>
        <v>1</v>
      </c>
      <c r="N43" s="9">
        <f>(COUNTIFS(Sta!$A:$A,A43,Sta!$T:$T,"&gt;3.5") +COUNTIFS(Sta!$B:$B,A43,Sta!$T:$T,"&gt;3.5"))/$D43</f>
        <v>0.91666666666666663</v>
      </c>
      <c r="O43" s="31">
        <f>COUNTIFS(Sta!$A:$A,A43,Sta!$T:$T,"&gt;3.5")/$B43</f>
        <v>0.83333333333333337</v>
      </c>
      <c r="P43" s="12">
        <f>COUNTIFS(Sta!$B:$B,A43,Sta!$T:$T,"&gt;3.5")/$C43</f>
        <v>1</v>
      </c>
      <c r="Q43" s="31">
        <f>(COUNTIFS(Sta!$A:$A,A43,Sta!$T:$T,"&gt;4.5") +COUNTIFS(Sta!$B:$B,A43,Sta!$T:$T,"&gt;4.5"))/$D43</f>
        <v>0.58333333333333337</v>
      </c>
      <c r="R43" s="6">
        <f>COUNTIFS(Sta!$A:$A,A43,Sta!$T:$T,"&gt;4.5")/$B43</f>
        <v>0.66666666666666663</v>
      </c>
      <c r="S43" s="6">
        <f>COUNTIFS(Sta!$B:$B,A43,Sta!$T:$T,"&gt;4.5")/$C43</f>
        <v>0.5</v>
      </c>
      <c r="T43" s="9">
        <f>(COUNTIFS(Sta!$A:$A,A43,Sta!$R:$R,"&gt;0.5") +COUNTIFS(Sta!$B:$B,A43,Sta!$S:$S,"&gt;0.5"))/$D43</f>
        <v>1</v>
      </c>
      <c r="U43" s="6">
        <f>COUNTIFS(Sta!$A:$A,A43,Sta!$R:$R,"&gt;0.5")/$B43</f>
        <v>1</v>
      </c>
      <c r="V43" s="6">
        <f>COUNTIFS(Sta!$B:$B,A43,Sta!$S:$S,"&gt;0.5")/$C43</f>
        <v>1</v>
      </c>
      <c r="W43" s="9">
        <f>(COUNTIFS(Sta!$A:$A,A43,Sta!$R:$R,"&gt;1.5") +COUNTIFS(Sta!$B:$B,A43,Sta!$S:$S,"&gt;1.5"))/$D43</f>
        <v>0.91666666666666663</v>
      </c>
      <c r="X43" s="6">
        <f>COUNTIFS(Sta!$A:$A,A43,Sta!$R:$R,"&gt;1.5")/$B43</f>
        <v>1</v>
      </c>
      <c r="Y43" s="6">
        <f>COUNTIFS(Sta!$B:$B,A43,Sta!$S:$S,"&gt;1.5")/$C43</f>
        <v>0.83333333333333337</v>
      </c>
    </row>
    <row r="44" spans="1:25" x14ac:dyDescent="0.3">
      <c r="A44" t="s">
        <v>113</v>
      </c>
      <c r="B44" s="7">
        <f>COUNTIF(Sta!A:A,A44)</f>
        <v>6</v>
      </c>
      <c r="C44" s="4">
        <f>COUNTIF(Sta!B:B,A44)</f>
        <v>6</v>
      </c>
      <c r="D44" s="4">
        <f t="shared" si="0"/>
        <v>12</v>
      </c>
      <c r="E44" s="8">
        <f>(SUMIF(Sta!$A:$A,A44,Sta!$T:$T)  + SUMIF(Sta!$B:$B,A44,Sta!$T:$T) )/$D44</f>
        <v>3.9166666666666665</v>
      </c>
      <c r="F44" s="5">
        <f>SUMIF(Sta!$A:$A,A44,Sta!$T:$T)/$B44</f>
        <v>4.166666666666667</v>
      </c>
      <c r="G44" s="5">
        <f>SUMIF(Sta!$B:$B,A44,Sta!$T:$T)/$C44</f>
        <v>3.6666666666666665</v>
      </c>
      <c r="H44" s="8">
        <f>(SUMIF(Sta!$A:$A,A44,Sta!$R:$R)  + SUMIF(Sta!$B:$B,A44,Sta!$S:$S) )/$D44</f>
        <v>1.6666666666666667</v>
      </c>
      <c r="I44" s="5">
        <f>SUMIF(Sta!$A:$A,A44,Sta!$R:$R)/$B44</f>
        <v>1.3333333333333333</v>
      </c>
      <c r="J44" s="5">
        <f>SUMIF(Sta!$B:$B,A44,Sta!$S:$S)/$C44</f>
        <v>2</v>
      </c>
      <c r="K44" s="9">
        <f>(COUNTIFS(Sta!$A:$A,A44,Sta!$T:$T,"&gt;2.5") +COUNTIFS(Sta!$B:$B,A44,Sta!$T:$T,"&gt;2.5"))/$D44</f>
        <v>0.66666666666666663</v>
      </c>
      <c r="L44" s="6">
        <f>COUNTIFS(Sta!$A:$A,A44,Sta!$T:$T,"&gt;2.5")/$B44</f>
        <v>0.66666666666666663</v>
      </c>
      <c r="M44" s="6">
        <f>COUNTIFS(Sta!$B:$B,A44,Sta!$T:$T,"&gt;2.5")/$C44</f>
        <v>0.66666666666666663</v>
      </c>
      <c r="N44" s="9">
        <f>(COUNTIFS(Sta!$A:$A,A44,Sta!$T:$T,"&gt;3.5") +COUNTIFS(Sta!$B:$B,A44,Sta!$T:$T,"&gt;3.5"))/$D44</f>
        <v>0.58333333333333337</v>
      </c>
      <c r="O44" s="31">
        <f>COUNTIFS(Sta!$A:$A,A44,Sta!$T:$T,"&gt;3.5")/$B44</f>
        <v>0.66666666666666663</v>
      </c>
      <c r="P44" s="12">
        <f>COUNTIFS(Sta!$B:$B,A44,Sta!$T:$T,"&gt;3.5")/$C44</f>
        <v>0.5</v>
      </c>
      <c r="Q44" s="31">
        <f>(COUNTIFS(Sta!$A:$A,A44,Sta!$T:$T,"&gt;4.5") +COUNTIFS(Sta!$B:$B,A44,Sta!$T:$T,"&gt;4.5"))/$D44</f>
        <v>0.5</v>
      </c>
      <c r="R44" s="6">
        <f>COUNTIFS(Sta!$A:$A,A44,Sta!$T:$T,"&gt;4.5")/$B44</f>
        <v>0.66666666666666663</v>
      </c>
      <c r="S44" s="6">
        <f>COUNTIFS(Sta!$B:$B,A44,Sta!$T:$T,"&gt;4.5")/$C44</f>
        <v>0.33333333333333331</v>
      </c>
      <c r="T44" s="9">
        <f>(COUNTIFS(Sta!$A:$A,A44,Sta!$R:$R,"&gt;0.5") +COUNTIFS(Sta!$B:$B,A44,Sta!$S:$S,"&gt;0.5"))/$D44</f>
        <v>0.83333333333333337</v>
      </c>
      <c r="U44" s="6">
        <f>COUNTIFS(Sta!$A:$A,A44,Sta!$R:$R,"&gt;0.5")/$B44</f>
        <v>0.83333333333333337</v>
      </c>
      <c r="V44" s="6">
        <f>COUNTIFS(Sta!$B:$B,A44,Sta!$S:$S,"&gt;0.5")/$C44</f>
        <v>0.83333333333333337</v>
      </c>
      <c r="W44" s="9">
        <f>(COUNTIFS(Sta!$A:$A,A44,Sta!$R:$R,"&gt;1.5") +COUNTIFS(Sta!$B:$B,A44,Sta!$S:$S,"&gt;1.5"))/$D44</f>
        <v>0.5</v>
      </c>
      <c r="X44" s="6">
        <f>COUNTIFS(Sta!$A:$A,A44,Sta!$R:$R,"&gt;1.5")/$B44</f>
        <v>0.5</v>
      </c>
      <c r="Y44" s="6">
        <f>COUNTIFS(Sta!$B:$B,A44,Sta!$S:$S,"&gt;1.5")/$C44</f>
        <v>0.5</v>
      </c>
    </row>
    <row r="45" spans="1:25" x14ac:dyDescent="0.3">
      <c r="A45" t="s">
        <v>142</v>
      </c>
      <c r="B45" s="7">
        <f>COUNTIF(Sta!A:A,A45)</f>
        <v>6</v>
      </c>
      <c r="C45" s="4">
        <f>COUNTIF(Sta!B:B,A45)</f>
        <v>6</v>
      </c>
      <c r="D45" s="4">
        <f t="shared" si="0"/>
        <v>12</v>
      </c>
      <c r="E45" s="8">
        <f>(SUMIF(Sta!$A:$A,A45,Sta!$T:$T)  + SUMIF(Sta!$B:$B,A45,Sta!$T:$T) )/$D45</f>
        <v>6.166666666666667</v>
      </c>
      <c r="F45" s="5">
        <f>SUMIF(Sta!$A:$A,A45,Sta!$T:$T)/$B45</f>
        <v>5</v>
      </c>
      <c r="G45" s="5">
        <f>SUMIF(Sta!$B:$B,A45,Sta!$T:$T)/$C45</f>
        <v>7.333333333333333</v>
      </c>
      <c r="H45" s="8">
        <f>(SUMIF(Sta!$A:$A,A45,Sta!$R:$R)  + SUMIF(Sta!$B:$B,A45,Sta!$S:$S) )/$D45</f>
        <v>2.8333333333333335</v>
      </c>
      <c r="I45" s="5">
        <f>SUMIF(Sta!$A:$A,A45,Sta!$R:$R)/$B45</f>
        <v>1.8333333333333333</v>
      </c>
      <c r="J45" s="5">
        <f>SUMIF(Sta!$B:$B,A45,Sta!$S:$S)/$C45</f>
        <v>3.8333333333333335</v>
      </c>
      <c r="K45" s="9">
        <f>(COUNTIFS(Sta!$A:$A,A45,Sta!$T:$T,"&gt;2.5") +COUNTIFS(Sta!$B:$B,A45,Sta!$T:$T,"&gt;2.5"))/$D45</f>
        <v>1</v>
      </c>
      <c r="L45" s="6">
        <f>COUNTIFS(Sta!$A:$A,A45,Sta!$T:$T,"&gt;2.5")/$B45</f>
        <v>1</v>
      </c>
      <c r="M45" s="6">
        <f>COUNTIFS(Sta!$B:$B,A45,Sta!$T:$T,"&gt;2.5")/$C45</f>
        <v>1</v>
      </c>
      <c r="N45" s="9">
        <f>(COUNTIFS(Sta!$A:$A,A45,Sta!$T:$T,"&gt;3.5") +COUNTIFS(Sta!$B:$B,A45,Sta!$T:$T,"&gt;3.5"))/$D45</f>
        <v>0.83333333333333337</v>
      </c>
      <c r="O45" s="31">
        <f>COUNTIFS(Sta!$A:$A,A45,Sta!$T:$T,"&gt;3.5")/$B45</f>
        <v>0.66666666666666663</v>
      </c>
      <c r="P45" s="12">
        <f>COUNTIFS(Sta!$B:$B,A45,Sta!$T:$T,"&gt;3.5")/$C45</f>
        <v>1</v>
      </c>
      <c r="Q45" s="31">
        <f>(COUNTIFS(Sta!$A:$A,A45,Sta!$T:$T,"&gt;4.5") +COUNTIFS(Sta!$B:$B,A45,Sta!$T:$T,"&gt;4.5"))/$D45</f>
        <v>0.58333333333333337</v>
      </c>
      <c r="R45" s="6">
        <f>COUNTIFS(Sta!$A:$A,A45,Sta!$T:$T,"&gt;4.5")/$B45</f>
        <v>0.33333333333333331</v>
      </c>
      <c r="S45" s="6">
        <f>COUNTIFS(Sta!$B:$B,A45,Sta!$T:$T,"&gt;4.5")/$C45</f>
        <v>0.83333333333333337</v>
      </c>
      <c r="T45" s="9">
        <f>(COUNTIFS(Sta!$A:$A,A45,Sta!$R:$R,"&gt;0.5") +COUNTIFS(Sta!$B:$B,A45,Sta!$S:$S,"&gt;0.5"))/$D45</f>
        <v>0.91666666666666663</v>
      </c>
      <c r="U45" s="6">
        <f>COUNTIFS(Sta!$A:$A,A45,Sta!$R:$R,"&gt;0.5")/$B45</f>
        <v>0.83333333333333337</v>
      </c>
      <c r="V45" s="6">
        <f>COUNTIFS(Sta!$B:$B,A45,Sta!$S:$S,"&gt;0.5")/$C45</f>
        <v>1</v>
      </c>
      <c r="W45" s="9">
        <f>(COUNTIFS(Sta!$A:$A,A45,Sta!$R:$R,"&gt;1.5") +COUNTIFS(Sta!$B:$B,A45,Sta!$S:$S,"&gt;1.5"))/$D45</f>
        <v>0.83333333333333337</v>
      </c>
      <c r="X45" s="6">
        <f>COUNTIFS(Sta!$A:$A,A45,Sta!$R:$R,"&gt;1.5")/$B45</f>
        <v>0.66666666666666663</v>
      </c>
      <c r="Y45" s="6">
        <f>COUNTIFS(Sta!$B:$B,A45,Sta!$S:$S,"&gt;1.5")/$C45</f>
        <v>1</v>
      </c>
    </row>
    <row r="46" spans="1:25" x14ac:dyDescent="0.3">
      <c r="A46" t="s">
        <v>109</v>
      </c>
      <c r="B46" s="7">
        <f>COUNTIF(Sta!A:A,A46)</f>
        <v>6</v>
      </c>
      <c r="C46" s="4">
        <f>COUNTIF(Sta!B:B,A46)</f>
        <v>6</v>
      </c>
      <c r="D46" s="4">
        <f t="shared" si="0"/>
        <v>12</v>
      </c>
      <c r="E46" s="8">
        <f>(SUMIF(Sta!$A:$A,A46,Sta!$T:$T)  + SUMIF(Sta!$B:$B,A46,Sta!$T:$T) )/$D46</f>
        <v>6.166666666666667</v>
      </c>
      <c r="F46" s="5">
        <f>SUMIF(Sta!$A:$A,A46,Sta!$T:$T)/$B46</f>
        <v>7.666666666666667</v>
      </c>
      <c r="G46" s="5">
        <f>SUMIF(Sta!$B:$B,A46,Sta!$T:$T)/$C46</f>
        <v>4.666666666666667</v>
      </c>
      <c r="H46" s="8">
        <f>(SUMIF(Sta!$A:$A,A46,Sta!$R:$R)  + SUMIF(Sta!$B:$B,A46,Sta!$S:$S) )/$D46</f>
        <v>3.1666666666666665</v>
      </c>
      <c r="I46" s="5">
        <f>SUMIF(Sta!$A:$A,A46,Sta!$R:$R)/$B46</f>
        <v>3.8333333333333335</v>
      </c>
      <c r="J46" s="5">
        <f>SUMIF(Sta!$B:$B,A46,Sta!$S:$S)/$C46</f>
        <v>2.5</v>
      </c>
      <c r="K46" s="9">
        <f>(COUNTIFS(Sta!$A:$A,A46,Sta!$T:$T,"&gt;2.5") +COUNTIFS(Sta!$B:$B,A46,Sta!$T:$T,"&gt;2.5"))/$D46</f>
        <v>0.91666666666666663</v>
      </c>
      <c r="L46" s="6">
        <f>COUNTIFS(Sta!$A:$A,A46,Sta!$T:$T,"&gt;2.5")/$B46</f>
        <v>1</v>
      </c>
      <c r="M46" s="6">
        <f>COUNTIFS(Sta!$B:$B,A46,Sta!$T:$T,"&gt;2.5")/$C46</f>
        <v>0.83333333333333337</v>
      </c>
      <c r="N46" s="9">
        <f>(COUNTIFS(Sta!$A:$A,A46,Sta!$T:$T,"&gt;3.5") +COUNTIFS(Sta!$B:$B,A46,Sta!$T:$T,"&gt;3.5"))/$D46</f>
        <v>0.83333333333333337</v>
      </c>
      <c r="O46" s="31">
        <f>COUNTIFS(Sta!$A:$A,A46,Sta!$T:$T,"&gt;3.5")/$B46</f>
        <v>1</v>
      </c>
      <c r="P46" s="12">
        <f>COUNTIFS(Sta!$B:$B,A46,Sta!$T:$T,"&gt;3.5")/$C46</f>
        <v>0.66666666666666663</v>
      </c>
      <c r="Q46" s="31">
        <f>(COUNTIFS(Sta!$A:$A,A46,Sta!$T:$T,"&gt;4.5") +COUNTIFS(Sta!$B:$B,A46,Sta!$T:$T,"&gt;4.5"))/$D46</f>
        <v>0.66666666666666663</v>
      </c>
      <c r="R46" s="6">
        <f>COUNTIFS(Sta!$A:$A,A46,Sta!$T:$T,"&gt;4.5")/$B46</f>
        <v>0.83333333333333337</v>
      </c>
      <c r="S46" s="6">
        <f>COUNTIFS(Sta!$B:$B,A46,Sta!$T:$T,"&gt;4.5")/$C46</f>
        <v>0.5</v>
      </c>
      <c r="T46" s="9">
        <f>(COUNTIFS(Sta!$A:$A,A46,Sta!$R:$R,"&gt;0.5") +COUNTIFS(Sta!$B:$B,A46,Sta!$S:$S,"&gt;0.5"))/$D46</f>
        <v>1</v>
      </c>
      <c r="U46" s="6">
        <f>COUNTIFS(Sta!$A:$A,A46,Sta!$R:$R,"&gt;0.5")/$B46</f>
        <v>1</v>
      </c>
      <c r="V46" s="6">
        <f>COUNTIFS(Sta!$B:$B,A46,Sta!$S:$S,"&gt;0.5")/$C46</f>
        <v>1</v>
      </c>
      <c r="W46" s="9">
        <f>(COUNTIFS(Sta!$A:$A,A46,Sta!$R:$R,"&gt;1.5") +COUNTIFS(Sta!$B:$B,A46,Sta!$S:$S,"&gt;1.5"))/$D46</f>
        <v>0.91666666666666663</v>
      </c>
      <c r="X46" s="6">
        <f>COUNTIFS(Sta!$A:$A,A46,Sta!$R:$R,"&gt;1.5")/$B46</f>
        <v>1</v>
      </c>
      <c r="Y46" s="6">
        <f>COUNTIFS(Sta!$B:$B,A46,Sta!$S:$S,"&gt;1.5")/$C46</f>
        <v>0.83333333333333337</v>
      </c>
    </row>
    <row r="47" spans="1:25" x14ac:dyDescent="0.3">
      <c r="A47" t="s">
        <v>152</v>
      </c>
      <c r="B47" s="7">
        <f>COUNTIF(Sta!A:A,A47)</f>
        <v>7</v>
      </c>
      <c r="C47" s="4">
        <f>COUNTIF(Sta!B:B,A47)</f>
        <v>5</v>
      </c>
      <c r="D47" s="4">
        <f t="shared" si="0"/>
        <v>12</v>
      </c>
      <c r="E47" s="8">
        <f>(SUMIF(Sta!$A:$A,A47,Sta!$T:$T)  + SUMIF(Sta!$B:$B,A47,Sta!$T:$T) )/$D47</f>
        <v>6.333333333333333</v>
      </c>
      <c r="F47" s="5">
        <f>SUMIF(Sta!$A:$A,A47,Sta!$T:$T)/$B47</f>
        <v>6.4285714285714288</v>
      </c>
      <c r="G47" s="5">
        <f>SUMIF(Sta!$B:$B,A47,Sta!$T:$T)/$C47</f>
        <v>6.2</v>
      </c>
      <c r="H47" s="8">
        <f>(SUMIF(Sta!$A:$A,A47,Sta!$R:$R)  + SUMIF(Sta!$B:$B,A47,Sta!$S:$S) )/$D47</f>
        <v>2.75</v>
      </c>
      <c r="I47" s="5">
        <f>SUMIF(Sta!$A:$A,A47,Sta!$R:$R)/$B47</f>
        <v>3.2857142857142856</v>
      </c>
      <c r="J47" s="5">
        <f>SUMIF(Sta!$B:$B,A47,Sta!$S:$S)/$C47</f>
        <v>2</v>
      </c>
      <c r="K47" s="9">
        <f>(COUNTIFS(Sta!$A:$A,A47,Sta!$T:$T,"&gt;2.5") +COUNTIFS(Sta!$B:$B,A47,Sta!$T:$T,"&gt;2.5"))/$D47</f>
        <v>1</v>
      </c>
      <c r="L47" s="6">
        <f>COUNTIFS(Sta!$A:$A,A47,Sta!$T:$T,"&gt;2.5")/$B47</f>
        <v>1</v>
      </c>
      <c r="M47" s="6">
        <f>COUNTIFS(Sta!$B:$B,A47,Sta!$T:$T,"&gt;2.5")/$C47</f>
        <v>1</v>
      </c>
      <c r="N47" s="9">
        <f>(COUNTIFS(Sta!$A:$A,A47,Sta!$T:$T,"&gt;3.5") +COUNTIFS(Sta!$B:$B,A47,Sta!$T:$T,"&gt;3.5"))/$D47</f>
        <v>0.91666666666666663</v>
      </c>
      <c r="O47" s="31">
        <f>COUNTIFS(Sta!$A:$A,A47,Sta!$T:$T,"&gt;3.5")/$B47</f>
        <v>0.8571428571428571</v>
      </c>
      <c r="P47" s="12">
        <f>COUNTIFS(Sta!$B:$B,A47,Sta!$T:$T,"&gt;3.5")/$C47</f>
        <v>1</v>
      </c>
      <c r="Q47" s="31">
        <f>(COUNTIFS(Sta!$A:$A,A47,Sta!$T:$T,"&gt;4.5") +COUNTIFS(Sta!$B:$B,A47,Sta!$T:$T,"&gt;4.5"))/$D47</f>
        <v>0.83333333333333337</v>
      </c>
      <c r="R47" s="6">
        <f>COUNTIFS(Sta!$A:$A,A47,Sta!$T:$T,"&gt;4.5")/$B47</f>
        <v>0.8571428571428571</v>
      </c>
      <c r="S47" s="6">
        <f>COUNTIFS(Sta!$B:$B,A47,Sta!$T:$T,"&gt;4.5")/$C47</f>
        <v>0.8</v>
      </c>
      <c r="T47" s="9">
        <f>(COUNTIFS(Sta!$A:$A,A47,Sta!$R:$R,"&gt;0.5") +COUNTIFS(Sta!$B:$B,A47,Sta!$S:$S,"&gt;0.5"))/$D47</f>
        <v>0.91666666666666663</v>
      </c>
      <c r="U47" s="6">
        <f>COUNTIFS(Sta!$A:$A,A47,Sta!$R:$R,"&gt;0.5")/$B47</f>
        <v>0.8571428571428571</v>
      </c>
      <c r="V47" s="6">
        <f>COUNTIFS(Sta!$B:$B,A47,Sta!$S:$S,"&gt;0.5")/$C47</f>
        <v>1</v>
      </c>
      <c r="W47" s="9">
        <f>(COUNTIFS(Sta!$A:$A,A47,Sta!$R:$R,"&gt;1.5") +COUNTIFS(Sta!$B:$B,A47,Sta!$S:$S,"&gt;1.5"))/$D47</f>
        <v>0.58333333333333337</v>
      </c>
      <c r="X47" s="6">
        <f>COUNTIFS(Sta!$A:$A,A47,Sta!$R:$R,"&gt;1.5")/$B47</f>
        <v>0.7142857142857143</v>
      </c>
      <c r="Y47" s="6">
        <f>COUNTIFS(Sta!$B:$B,A47,Sta!$S:$S,"&gt;1.5")/$C47</f>
        <v>0.4</v>
      </c>
    </row>
    <row r="48" spans="1:25" x14ac:dyDescent="0.3">
      <c r="A48" t="s">
        <v>111</v>
      </c>
      <c r="B48" s="7">
        <f>COUNTIF(Sta!A:A,A48)</f>
        <v>6</v>
      </c>
      <c r="C48" s="4">
        <f>COUNTIF(Sta!B:B,A48)</f>
        <v>6</v>
      </c>
      <c r="D48" s="4">
        <f t="shared" si="0"/>
        <v>12</v>
      </c>
      <c r="E48" s="8">
        <f>(SUMIF(Sta!$A:$A,A48,Sta!$T:$T)  + SUMIF(Sta!$B:$B,A48,Sta!$T:$T) )/$D48</f>
        <v>3.6666666666666665</v>
      </c>
      <c r="F48" s="5">
        <f>SUMIF(Sta!$A:$A,A48,Sta!$T:$T)/$B48</f>
        <v>2.8333333333333335</v>
      </c>
      <c r="G48" s="5">
        <f>SUMIF(Sta!$B:$B,A48,Sta!$T:$T)/$C48</f>
        <v>4.5</v>
      </c>
      <c r="H48" s="8">
        <f>(SUMIF(Sta!$A:$A,A48,Sta!$R:$R)  + SUMIF(Sta!$B:$B,A48,Sta!$S:$S) )/$D48</f>
        <v>2.25</v>
      </c>
      <c r="I48" s="5">
        <f>SUMIF(Sta!$A:$A,A48,Sta!$R:$R)/$B48</f>
        <v>1.6666666666666667</v>
      </c>
      <c r="J48" s="5">
        <f>SUMIF(Sta!$B:$B,A48,Sta!$S:$S)/$C48</f>
        <v>2.8333333333333335</v>
      </c>
      <c r="K48" s="9">
        <f>(COUNTIFS(Sta!$A:$A,A48,Sta!$T:$T,"&gt;2.5") +COUNTIFS(Sta!$B:$B,A48,Sta!$T:$T,"&gt;2.5"))/$D48</f>
        <v>0.75</v>
      </c>
      <c r="L48" s="6">
        <f>COUNTIFS(Sta!$A:$A,A48,Sta!$T:$T,"&gt;2.5")/$B48</f>
        <v>0.66666666666666663</v>
      </c>
      <c r="M48" s="6">
        <f>COUNTIFS(Sta!$B:$B,A48,Sta!$T:$T,"&gt;2.5")/$C48</f>
        <v>0.83333333333333337</v>
      </c>
      <c r="N48" s="9">
        <f>(COUNTIFS(Sta!$A:$A,A48,Sta!$T:$T,"&gt;3.5") +COUNTIFS(Sta!$B:$B,A48,Sta!$T:$T,"&gt;3.5"))/$D48</f>
        <v>0.58333333333333337</v>
      </c>
      <c r="O48" s="31">
        <f>COUNTIFS(Sta!$A:$A,A48,Sta!$T:$T,"&gt;3.5")/$B48</f>
        <v>0.33333333333333331</v>
      </c>
      <c r="P48" s="12">
        <f>COUNTIFS(Sta!$B:$B,A48,Sta!$T:$T,"&gt;3.5")/$C48</f>
        <v>0.83333333333333337</v>
      </c>
      <c r="Q48" s="31">
        <f>(COUNTIFS(Sta!$A:$A,A48,Sta!$T:$T,"&gt;4.5") +COUNTIFS(Sta!$B:$B,A48,Sta!$T:$T,"&gt;4.5"))/$D48</f>
        <v>0.33333333333333331</v>
      </c>
      <c r="R48" s="6">
        <f>COUNTIFS(Sta!$A:$A,A48,Sta!$T:$T,"&gt;4.5")/$B48</f>
        <v>0.16666666666666666</v>
      </c>
      <c r="S48" s="6">
        <f>COUNTIFS(Sta!$B:$B,A48,Sta!$T:$T,"&gt;4.5")/$C48</f>
        <v>0.5</v>
      </c>
      <c r="T48" s="9">
        <f>(COUNTIFS(Sta!$A:$A,A48,Sta!$R:$R,"&gt;0.5") +COUNTIFS(Sta!$B:$B,A48,Sta!$S:$S,"&gt;0.5"))/$D48</f>
        <v>0.91666666666666663</v>
      </c>
      <c r="U48" s="6">
        <f>COUNTIFS(Sta!$A:$A,A48,Sta!$R:$R,"&gt;0.5")/$B48</f>
        <v>0.83333333333333337</v>
      </c>
      <c r="V48" s="6">
        <f>COUNTIFS(Sta!$B:$B,A48,Sta!$S:$S,"&gt;0.5")/$C48</f>
        <v>1</v>
      </c>
      <c r="W48" s="9">
        <f>(COUNTIFS(Sta!$A:$A,A48,Sta!$R:$R,"&gt;1.5") +COUNTIFS(Sta!$B:$B,A48,Sta!$S:$S,"&gt;1.5"))/$D48</f>
        <v>0.66666666666666663</v>
      </c>
      <c r="X48" s="6">
        <f>COUNTIFS(Sta!$A:$A,A48,Sta!$R:$R,"&gt;1.5")/$B48</f>
        <v>0.66666666666666663</v>
      </c>
      <c r="Y48" s="6">
        <f>COUNTIFS(Sta!$B:$B,A48,Sta!$S:$S,"&gt;1.5")/$C48</f>
        <v>0.66666666666666663</v>
      </c>
    </row>
    <row r="49" spans="1:25" x14ac:dyDescent="0.3">
      <c r="A49" t="s">
        <v>141</v>
      </c>
      <c r="B49" s="7">
        <f>COUNTIF(Sta!A:A,A49)</f>
        <v>7</v>
      </c>
      <c r="C49" s="4">
        <f>COUNTIF(Sta!B:B,A49)</f>
        <v>5</v>
      </c>
      <c r="D49" s="4">
        <f t="shared" si="0"/>
        <v>12</v>
      </c>
      <c r="E49" s="8">
        <f>(SUMIF(Sta!$A:$A,A49,Sta!$T:$T)  + SUMIF(Sta!$B:$B,A49,Sta!$T:$T) )/$D49</f>
        <v>5.75</v>
      </c>
      <c r="F49" s="5">
        <f>SUMIF(Sta!$A:$A,A49,Sta!$T:$T)/$B49</f>
        <v>5.4285714285714288</v>
      </c>
      <c r="G49" s="5">
        <f>SUMIF(Sta!$B:$B,A49,Sta!$T:$T)/$C49</f>
        <v>6.2</v>
      </c>
      <c r="H49" s="8">
        <f>(SUMIF(Sta!$A:$A,A49,Sta!$R:$R)  + SUMIF(Sta!$B:$B,A49,Sta!$S:$S) )/$D49</f>
        <v>3.25</v>
      </c>
      <c r="I49" s="5">
        <f>SUMIF(Sta!$A:$A,A49,Sta!$R:$R)/$B49</f>
        <v>2.8571428571428572</v>
      </c>
      <c r="J49" s="5">
        <f>SUMIF(Sta!$B:$B,A49,Sta!$S:$S)/$C49</f>
        <v>3.8</v>
      </c>
      <c r="K49" s="9">
        <f>(COUNTIFS(Sta!$A:$A,A49,Sta!$T:$T,"&gt;2.5") +COUNTIFS(Sta!$B:$B,A49,Sta!$T:$T,"&gt;2.5"))/$D49</f>
        <v>0.83333333333333337</v>
      </c>
      <c r="L49" s="6">
        <f>COUNTIFS(Sta!$A:$A,A49,Sta!$T:$T,"&gt;2.5")/$B49</f>
        <v>0.7142857142857143</v>
      </c>
      <c r="M49" s="6">
        <f>COUNTIFS(Sta!$B:$B,A49,Sta!$T:$T,"&gt;2.5")/$C49</f>
        <v>1</v>
      </c>
      <c r="N49" s="9">
        <f>(COUNTIFS(Sta!$A:$A,A49,Sta!$T:$T,"&gt;3.5") +COUNTIFS(Sta!$B:$B,A49,Sta!$T:$T,"&gt;3.5"))/$D49</f>
        <v>0.83333333333333337</v>
      </c>
      <c r="O49" s="31">
        <f>COUNTIFS(Sta!$A:$A,A49,Sta!$T:$T,"&gt;3.5")/$B49</f>
        <v>0.7142857142857143</v>
      </c>
      <c r="P49" s="12">
        <f>COUNTIFS(Sta!$B:$B,A49,Sta!$T:$T,"&gt;3.5")/$C49</f>
        <v>1</v>
      </c>
      <c r="Q49" s="31">
        <f>(COUNTIFS(Sta!$A:$A,A49,Sta!$T:$T,"&gt;4.5") +COUNTIFS(Sta!$B:$B,A49,Sta!$T:$T,"&gt;4.5"))/$D49</f>
        <v>0.83333333333333337</v>
      </c>
      <c r="R49" s="6">
        <f>COUNTIFS(Sta!$A:$A,A49,Sta!$T:$T,"&gt;4.5")/$B49</f>
        <v>0.7142857142857143</v>
      </c>
      <c r="S49" s="6">
        <f>COUNTIFS(Sta!$B:$B,A49,Sta!$T:$T,"&gt;4.5")/$C49</f>
        <v>1</v>
      </c>
      <c r="T49" s="9">
        <f>(COUNTIFS(Sta!$A:$A,A49,Sta!$R:$R,"&gt;0.5") +COUNTIFS(Sta!$B:$B,A49,Sta!$S:$S,"&gt;0.5"))/$D49</f>
        <v>0.91666666666666663</v>
      </c>
      <c r="U49" s="6">
        <f>COUNTIFS(Sta!$A:$A,A49,Sta!$R:$R,"&gt;0.5")/$B49</f>
        <v>0.8571428571428571</v>
      </c>
      <c r="V49" s="6">
        <f>COUNTIFS(Sta!$B:$B,A49,Sta!$S:$S,"&gt;0.5")/$C49</f>
        <v>1</v>
      </c>
      <c r="W49" s="9">
        <f>(COUNTIFS(Sta!$A:$A,A49,Sta!$R:$R,"&gt;1.5") +COUNTIFS(Sta!$B:$B,A49,Sta!$S:$S,"&gt;1.5"))/$D49</f>
        <v>0.91666666666666663</v>
      </c>
      <c r="X49" s="6">
        <f>COUNTIFS(Sta!$A:$A,A49,Sta!$R:$R,"&gt;1.5")/$B49</f>
        <v>0.8571428571428571</v>
      </c>
      <c r="Y49" s="6">
        <f>COUNTIFS(Sta!$B:$B,A49,Sta!$S:$S,"&gt;1.5")/$C49</f>
        <v>1</v>
      </c>
    </row>
    <row r="50" spans="1:25" x14ac:dyDescent="0.3">
      <c r="A50" t="s">
        <v>134</v>
      </c>
      <c r="B50" s="7">
        <f>COUNTIF(Sta!A:A,A50)</f>
        <v>7</v>
      </c>
      <c r="C50" s="4">
        <f>COUNTIF(Sta!B:B,A50)</f>
        <v>5</v>
      </c>
      <c r="D50" s="4">
        <f t="shared" si="0"/>
        <v>12</v>
      </c>
      <c r="E50" s="8">
        <f>(SUMIF(Sta!$A:$A,A50,Sta!$T:$T)  + SUMIF(Sta!$B:$B,A50,Sta!$T:$T) )/$D50</f>
        <v>5.5</v>
      </c>
      <c r="F50" s="5">
        <f>SUMIF(Sta!$A:$A,A50,Sta!$T:$T)/$B50</f>
        <v>5.2857142857142856</v>
      </c>
      <c r="G50" s="5">
        <f>SUMIF(Sta!$B:$B,A50,Sta!$T:$T)/$C50</f>
        <v>5.8</v>
      </c>
      <c r="H50" s="8">
        <f>(SUMIF(Sta!$A:$A,A50,Sta!$R:$R)  + SUMIF(Sta!$B:$B,A50,Sta!$S:$S) )/$D50</f>
        <v>2.3333333333333335</v>
      </c>
      <c r="I50" s="5">
        <f>SUMIF(Sta!$A:$A,A50,Sta!$R:$R)/$B50</f>
        <v>2</v>
      </c>
      <c r="J50" s="5">
        <f>SUMIF(Sta!$B:$B,A50,Sta!$S:$S)/$C50</f>
        <v>2.8</v>
      </c>
      <c r="K50" s="9">
        <f>(COUNTIFS(Sta!$A:$A,A50,Sta!$T:$T,"&gt;2.5") +COUNTIFS(Sta!$B:$B,A50,Sta!$T:$T,"&gt;2.5"))/$D50</f>
        <v>0.91666666666666663</v>
      </c>
      <c r="L50" s="6">
        <f>COUNTIFS(Sta!$A:$A,A50,Sta!$T:$T,"&gt;2.5")/$B50</f>
        <v>1</v>
      </c>
      <c r="M50" s="6">
        <f>COUNTIFS(Sta!$B:$B,A50,Sta!$T:$T,"&gt;2.5")/$C50</f>
        <v>0.8</v>
      </c>
      <c r="N50" s="9">
        <f>(COUNTIFS(Sta!$A:$A,A50,Sta!$T:$T,"&gt;3.5") +COUNTIFS(Sta!$B:$B,A50,Sta!$T:$T,"&gt;3.5"))/$D50</f>
        <v>0.83333333333333337</v>
      </c>
      <c r="O50" s="31">
        <f>COUNTIFS(Sta!$A:$A,A50,Sta!$T:$T,"&gt;3.5")/$B50</f>
        <v>0.8571428571428571</v>
      </c>
      <c r="P50" s="12">
        <f>COUNTIFS(Sta!$B:$B,A50,Sta!$T:$T,"&gt;3.5")/$C50</f>
        <v>0.8</v>
      </c>
      <c r="Q50" s="31">
        <f>(COUNTIFS(Sta!$A:$A,A50,Sta!$T:$T,"&gt;4.5") +COUNTIFS(Sta!$B:$B,A50,Sta!$T:$T,"&gt;4.5"))/$D50</f>
        <v>0.66666666666666663</v>
      </c>
      <c r="R50" s="6">
        <f>COUNTIFS(Sta!$A:$A,A50,Sta!$T:$T,"&gt;4.5")/$B50</f>
        <v>0.5714285714285714</v>
      </c>
      <c r="S50" s="6">
        <f>COUNTIFS(Sta!$B:$B,A50,Sta!$T:$T,"&gt;4.5")/$C50</f>
        <v>0.8</v>
      </c>
      <c r="T50" s="9">
        <f>(COUNTIFS(Sta!$A:$A,A50,Sta!$R:$R,"&gt;0.5") +COUNTIFS(Sta!$B:$B,A50,Sta!$S:$S,"&gt;0.5"))/$D50</f>
        <v>1</v>
      </c>
      <c r="U50" s="6">
        <f>COUNTIFS(Sta!$A:$A,A50,Sta!$R:$R,"&gt;0.5")/$B50</f>
        <v>1</v>
      </c>
      <c r="V50" s="6">
        <f>COUNTIFS(Sta!$B:$B,A50,Sta!$S:$S,"&gt;0.5")/$C50</f>
        <v>1</v>
      </c>
      <c r="W50" s="9">
        <f>(COUNTIFS(Sta!$A:$A,A50,Sta!$R:$R,"&gt;1.5") +COUNTIFS(Sta!$B:$B,A50,Sta!$S:$S,"&gt;1.5"))/$D50</f>
        <v>0.58333333333333337</v>
      </c>
      <c r="X50" s="6">
        <f>COUNTIFS(Sta!$A:$A,A50,Sta!$R:$R,"&gt;1.5")/$B50</f>
        <v>0.5714285714285714</v>
      </c>
      <c r="Y50" s="6">
        <f>COUNTIFS(Sta!$B:$B,A50,Sta!$S:$S,"&gt;1.5")/$C50</f>
        <v>0.6</v>
      </c>
    </row>
    <row r="51" spans="1:25" x14ac:dyDescent="0.3">
      <c r="A51" t="s">
        <v>115</v>
      </c>
      <c r="B51" s="7">
        <f>COUNTIF(Sta!A:A,A51)</f>
        <v>6</v>
      </c>
      <c r="C51" s="4">
        <f>COUNTIF(Sta!B:B,A51)</f>
        <v>6</v>
      </c>
      <c r="D51" s="4">
        <f t="shared" si="0"/>
        <v>12</v>
      </c>
      <c r="E51" s="8">
        <f>(SUMIF(Sta!$A:$A,A51,Sta!$T:$T)  + SUMIF(Sta!$B:$B,A51,Sta!$T:$T) )/$D51</f>
        <v>4.75</v>
      </c>
      <c r="F51" s="5">
        <f>SUMIF(Sta!$A:$A,A51,Sta!$T:$T)/$B51</f>
        <v>5.666666666666667</v>
      </c>
      <c r="G51" s="5">
        <f>SUMIF(Sta!$B:$B,A51,Sta!$T:$T)/$C51</f>
        <v>3.8333333333333335</v>
      </c>
      <c r="H51" s="8">
        <f>(SUMIF(Sta!$A:$A,A51,Sta!$R:$R)  + SUMIF(Sta!$B:$B,A51,Sta!$S:$S) )/$D51</f>
        <v>2.5833333333333335</v>
      </c>
      <c r="I51" s="5">
        <f>SUMIF(Sta!$A:$A,A51,Sta!$R:$R)/$B51</f>
        <v>2.5</v>
      </c>
      <c r="J51" s="5">
        <f>SUMIF(Sta!$B:$B,A51,Sta!$S:$S)/$C51</f>
        <v>2.6666666666666665</v>
      </c>
      <c r="K51" s="9">
        <f>(COUNTIFS(Sta!$A:$A,A51,Sta!$T:$T,"&gt;2.5") +COUNTIFS(Sta!$B:$B,A51,Sta!$T:$T,"&gt;2.5"))/$D51</f>
        <v>0.83333333333333337</v>
      </c>
      <c r="L51" s="6">
        <f>COUNTIFS(Sta!$A:$A,A51,Sta!$T:$T,"&gt;2.5")/$B51</f>
        <v>0.83333333333333337</v>
      </c>
      <c r="M51" s="6">
        <f>COUNTIFS(Sta!$B:$B,A51,Sta!$T:$T,"&gt;2.5")/$C51</f>
        <v>0.83333333333333337</v>
      </c>
      <c r="N51" s="9">
        <f>(COUNTIFS(Sta!$A:$A,A51,Sta!$T:$T,"&gt;3.5") +COUNTIFS(Sta!$B:$B,A51,Sta!$T:$T,"&gt;3.5"))/$D51</f>
        <v>0.66666666666666663</v>
      </c>
      <c r="O51" s="31">
        <f>COUNTIFS(Sta!$A:$A,A51,Sta!$T:$T,"&gt;3.5")/$B51</f>
        <v>0.83333333333333337</v>
      </c>
      <c r="P51" s="12">
        <f>COUNTIFS(Sta!$B:$B,A51,Sta!$T:$T,"&gt;3.5")/$C51</f>
        <v>0.5</v>
      </c>
      <c r="Q51" s="31">
        <f>(COUNTIFS(Sta!$A:$A,A51,Sta!$T:$T,"&gt;4.5") +COUNTIFS(Sta!$B:$B,A51,Sta!$T:$T,"&gt;4.5"))/$D51</f>
        <v>0.5</v>
      </c>
      <c r="R51" s="6">
        <f>COUNTIFS(Sta!$A:$A,A51,Sta!$T:$T,"&gt;4.5")/$B51</f>
        <v>0.66666666666666663</v>
      </c>
      <c r="S51" s="6">
        <f>COUNTIFS(Sta!$B:$B,A51,Sta!$T:$T,"&gt;4.5")/$C51</f>
        <v>0.33333333333333331</v>
      </c>
      <c r="T51" s="9">
        <f>(COUNTIFS(Sta!$A:$A,A51,Sta!$R:$R,"&gt;0.5") +COUNTIFS(Sta!$B:$B,A51,Sta!$S:$S,"&gt;0.5"))/$D51</f>
        <v>0.91666666666666663</v>
      </c>
      <c r="U51" s="6">
        <f>COUNTIFS(Sta!$A:$A,A51,Sta!$R:$R,"&gt;0.5")/$B51</f>
        <v>0.83333333333333337</v>
      </c>
      <c r="V51" s="6">
        <f>COUNTIFS(Sta!$B:$B,A51,Sta!$S:$S,"&gt;0.5")/$C51</f>
        <v>1</v>
      </c>
      <c r="W51" s="9">
        <f>(COUNTIFS(Sta!$A:$A,A51,Sta!$R:$R,"&gt;1.5") +COUNTIFS(Sta!$B:$B,A51,Sta!$S:$S,"&gt;1.5"))/$D51</f>
        <v>0.66666666666666663</v>
      </c>
      <c r="X51" s="6">
        <f>COUNTIFS(Sta!$A:$A,A51,Sta!$R:$R,"&gt;1.5")/$B51</f>
        <v>0.5</v>
      </c>
      <c r="Y51" s="6">
        <f>COUNTIFS(Sta!$B:$B,A51,Sta!$S:$S,"&gt;1.5")/$C51</f>
        <v>0.83333333333333337</v>
      </c>
    </row>
    <row r="52" spans="1:25" x14ac:dyDescent="0.3">
      <c r="A52" t="s">
        <v>118</v>
      </c>
      <c r="B52" s="7">
        <f>COUNTIF(Sta!A:A,A52)</f>
        <v>6</v>
      </c>
      <c r="C52" s="4">
        <f>COUNTIF(Sta!B:B,A52)</f>
        <v>6</v>
      </c>
      <c r="D52" s="4">
        <f t="shared" si="0"/>
        <v>12</v>
      </c>
      <c r="E52" s="8">
        <f>(SUMIF(Sta!$A:$A,A52,Sta!$T:$T)  + SUMIF(Sta!$B:$B,A52,Sta!$T:$T) )/$D52</f>
        <v>3.5833333333333335</v>
      </c>
      <c r="F52" s="5">
        <f>SUMIF(Sta!$A:$A,A52,Sta!$T:$T)/$B52</f>
        <v>3.6666666666666665</v>
      </c>
      <c r="G52" s="5">
        <f>SUMIF(Sta!$B:$B,A52,Sta!$T:$T)/$C52</f>
        <v>3.5</v>
      </c>
      <c r="H52" s="8">
        <f>(SUMIF(Sta!$A:$A,A52,Sta!$R:$R)  + SUMIF(Sta!$B:$B,A52,Sta!$S:$S) )/$D52</f>
        <v>1.8333333333333333</v>
      </c>
      <c r="I52" s="5">
        <f>SUMIF(Sta!$A:$A,A52,Sta!$R:$R)/$B52</f>
        <v>2</v>
      </c>
      <c r="J52" s="5">
        <f>SUMIF(Sta!$B:$B,A52,Sta!$S:$S)/$C52</f>
        <v>1.6666666666666667</v>
      </c>
      <c r="K52" s="9">
        <f>(COUNTIFS(Sta!$A:$A,A52,Sta!$T:$T,"&gt;2.5") +COUNTIFS(Sta!$B:$B,A52,Sta!$T:$T,"&gt;2.5"))/$D52</f>
        <v>0.83333333333333337</v>
      </c>
      <c r="L52" s="6">
        <f>COUNTIFS(Sta!$A:$A,A52,Sta!$T:$T,"&gt;2.5")/$B52</f>
        <v>0.83333333333333337</v>
      </c>
      <c r="M52" s="6">
        <f>COUNTIFS(Sta!$B:$B,A52,Sta!$T:$T,"&gt;2.5")/$C52</f>
        <v>0.83333333333333337</v>
      </c>
      <c r="N52" s="9">
        <f>(COUNTIFS(Sta!$A:$A,A52,Sta!$T:$T,"&gt;3.5") +COUNTIFS(Sta!$B:$B,A52,Sta!$T:$T,"&gt;3.5"))/$D52</f>
        <v>0.5</v>
      </c>
      <c r="O52" s="31">
        <f>COUNTIFS(Sta!$A:$A,A52,Sta!$T:$T,"&gt;3.5")/$B52</f>
        <v>0.66666666666666663</v>
      </c>
      <c r="P52" s="12">
        <f>COUNTIFS(Sta!$B:$B,A52,Sta!$T:$T,"&gt;3.5")/$C52</f>
        <v>0.33333333333333331</v>
      </c>
      <c r="Q52" s="31">
        <f>(COUNTIFS(Sta!$A:$A,A52,Sta!$T:$T,"&gt;4.5") +COUNTIFS(Sta!$B:$B,A52,Sta!$T:$T,"&gt;4.5"))/$D52</f>
        <v>0.16666666666666666</v>
      </c>
      <c r="R52" s="6">
        <f>COUNTIFS(Sta!$A:$A,A52,Sta!$T:$T,"&gt;4.5")/$B52</f>
        <v>0.16666666666666666</v>
      </c>
      <c r="S52" s="6">
        <f>COUNTIFS(Sta!$B:$B,A52,Sta!$T:$T,"&gt;4.5")/$C52</f>
        <v>0.16666666666666666</v>
      </c>
      <c r="T52" s="9">
        <f>(COUNTIFS(Sta!$A:$A,A52,Sta!$R:$R,"&gt;0.5") +COUNTIFS(Sta!$B:$B,A52,Sta!$S:$S,"&gt;0.5"))/$D52</f>
        <v>0.91666666666666663</v>
      </c>
      <c r="U52" s="6">
        <f>COUNTIFS(Sta!$A:$A,A52,Sta!$R:$R,"&gt;0.5")/$B52</f>
        <v>1</v>
      </c>
      <c r="V52" s="6">
        <f>COUNTIFS(Sta!$B:$B,A52,Sta!$S:$S,"&gt;0.5")/$C52</f>
        <v>0.83333333333333337</v>
      </c>
      <c r="W52" s="9">
        <f>(COUNTIFS(Sta!$A:$A,A52,Sta!$R:$R,"&gt;1.5") +COUNTIFS(Sta!$B:$B,A52,Sta!$S:$S,"&gt;1.5"))/$D52</f>
        <v>0.75</v>
      </c>
      <c r="X52" s="6">
        <f>COUNTIFS(Sta!$A:$A,A52,Sta!$R:$R,"&gt;1.5")/$B52</f>
        <v>0.83333333333333337</v>
      </c>
      <c r="Y52" s="6">
        <f>COUNTIFS(Sta!$B:$B,A52,Sta!$S:$S,"&gt;1.5")/$C52</f>
        <v>0.66666666666666663</v>
      </c>
    </row>
    <row r="53" spans="1:25" x14ac:dyDescent="0.3">
      <c r="A53" t="s">
        <v>112</v>
      </c>
      <c r="B53" s="7">
        <f>COUNTIF(Sta!A:A,A53)</f>
        <v>5</v>
      </c>
      <c r="C53" s="4">
        <f>COUNTIF(Sta!B:B,A53)</f>
        <v>6</v>
      </c>
      <c r="D53" s="4">
        <f t="shared" si="0"/>
        <v>11</v>
      </c>
      <c r="E53" s="8">
        <f>(SUMIF(Sta!$A:$A,A53,Sta!$T:$T)  + SUMIF(Sta!$B:$B,A53,Sta!$T:$T) )/$D53</f>
        <v>5.4545454545454541</v>
      </c>
      <c r="F53" s="5">
        <f>SUMIF(Sta!$A:$A,A53,Sta!$T:$T)/$B53</f>
        <v>5.2</v>
      </c>
      <c r="G53" s="5">
        <f>SUMIF(Sta!$B:$B,A53,Sta!$T:$T)/$C53</f>
        <v>5.666666666666667</v>
      </c>
      <c r="H53" s="8">
        <f>(SUMIF(Sta!$A:$A,A53,Sta!$R:$R)  + SUMIF(Sta!$B:$B,A53,Sta!$S:$S) )/$D53</f>
        <v>2.7272727272727271</v>
      </c>
      <c r="I53" s="5">
        <f>SUMIF(Sta!$A:$A,A53,Sta!$R:$R)/$B53</f>
        <v>2.6</v>
      </c>
      <c r="J53" s="5">
        <f>SUMIF(Sta!$B:$B,A53,Sta!$S:$S)/$C53</f>
        <v>2.8333333333333335</v>
      </c>
      <c r="K53" s="9">
        <f>(COUNTIFS(Sta!$A:$A,A53,Sta!$T:$T,"&gt;2.5") +COUNTIFS(Sta!$B:$B,A53,Sta!$T:$T,"&gt;2.5"))/$D53</f>
        <v>0.81818181818181823</v>
      </c>
      <c r="L53" s="6">
        <f>COUNTIFS(Sta!$A:$A,A53,Sta!$T:$T,"&gt;2.5")/$B53</f>
        <v>0.8</v>
      </c>
      <c r="M53" s="6">
        <f>COUNTIFS(Sta!$B:$B,A53,Sta!$T:$T,"&gt;2.5")/$C53</f>
        <v>0.83333333333333337</v>
      </c>
      <c r="N53" s="9">
        <f>(COUNTIFS(Sta!$A:$A,A53,Sta!$T:$T,"&gt;3.5") +COUNTIFS(Sta!$B:$B,A53,Sta!$T:$T,"&gt;3.5"))/$D53</f>
        <v>0.72727272727272729</v>
      </c>
      <c r="O53" s="31">
        <f>COUNTIFS(Sta!$A:$A,A53,Sta!$T:$T,"&gt;3.5")/$B53</f>
        <v>0.6</v>
      </c>
      <c r="P53" s="12">
        <f>COUNTIFS(Sta!$B:$B,A53,Sta!$T:$T,"&gt;3.5")/$C53</f>
        <v>0.83333333333333337</v>
      </c>
      <c r="Q53" s="31">
        <f>(COUNTIFS(Sta!$A:$A,A53,Sta!$T:$T,"&gt;4.5") +COUNTIFS(Sta!$B:$B,A53,Sta!$T:$T,"&gt;4.5"))/$D53</f>
        <v>0.72727272727272729</v>
      </c>
      <c r="R53" s="6">
        <f>COUNTIFS(Sta!$A:$A,A53,Sta!$T:$T,"&gt;4.5")/$B53</f>
        <v>0.6</v>
      </c>
      <c r="S53" s="6">
        <f>COUNTIFS(Sta!$B:$B,A53,Sta!$T:$T,"&gt;4.5")/$C53</f>
        <v>0.83333333333333337</v>
      </c>
      <c r="T53" s="9">
        <f>(COUNTIFS(Sta!$A:$A,A53,Sta!$R:$R,"&gt;0.5") +COUNTIFS(Sta!$B:$B,A53,Sta!$S:$S,"&gt;0.5"))/$D53</f>
        <v>0.81818181818181823</v>
      </c>
      <c r="U53" s="6">
        <f>COUNTIFS(Sta!$A:$A,A53,Sta!$R:$R,"&gt;0.5")/$B53</f>
        <v>0.8</v>
      </c>
      <c r="V53" s="6">
        <f>COUNTIFS(Sta!$B:$B,A53,Sta!$S:$S,"&gt;0.5")/$C53</f>
        <v>0.83333333333333337</v>
      </c>
      <c r="W53" s="9">
        <f>(COUNTIFS(Sta!$A:$A,A53,Sta!$R:$R,"&gt;1.5") +COUNTIFS(Sta!$B:$B,A53,Sta!$S:$S,"&gt;1.5"))/$D53</f>
        <v>0.54545454545454541</v>
      </c>
      <c r="X53" s="6">
        <f>COUNTIFS(Sta!$A:$A,A53,Sta!$R:$R,"&gt;1.5")/$B53</f>
        <v>0.4</v>
      </c>
      <c r="Y53" s="6">
        <f>COUNTIFS(Sta!$B:$B,A53,Sta!$S:$S,"&gt;1.5")/$C53</f>
        <v>0.66666666666666663</v>
      </c>
    </row>
    <row r="54" spans="1:25" x14ac:dyDescent="0.3">
      <c r="A54" t="s">
        <v>121</v>
      </c>
      <c r="B54" s="7">
        <f>COUNTIF(Sta!A:A,A54)</f>
        <v>6</v>
      </c>
      <c r="C54" s="4">
        <f>COUNTIF(Sta!B:B,A54)</f>
        <v>6</v>
      </c>
      <c r="D54" s="4">
        <f t="shared" si="0"/>
        <v>12</v>
      </c>
      <c r="E54" s="8">
        <f>(SUMIF(Sta!$A:$A,A54,Sta!$T:$T)  + SUMIF(Sta!$B:$B,A54,Sta!$T:$T) )/$D54</f>
        <v>6.666666666666667</v>
      </c>
      <c r="F54" s="5">
        <f>SUMIF(Sta!$A:$A,A54,Sta!$T:$T)/$B54</f>
        <v>6.5</v>
      </c>
      <c r="G54" s="5">
        <f>SUMIF(Sta!$B:$B,A54,Sta!$T:$T)/$C54</f>
        <v>6.833333333333333</v>
      </c>
      <c r="H54" s="8">
        <f>(SUMIF(Sta!$A:$A,A54,Sta!$R:$R)  + SUMIF(Sta!$B:$B,A54,Sta!$S:$S) )/$D54</f>
        <v>3.6666666666666665</v>
      </c>
      <c r="I54" s="5">
        <f>SUMIF(Sta!$A:$A,A54,Sta!$R:$R)/$B54</f>
        <v>3.1666666666666665</v>
      </c>
      <c r="J54" s="5">
        <f>SUMIF(Sta!$B:$B,A54,Sta!$S:$S)/$C54</f>
        <v>4.166666666666667</v>
      </c>
      <c r="K54" s="9">
        <f>(COUNTIFS(Sta!$A:$A,A54,Sta!$T:$T,"&gt;2.5") +COUNTIFS(Sta!$B:$B,A54,Sta!$T:$T,"&gt;2.5"))/$D54</f>
        <v>1</v>
      </c>
      <c r="L54" s="6">
        <f>COUNTIFS(Sta!$A:$A,A54,Sta!$T:$T,"&gt;2.5")/$B54</f>
        <v>1</v>
      </c>
      <c r="M54" s="6">
        <f>COUNTIFS(Sta!$B:$B,A54,Sta!$T:$T,"&gt;2.5")/$C54</f>
        <v>1</v>
      </c>
      <c r="N54" s="9">
        <f>(COUNTIFS(Sta!$A:$A,A54,Sta!$T:$T,"&gt;3.5") +COUNTIFS(Sta!$B:$B,A54,Sta!$T:$T,"&gt;3.5"))/$D54</f>
        <v>0.91666666666666663</v>
      </c>
      <c r="O54" s="31">
        <f>COUNTIFS(Sta!$A:$A,A54,Sta!$T:$T,"&gt;3.5")/$B54</f>
        <v>0.83333333333333337</v>
      </c>
      <c r="P54" s="12">
        <f>COUNTIFS(Sta!$B:$B,A54,Sta!$T:$T,"&gt;3.5")/$C54</f>
        <v>1</v>
      </c>
      <c r="Q54" s="31">
        <f>(COUNTIFS(Sta!$A:$A,A54,Sta!$T:$T,"&gt;4.5") +COUNTIFS(Sta!$B:$B,A54,Sta!$T:$T,"&gt;4.5"))/$D54</f>
        <v>0.83333333333333337</v>
      </c>
      <c r="R54" s="6">
        <f>COUNTIFS(Sta!$A:$A,A54,Sta!$T:$T,"&gt;4.5")/$B54</f>
        <v>0.66666666666666663</v>
      </c>
      <c r="S54" s="6">
        <f>COUNTIFS(Sta!$B:$B,A54,Sta!$T:$T,"&gt;4.5")/$C54</f>
        <v>1</v>
      </c>
      <c r="T54" s="9">
        <f>(COUNTIFS(Sta!$A:$A,A54,Sta!$R:$R,"&gt;0.5") +COUNTIFS(Sta!$B:$B,A54,Sta!$S:$S,"&gt;0.5"))/$D54</f>
        <v>1</v>
      </c>
      <c r="U54" s="6">
        <f>COUNTIFS(Sta!$A:$A,A54,Sta!$R:$R,"&gt;0.5")/$B54</f>
        <v>1</v>
      </c>
      <c r="V54" s="6">
        <f>COUNTIFS(Sta!$B:$B,A54,Sta!$S:$S,"&gt;0.5")/$C54</f>
        <v>1</v>
      </c>
      <c r="W54" s="9">
        <f>(COUNTIFS(Sta!$A:$A,A54,Sta!$R:$R,"&gt;1.5") +COUNTIFS(Sta!$B:$B,A54,Sta!$S:$S,"&gt;1.5"))/$D54</f>
        <v>0.91666666666666663</v>
      </c>
      <c r="X54" s="6">
        <f>COUNTIFS(Sta!$A:$A,A54,Sta!$R:$R,"&gt;1.5")/$B54</f>
        <v>0.83333333333333337</v>
      </c>
      <c r="Y54" s="6">
        <f>COUNTIFS(Sta!$B:$B,A54,Sta!$S:$S,"&gt;1.5")/$C54</f>
        <v>1</v>
      </c>
    </row>
    <row r="55" spans="1:25" x14ac:dyDescent="0.3">
      <c r="A55" t="s">
        <v>136</v>
      </c>
      <c r="B55" s="7">
        <f>COUNTIF(Sta!A:A,A55)</f>
        <v>6</v>
      </c>
      <c r="C55" s="4">
        <f>COUNTIF(Sta!B:B,A55)</f>
        <v>6</v>
      </c>
      <c r="D55" s="4">
        <f t="shared" si="0"/>
        <v>12</v>
      </c>
      <c r="E55" s="8">
        <f>(SUMIF(Sta!$A:$A,A55,Sta!$T:$T)  + SUMIF(Sta!$B:$B,A55,Sta!$T:$T) )/$D55</f>
        <v>6.166666666666667</v>
      </c>
      <c r="F55" s="5">
        <f>SUMIF(Sta!$A:$A,A55,Sta!$T:$T)/$B55</f>
        <v>5.5</v>
      </c>
      <c r="G55" s="5">
        <f>SUMIF(Sta!$B:$B,A55,Sta!$T:$T)/$C55</f>
        <v>6.833333333333333</v>
      </c>
      <c r="H55" s="8">
        <f>(SUMIF(Sta!$A:$A,A55,Sta!$R:$R)  + SUMIF(Sta!$B:$B,A55,Sta!$S:$S) )/$D55</f>
        <v>2.5</v>
      </c>
      <c r="I55" s="5">
        <f>SUMIF(Sta!$A:$A,A55,Sta!$R:$R)/$B55</f>
        <v>2</v>
      </c>
      <c r="J55" s="5">
        <f>SUMIF(Sta!$B:$B,A55,Sta!$S:$S)/$C55</f>
        <v>3</v>
      </c>
      <c r="K55" s="9">
        <f>(COUNTIFS(Sta!$A:$A,A55,Sta!$T:$T,"&gt;2.5") +COUNTIFS(Sta!$B:$B,A55,Sta!$T:$T,"&gt;2.5"))/$D55</f>
        <v>0.83333333333333337</v>
      </c>
      <c r="L55" s="6">
        <f>COUNTIFS(Sta!$A:$A,A55,Sta!$T:$T,"&gt;2.5")/$B55</f>
        <v>0.66666666666666663</v>
      </c>
      <c r="M55" s="6">
        <f>COUNTIFS(Sta!$B:$B,A55,Sta!$T:$T,"&gt;2.5")/$C55</f>
        <v>1</v>
      </c>
      <c r="N55" s="9">
        <f>(COUNTIFS(Sta!$A:$A,A55,Sta!$T:$T,"&gt;3.5") +COUNTIFS(Sta!$B:$B,A55,Sta!$T:$T,"&gt;3.5"))/$D55</f>
        <v>0.83333333333333337</v>
      </c>
      <c r="O55" s="31">
        <f>COUNTIFS(Sta!$A:$A,A55,Sta!$T:$T,"&gt;3.5")/$B55</f>
        <v>0.66666666666666663</v>
      </c>
      <c r="P55" s="12">
        <f>COUNTIFS(Sta!$B:$B,A55,Sta!$T:$T,"&gt;3.5")/$C55</f>
        <v>1</v>
      </c>
      <c r="Q55" s="31">
        <f>(COUNTIFS(Sta!$A:$A,A55,Sta!$T:$T,"&gt;4.5") +COUNTIFS(Sta!$B:$B,A55,Sta!$T:$T,"&gt;4.5"))/$D55</f>
        <v>0.75</v>
      </c>
      <c r="R55" s="6">
        <f>COUNTIFS(Sta!$A:$A,A55,Sta!$T:$T,"&gt;4.5")/$B55</f>
        <v>0.66666666666666663</v>
      </c>
      <c r="S55" s="6">
        <f>COUNTIFS(Sta!$B:$B,A55,Sta!$T:$T,"&gt;4.5")/$C55</f>
        <v>0.83333333333333337</v>
      </c>
      <c r="T55" s="9">
        <f>(COUNTIFS(Sta!$A:$A,A55,Sta!$R:$R,"&gt;0.5") +COUNTIFS(Sta!$B:$B,A55,Sta!$S:$S,"&gt;0.5"))/$D55</f>
        <v>0.91666666666666663</v>
      </c>
      <c r="U55" s="6">
        <f>COUNTIFS(Sta!$A:$A,A55,Sta!$R:$R,"&gt;0.5")/$B55</f>
        <v>0.83333333333333337</v>
      </c>
      <c r="V55" s="6">
        <f>COUNTIFS(Sta!$B:$B,A55,Sta!$S:$S,"&gt;0.5")/$C55</f>
        <v>1</v>
      </c>
      <c r="W55" s="9">
        <f>(COUNTIFS(Sta!$A:$A,A55,Sta!$R:$R,"&gt;1.5") +COUNTIFS(Sta!$B:$B,A55,Sta!$S:$S,"&gt;1.5"))/$D55</f>
        <v>0.75</v>
      </c>
      <c r="X55" s="6">
        <f>COUNTIFS(Sta!$A:$A,A55,Sta!$R:$R,"&gt;1.5")/$B55</f>
        <v>0.66666666666666663</v>
      </c>
      <c r="Y55" s="6">
        <f>COUNTIFS(Sta!$B:$B,A55,Sta!$S:$S,"&gt;1.5")/$C55</f>
        <v>0.83333333333333337</v>
      </c>
    </row>
    <row r="56" spans="1:25" x14ac:dyDescent="0.3">
      <c r="A56" t="s">
        <v>117</v>
      </c>
      <c r="B56" s="7">
        <f>COUNTIF(Sta!A:A,A56)</f>
        <v>6</v>
      </c>
      <c r="C56" s="4">
        <f>COUNTIF(Sta!B:B,A56)</f>
        <v>6</v>
      </c>
      <c r="D56" s="4">
        <f t="shared" si="0"/>
        <v>12</v>
      </c>
      <c r="E56" s="8">
        <f>(SUMIF(Sta!$A:$A,A56,Sta!$T:$T)  + SUMIF(Sta!$B:$B,A56,Sta!$T:$T) )/$D56</f>
        <v>4.75</v>
      </c>
      <c r="F56" s="5">
        <f>SUMIF(Sta!$A:$A,A56,Sta!$T:$T)/$B56</f>
        <v>4.5</v>
      </c>
      <c r="G56" s="5">
        <f>SUMIF(Sta!$B:$B,A56,Sta!$T:$T)/$C56</f>
        <v>5</v>
      </c>
      <c r="H56" s="8">
        <f>(SUMIF(Sta!$A:$A,A56,Sta!$R:$R)  + SUMIF(Sta!$B:$B,A56,Sta!$S:$S) )/$D56</f>
        <v>2.3333333333333335</v>
      </c>
      <c r="I56" s="5">
        <f>SUMIF(Sta!$A:$A,A56,Sta!$R:$R)/$B56</f>
        <v>2</v>
      </c>
      <c r="J56" s="5">
        <f>SUMIF(Sta!$B:$B,A56,Sta!$S:$S)/$C56</f>
        <v>2.6666666666666665</v>
      </c>
      <c r="K56" s="9">
        <f>(COUNTIFS(Sta!$A:$A,A56,Sta!$T:$T,"&gt;2.5") +COUNTIFS(Sta!$B:$B,A56,Sta!$T:$T,"&gt;2.5"))/$D56</f>
        <v>0.91666666666666663</v>
      </c>
      <c r="L56" s="6">
        <f>COUNTIFS(Sta!$A:$A,A56,Sta!$T:$T,"&gt;2.5")/$B56</f>
        <v>0.83333333333333337</v>
      </c>
      <c r="M56" s="6">
        <f>COUNTIFS(Sta!$B:$B,A56,Sta!$T:$T,"&gt;2.5")/$C56</f>
        <v>1</v>
      </c>
      <c r="N56" s="9">
        <f>(COUNTIFS(Sta!$A:$A,A56,Sta!$T:$T,"&gt;3.5") +COUNTIFS(Sta!$B:$B,A56,Sta!$T:$T,"&gt;3.5"))/$D56</f>
        <v>0.75</v>
      </c>
      <c r="O56" s="31">
        <f>COUNTIFS(Sta!$A:$A,A56,Sta!$T:$T,"&gt;3.5")/$B56</f>
        <v>0.66666666666666663</v>
      </c>
      <c r="P56" s="12">
        <f>COUNTIFS(Sta!$B:$B,A56,Sta!$T:$T,"&gt;3.5")/$C56</f>
        <v>0.83333333333333337</v>
      </c>
      <c r="Q56" s="31">
        <f>(COUNTIFS(Sta!$A:$A,A56,Sta!$T:$T,"&gt;4.5") +COUNTIFS(Sta!$B:$B,A56,Sta!$T:$T,"&gt;4.5"))/$D56</f>
        <v>0.41666666666666669</v>
      </c>
      <c r="R56" s="6">
        <f>COUNTIFS(Sta!$A:$A,A56,Sta!$T:$T,"&gt;4.5")/$B56</f>
        <v>0.5</v>
      </c>
      <c r="S56" s="6">
        <f>COUNTIFS(Sta!$B:$B,A56,Sta!$T:$T,"&gt;4.5")/$C56</f>
        <v>0.33333333333333331</v>
      </c>
      <c r="T56" s="9">
        <f>(COUNTIFS(Sta!$A:$A,A56,Sta!$R:$R,"&gt;0.5") +COUNTIFS(Sta!$B:$B,A56,Sta!$S:$S,"&gt;0.5"))/$D56</f>
        <v>0.91666666666666663</v>
      </c>
      <c r="U56" s="6">
        <f>COUNTIFS(Sta!$A:$A,A56,Sta!$R:$R,"&gt;0.5")/$B56</f>
        <v>0.83333333333333337</v>
      </c>
      <c r="V56" s="6">
        <f>COUNTIFS(Sta!$B:$B,A56,Sta!$S:$S,"&gt;0.5")/$C56</f>
        <v>1</v>
      </c>
      <c r="W56" s="9">
        <f>(COUNTIFS(Sta!$A:$A,A56,Sta!$R:$R,"&gt;1.5") +COUNTIFS(Sta!$B:$B,A56,Sta!$S:$S,"&gt;1.5"))/$D56</f>
        <v>0.66666666666666663</v>
      </c>
      <c r="X56" s="6">
        <f>COUNTIFS(Sta!$A:$A,A56,Sta!$R:$R,"&gt;1.5")/$B56</f>
        <v>0.5</v>
      </c>
      <c r="Y56" s="6">
        <f>COUNTIFS(Sta!$B:$B,A56,Sta!$S:$S,"&gt;1.5")/$C56</f>
        <v>0.83333333333333337</v>
      </c>
    </row>
    <row r="57" spans="1:25" x14ac:dyDescent="0.3">
      <c r="A57" t="s">
        <v>135</v>
      </c>
      <c r="B57" s="7">
        <f>COUNTIF(Sta!A:A,A57)</f>
        <v>6</v>
      </c>
      <c r="C57" s="4">
        <f>COUNTIF(Sta!B:B,A57)</f>
        <v>6</v>
      </c>
      <c r="D57" s="4">
        <f t="shared" si="0"/>
        <v>12</v>
      </c>
      <c r="E57" s="8">
        <f>(SUMIF(Sta!$A:$A,A57,Sta!$T:$T)  + SUMIF(Sta!$B:$B,A57,Sta!$T:$T) )/$D57</f>
        <v>5.333333333333333</v>
      </c>
      <c r="F57" s="5">
        <f>SUMIF(Sta!$A:$A,A57,Sta!$T:$T)/$B57</f>
        <v>5.166666666666667</v>
      </c>
      <c r="G57" s="5">
        <f>SUMIF(Sta!$B:$B,A57,Sta!$T:$T)/$C57</f>
        <v>5.5</v>
      </c>
      <c r="H57" s="8">
        <f>(SUMIF(Sta!$A:$A,A57,Sta!$R:$R)  + SUMIF(Sta!$B:$B,A57,Sta!$S:$S) )/$D57</f>
        <v>2.9166666666666665</v>
      </c>
      <c r="I57" s="5">
        <f>SUMIF(Sta!$A:$A,A57,Sta!$R:$R)/$B57</f>
        <v>2.5</v>
      </c>
      <c r="J57" s="5">
        <f>SUMIF(Sta!$B:$B,A57,Sta!$S:$S)/$C57</f>
        <v>3.3333333333333335</v>
      </c>
      <c r="K57" s="9">
        <f>(COUNTIFS(Sta!$A:$A,A57,Sta!$T:$T,"&gt;2.5") +COUNTIFS(Sta!$B:$B,A57,Sta!$T:$T,"&gt;2.5"))/$D57</f>
        <v>0.91666666666666663</v>
      </c>
      <c r="L57" s="6">
        <f>COUNTIFS(Sta!$A:$A,A57,Sta!$T:$T,"&gt;2.5")/$B57</f>
        <v>1</v>
      </c>
      <c r="M57" s="6">
        <f>COUNTIFS(Sta!$B:$B,A57,Sta!$T:$T,"&gt;2.5")/$C57</f>
        <v>0.83333333333333337</v>
      </c>
      <c r="N57" s="9">
        <f>(COUNTIFS(Sta!$A:$A,A57,Sta!$T:$T,"&gt;3.5") +COUNTIFS(Sta!$B:$B,A57,Sta!$T:$T,"&gt;3.5"))/$D57</f>
        <v>0.75</v>
      </c>
      <c r="O57" s="31">
        <f>COUNTIFS(Sta!$A:$A,A57,Sta!$T:$T,"&gt;3.5")/$B57</f>
        <v>0.66666666666666663</v>
      </c>
      <c r="P57" s="12">
        <f>COUNTIFS(Sta!$B:$B,A57,Sta!$T:$T,"&gt;3.5")/$C57</f>
        <v>0.83333333333333337</v>
      </c>
      <c r="Q57" s="31">
        <f>(COUNTIFS(Sta!$A:$A,A57,Sta!$T:$T,"&gt;4.5") +COUNTIFS(Sta!$B:$B,A57,Sta!$T:$T,"&gt;4.5"))/$D57</f>
        <v>0.58333333333333337</v>
      </c>
      <c r="R57" s="6">
        <f>COUNTIFS(Sta!$A:$A,A57,Sta!$T:$T,"&gt;4.5")/$B57</f>
        <v>0.5</v>
      </c>
      <c r="S57" s="6">
        <f>COUNTIFS(Sta!$B:$B,A57,Sta!$T:$T,"&gt;4.5")/$C57</f>
        <v>0.66666666666666663</v>
      </c>
      <c r="T57" s="9">
        <f>(COUNTIFS(Sta!$A:$A,A57,Sta!$R:$R,"&gt;0.5") +COUNTIFS(Sta!$B:$B,A57,Sta!$S:$S,"&gt;0.5"))/$D57</f>
        <v>0.91666666666666663</v>
      </c>
      <c r="U57" s="6">
        <f>COUNTIFS(Sta!$A:$A,A57,Sta!$R:$R,"&gt;0.5")/$B57</f>
        <v>1</v>
      </c>
      <c r="V57" s="6">
        <f>COUNTIFS(Sta!$B:$B,A57,Sta!$S:$S,"&gt;0.5")/$C57</f>
        <v>0.83333333333333337</v>
      </c>
      <c r="W57" s="9">
        <f>(COUNTIFS(Sta!$A:$A,A57,Sta!$R:$R,"&gt;1.5") +COUNTIFS(Sta!$B:$B,A57,Sta!$S:$S,"&gt;1.5"))/$D57</f>
        <v>0.66666666666666663</v>
      </c>
      <c r="X57" s="6">
        <f>COUNTIFS(Sta!$A:$A,A57,Sta!$R:$R,"&gt;1.5")/$B57</f>
        <v>0.66666666666666663</v>
      </c>
      <c r="Y57" s="6">
        <f>COUNTIFS(Sta!$B:$B,A57,Sta!$S:$S,"&gt;1.5")/$C57</f>
        <v>0.66666666666666663</v>
      </c>
    </row>
    <row r="58" spans="1:25" x14ac:dyDescent="0.3">
      <c r="A58" t="s">
        <v>119</v>
      </c>
      <c r="B58" s="7">
        <f>COUNTIF(Sta!A:A,A58)</f>
        <v>6</v>
      </c>
      <c r="C58" s="4">
        <f>COUNTIF(Sta!B:B,A58)</f>
        <v>5</v>
      </c>
      <c r="D58" s="4">
        <f t="shared" si="0"/>
        <v>11</v>
      </c>
      <c r="E58" s="8">
        <f>(SUMIF(Sta!$A:$A,A58,Sta!$T:$T)  + SUMIF(Sta!$B:$B,A58,Sta!$T:$T) )/$D58</f>
        <v>5.3636363636363633</v>
      </c>
      <c r="F58" s="5">
        <f>SUMIF(Sta!$A:$A,A58,Sta!$T:$T)/$B58</f>
        <v>5.5</v>
      </c>
      <c r="G58" s="5">
        <f>SUMIF(Sta!$B:$B,A58,Sta!$T:$T)/$C58</f>
        <v>5.2</v>
      </c>
      <c r="H58" s="8">
        <f>(SUMIF(Sta!$A:$A,A58,Sta!$R:$R)  + SUMIF(Sta!$B:$B,A58,Sta!$S:$S) )/$D58</f>
        <v>2.3636363636363638</v>
      </c>
      <c r="I58" s="5">
        <f>SUMIF(Sta!$A:$A,A58,Sta!$R:$R)/$B58</f>
        <v>2.1666666666666665</v>
      </c>
      <c r="J58" s="5">
        <f>SUMIF(Sta!$B:$B,A58,Sta!$S:$S)/$C58</f>
        <v>2.6</v>
      </c>
      <c r="K58" s="9">
        <f>(COUNTIFS(Sta!$A:$A,A58,Sta!$T:$T,"&gt;2.5") +COUNTIFS(Sta!$B:$B,A58,Sta!$T:$T,"&gt;2.5"))/$D58</f>
        <v>1</v>
      </c>
      <c r="L58" s="6">
        <f>COUNTIFS(Sta!$A:$A,A58,Sta!$T:$T,"&gt;2.5")/$B58</f>
        <v>1</v>
      </c>
      <c r="M58" s="6">
        <f>COUNTIFS(Sta!$B:$B,A58,Sta!$T:$T,"&gt;2.5")/$C58</f>
        <v>1</v>
      </c>
      <c r="N58" s="9">
        <f>(COUNTIFS(Sta!$A:$A,A58,Sta!$T:$T,"&gt;3.5") +COUNTIFS(Sta!$B:$B,A58,Sta!$T:$T,"&gt;3.5"))/$D58</f>
        <v>0.90909090909090906</v>
      </c>
      <c r="O58" s="31">
        <f>COUNTIFS(Sta!$A:$A,A58,Sta!$T:$T,"&gt;3.5")/$B58</f>
        <v>1</v>
      </c>
      <c r="P58" s="12">
        <f>COUNTIFS(Sta!$B:$B,A58,Sta!$T:$T,"&gt;3.5")/$C58</f>
        <v>0.8</v>
      </c>
      <c r="Q58" s="31">
        <f>(COUNTIFS(Sta!$A:$A,A58,Sta!$T:$T,"&gt;4.5") +COUNTIFS(Sta!$B:$B,A58,Sta!$T:$T,"&gt;4.5"))/$D58</f>
        <v>0.54545454545454541</v>
      </c>
      <c r="R58" s="6">
        <f>COUNTIFS(Sta!$A:$A,A58,Sta!$T:$T,"&gt;4.5")/$B58</f>
        <v>0.5</v>
      </c>
      <c r="S58" s="6">
        <f>COUNTIFS(Sta!$B:$B,A58,Sta!$T:$T,"&gt;4.5")/$C58</f>
        <v>0.6</v>
      </c>
      <c r="T58" s="9">
        <f>(COUNTIFS(Sta!$A:$A,A58,Sta!$R:$R,"&gt;0.5") +COUNTIFS(Sta!$B:$B,A58,Sta!$S:$S,"&gt;0.5"))/$D58</f>
        <v>1</v>
      </c>
      <c r="U58" s="6">
        <f>COUNTIFS(Sta!$A:$A,A58,Sta!$R:$R,"&gt;0.5")/$B58</f>
        <v>1</v>
      </c>
      <c r="V58" s="6">
        <f>COUNTIFS(Sta!$B:$B,A58,Sta!$S:$S,"&gt;0.5")/$C58</f>
        <v>1</v>
      </c>
      <c r="W58" s="9">
        <f>(COUNTIFS(Sta!$A:$A,A58,Sta!$R:$R,"&gt;1.5") +COUNTIFS(Sta!$B:$B,A58,Sta!$S:$S,"&gt;1.5"))/$D58</f>
        <v>0.90909090909090906</v>
      </c>
      <c r="X58" s="6">
        <f>COUNTIFS(Sta!$A:$A,A58,Sta!$R:$R,"&gt;1.5")/$B58</f>
        <v>0.83333333333333337</v>
      </c>
      <c r="Y58" s="6">
        <f>COUNTIFS(Sta!$B:$B,A58,Sta!$S:$S,"&gt;1.5")/$C58</f>
        <v>1</v>
      </c>
    </row>
    <row r="59" spans="1:25" x14ac:dyDescent="0.3">
      <c r="A59" t="s">
        <v>116</v>
      </c>
      <c r="B59" s="7">
        <f>COUNTIF(Sta!A:A,A59)</f>
        <v>6</v>
      </c>
      <c r="C59" s="4">
        <f>COUNTIF(Sta!B:B,A59)</f>
        <v>6</v>
      </c>
      <c r="D59" s="4">
        <f t="shared" si="0"/>
        <v>12</v>
      </c>
      <c r="E59" s="8">
        <f>(SUMIF(Sta!$A:$A,A59,Sta!$T:$T)  + SUMIF(Sta!$B:$B,A59,Sta!$T:$T) )/$D59</f>
        <v>5.916666666666667</v>
      </c>
      <c r="F59" s="5">
        <f>SUMIF(Sta!$A:$A,A59,Sta!$T:$T)/$B59</f>
        <v>4.833333333333333</v>
      </c>
      <c r="G59" s="5">
        <f>SUMIF(Sta!$B:$B,A59,Sta!$T:$T)/$C59</f>
        <v>7</v>
      </c>
      <c r="H59" s="8">
        <f>(SUMIF(Sta!$A:$A,A59,Sta!$R:$R)  + SUMIF(Sta!$B:$B,A59,Sta!$S:$S) )/$D59</f>
        <v>2.8333333333333335</v>
      </c>
      <c r="I59" s="5">
        <f>SUMIF(Sta!$A:$A,A59,Sta!$R:$R)/$B59</f>
        <v>2.6666666666666665</v>
      </c>
      <c r="J59" s="5">
        <f>SUMIF(Sta!$B:$B,A59,Sta!$S:$S)/$C59</f>
        <v>3</v>
      </c>
      <c r="K59" s="9">
        <f>(COUNTIFS(Sta!$A:$A,A59,Sta!$T:$T,"&gt;2.5") +COUNTIFS(Sta!$B:$B,A59,Sta!$T:$T,"&gt;2.5"))/$D59</f>
        <v>0.83333333333333337</v>
      </c>
      <c r="L59" s="6">
        <f>COUNTIFS(Sta!$A:$A,A59,Sta!$T:$T,"&gt;2.5")/$B59</f>
        <v>0.83333333333333337</v>
      </c>
      <c r="M59" s="6">
        <f>COUNTIFS(Sta!$B:$B,A59,Sta!$T:$T,"&gt;2.5")/$C59</f>
        <v>0.83333333333333337</v>
      </c>
      <c r="N59" s="9">
        <f>(COUNTIFS(Sta!$A:$A,A59,Sta!$T:$T,"&gt;3.5") +COUNTIFS(Sta!$B:$B,A59,Sta!$T:$T,"&gt;3.5"))/$D59</f>
        <v>0.83333333333333337</v>
      </c>
      <c r="O59" s="31">
        <f>COUNTIFS(Sta!$A:$A,A59,Sta!$T:$T,"&gt;3.5")/$B59</f>
        <v>0.83333333333333337</v>
      </c>
      <c r="P59" s="12">
        <f>COUNTIFS(Sta!$B:$B,A59,Sta!$T:$T,"&gt;3.5")/$C59</f>
        <v>0.83333333333333337</v>
      </c>
      <c r="Q59" s="31">
        <f>(COUNTIFS(Sta!$A:$A,A59,Sta!$T:$T,"&gt;4.5") +COUNTIFS(Sta!$B:$B,A59,Sta!$T:$T,"&gt;4.5"))/$D59</f>
        <v>0.66666666666666663</v>
      </c>
      <c r="R59" s="6">
        <f>COUNTIFS(Sta!$A:$A,A59,Sta!$T:$T,"&gt;4.5")/$B59</f>
        <v>0.66666666666666663</v>
      </c>
      <c r="S59" s="6">
        <f>COUNTIFS(Sta!$B:$B,A59,Sta!$T:$T,"&gt;4.5")/$C59</f>
        <v>0.66666666666666663</v>
      </c>
      <c r="T59" s="9">
        <f>(COUNTIFS(Sta!$A:$A,A59,Sta!$R:$R,"&gt;0.5") +COUNTIFS(Sta!$B:$B,A59,Sta!$S:$S,"&gt;0.5"))/$D59</f>
        <v>1</v>
      </c>
      <c r="U59" s="6">
        <f>COUNTIFS(Sta!$A:$A,A59,Sta!$R:$R,"&gt;0.5")/$B59</f>
        <v>1</v>
      </c>
      <c r="V59" s="6">
        <f>COUNTIFS(Sta!$B:$B,A59,Sta!$S:$S,"&gt;0.5")/$C59</f>
        <v>1</v>
      </c>
      <c r="W59" s="9">
        <f>(COUNTIFS(Sta!$A:$A,A59,Sta!$R:$R,"&gt;1.5") +COUNTIFS(Sta!$B:$B,A59,Sta!$S:$S,"&gt;1.5"))/$D59</f>
        <v>0.83333333333333337</v>
      </c>
      <c r="X59" s="6">
        <f>COUNTIFS(Sta!$A:$A,A59,Sta!$R:$R,"&gt;1.5")/$B59</f>
        <v>0.83333333333333337</v>
      </c>
      <c r="Y59" s="6">
        <f>COUNTIFS(Sta!$B:$B,A59,Sta!$S:$S,"&gt;1.5")/$C59</f>
        <v>0.83333333333333337</v>
      </c>
    </row>
    <row r="60" spans="1:25" x14ac:dyDescent="0.3">
      <c r="A60" t="s">
        <v>110</v>
      </c>
      <c r="B60" s="7">
        <f>COUNTIF(Sta!A:A,A60)</f>
        <v>5</v>
      </c>
      <c r="C60" s="4">
        <f>COUNTIF(Sta!B:B,A60)</f>
        <v>7</v>
      </c>
      <c r="D60" s="4">
        <f t="shared" si="0"/>
        <v>12</v>
      </c>
      <c r="E60" s="8">
        <f>(SUMIF(Sta!$A:$A,A60,Sta!$T:$T)  + SUMIF(Sta!$B:$B,A60,Sta!$T:$T) )/$D60</f>
        <v>5.166666666666667</v>
      </c>
      <c r="F60" s="5">
        <f>SUMIF(Sta!$A:$A,A60,Sta!$T:$T)/$B60</f>
        <v>5</v>
      </c>
      <c r="G60" s="5">
        <f>SUMIF(Sta!$B:$B,A60,Sta!$T:$T)/$C60</f>
        <v>5.2857142857142856</v>
      </c>
      <c r="H60" s="8">
        <f>(SUMIF(Sta!$A:$A,A60,Sta!$R:$R)  + SUMIF(Sta!$B:$B,A60,Sta!$S:$S) )/$D60</f>
        <v>2.9166666666666665</v>
      </c>
      <c r="I60" s="5">
        <f>SUMIF(Sta!$A:$A,A60,Sta!$R:$R)/$B60</f>
        <v>2.6</v>
      </c>
      <c r="J60" s="5">
        <f>SUMIF(Sta!$B:$B,A60,Sta!$S:$S)/$C60</f>
        <v>3.1428571428571428</v>
      </c>
      <c r="K60" s="9">
        <f>(COUNTIFS(Sta!$A:$A,A60,Sta!$T:$T,"&gt;2.5") +COUNTIFS(Sta!$B:$B,A60,Sta!$T:$T,"&gt;2.5"))/$D60</f>
        <v>0.91666666666666663</v>
      </c>
      <c r="L60" s="6">
        <f>COUNTIFS(Sta!$A:$A,A60,Sta!$T:$T,"&gt;2.5")/$B60</f>
        <v>1</v>
      </c>
      <c r="M60" s="6">
        <f>COUNTIFS(Sta!$B:$B,A60,Sta!$T:$T,"&gt;2.5")/$C60</f>
        <v>0.8571428571428571</v>
      </c>
      <c r="N60" s="9">
        <f>(COUNTIFS(Sta!$A:$A,A60,Sta!$T:$T,"&gt;3.5") +COUNTIFS(Sta!$B:$B,A60,Sta!$T:$T,"&gt;3.5"))/$D60</f>
        <v>0.66666666666666663</v>
      </c>
      <c r="O60" s="31">
        <f>COUNTIFS(Sta!$A:$A,A60,Sta!$T:$T,"&gt;3.5")/$B60</f>
        <v>0.8</v>
      </c>
      <c r="P60" s="12">
        <f>COUNTIFS(Sta!$B:$B,A60,Sta!$T:$T,"&gt;3.5")/$C60</f>
        <v>0.5714285714285714</v>
      </c>
      <c r="Q60" s="31">
        <f>(COUNTIFS(Sta!$A:$A,A60,Sta!$T:$T,"&gt;4.5") +COUNTIFS(Sta!$B:$B,A60,Sta!$T:$T,"&gt;4.5"))/$D60</f>
        <v>0.58333333333333337</v>
      </c>
      <c r="R60" s="6">
        <f>COUNTIFS(Sta!$A:$A,A60,Sta!$T:$T,"&gt;4.5")/$B60</f>
        <v>0.6</v>
      </c>
      <c r="S60" s="6">
        <f>COUNTIFS(Sta!$B:$B,A60,Sta!$T:$T,"&gt;4.5")/$C60</f>
        <v>0.5714285714285714</v>
      </c>
      <c r="T60" s="9">
        <f>(COUNTIFS(Sta!$A:$A,A60,Sta!$R:$R,"&gt;0.5") +COUNTIFS(Sta!$B:$B,A60,Sta!$S:$S,"&gt;0.5"))/$D60</f>
        <v>0.91666666666666663</v>
      </c>
      <c r="U60" s="6">
        <f>COUNTIFS(Sta!$A:$A,A60,Sta!$R:$R,"&gt;0.5")/$B60</f>
        <v>0.8</v>
      </c>
      <c r="V60" s="6">
        <f>COUNTIFS(Sta!$B:$B,A60,Sta!$S:$S,"&gt;0.5")/$C60</f>
        <v>1</v>
      </c>
      <c r="W60" s="9">
        <f>(COUNTIFS(Sta!$A:$A,A60,Sta!$R:$R,"&gt;1.5") +COUNTIFS(Sta!$B:$B,A60,Sta!$S:$S,"&gt;1.5"))/$D60</f>
        <v>0.91666666666666663</v>
      </c>
      <c r="X60" s="6">
        <f>COUNTIFS(Sta!$A:$A,A60,Sta!$R:$R,"&gt;1.5")/$B60</f>
        <v>0.8</v>
      </c>
      <c r="Y60" s="6">
        <f>COUNTIFS(Sta!$B:$B,A60,Sta!$S:$S,"&gt;1.5")/$C60</f>
        <v>1</v>
      </c>
    </row>
    <row r="61" spans="1:25" x14ac:dyDescent="0.3">
      <c r="A61" t="s">
        <v>122</v>
      </c>
      <c r="B61" s="7">
        <f>COUNTIF(Sta!A:A,A61)</f>
        <v>5</v>
      </c>
      <c r="C61" s="4">
        <f>COUNTIF(Sta!B:B,A61)</f>
        <v>7</v>
      </c>
      <c r="D61" s="4">
        <f t="shared" si="0"/>
        <v>12</v>
      </c>
      <c r="E61" s="8">
        <f>(SUMIF(Sta!$A:$A,A61,Sta!$T:$T)  + SUMIF(Sta!$B:$B,A61,Sta!$T:$T) )/$D61</f>
        <v>4.666666666666667</v>
      </c>
      <c r="F61" s="5">
        <f>SUMIF(Sta!$A:$A,A61,Sta!$T:$T)/$B61</f>
        <v>5.6</v>
      </c>
      <c r="G61" s="5">
        <f>SUMIF(Sta!$B:$B,A61,Sta!$T:$T)/$C61</f>
        <v>4</v>
      </c>
      <c r="H61" s="8">
        <f>(SUMIF(Sta!$A:$A,A61,Sta!$R:$R)  + SUMIF(Sta!$B:$B,A61,Sta!$S:$S) )/$D61</f>
        <v>2.0833333333333335</v>
      </c>
      <c r="I61" s="5">
        <f>SUMIF(Sta!$A:$A,A61,Sta!$R:$R)/$B61</f>
        <v>2.2000000000000002</v>
      </c>
      <c r="J61" s="5">
        <f>SUMIF(Sta!$B:$B,A61,Sta!$S:$S)/$C61</f>
        <v>2</v>
      </c>
      <c r="K61" s="9">
        <f>(COUNTIFS(Sta!$A:$A,A61,Sta!$T:$T,"&gt;2.5") +COUNTIFS(Sta!$B:$B,A61,Sta!$T:$T,"&gt;2.5"))/$D61</f>
        <v>0.75</v>
      </c>
      <c r="L61" s="6">
        <f>COUNTIFS(Sta!$A:$A,A61,Sta!$T:$T,"&gt;2.5")/$B61</f>
        <v>1</v>
      </c>
      <c r="M61" s="6">
        <f>COUNTIFS(Sta!$B:$B,A61,Sta!$T:$T,"&gt;2.5")/$C61</f>
        <v>0.5714285714285714</v>
      </c>
      <c r="N61" s="9">
        <f>(COUNTIFS(Sta!$A:$A,A61,Sta!$T:$T,"&gt;3.5") +COUNTIFS(Sta!$B:$B,A61,Sta!$T:$T,"&gt;3.5"))/$D61</f>
        <v>0.66666666666666663</v>
      </c>
      <c r="O61" s="31">
        <f>COUNTIFS(Sta!$A:$A,A61,Sta!$T:$T,"&gt;3.5")/$B61</f>
        <v>1</v>
      </c>
      <c r="P61" s="12">
        <f>COUNTIFS(Sta!$B:$B,A61,Sta!$T:$T,"&gt;3.5")/$C61</f>
        <v>0.42857142857142855</v>
      </c>
      <c r="Q61" s="31">
        <f>(COUNTIFS(Sta!$A:$A,A61,Sta!$T:$T,"&gt;4.5") +COUNTIFS(Sta!$B:$B,A61,Sta!$T:$T,"&gt;4.5"))/$D61</f>
        <v>0.58333333333333337</v>
      </c>
      <c r="R61" s="6">
        <f>COUNTIFS(Sta!$A:$A,A61,Sta!$T:$T,"&gt;4.5")/$B61</f>
        <v>0.8</v>
      </c>
      <c r="S61" s="6">
        <f>COUNTIFS(Sta!$B:$B,A61,Sta!$T:$T,"&gt;4.5")/$C61</f>
        <v>0.42857142857142855</v>
      </c>
      <c r="T61" s="9">
        <f>(COUNTIFS(Sta!$A:$A,A61,Sta!$R:$R,"&gt;0.5") +COUNTIFS(Sta!$B:$B,A61,Sta!$S:$S,"&gt;0.5"))/$D61</f>
        <v>0.91666666666666663</v>
      </c>
      <c r="U61" s="6">
        <f>COUNTIFS(Sta!$A:$A,A61,Sta!$R:$R,"&gt;0.5")/$B61</f>
        <v>1</v>
      </c>
      <c r="V61" s="6">
        <f>COUNTIFS(Sta!$B:$B,A61,Sta!$S:$S,"&gt;0.5")/$C61</f>
        <v>0.8571428571428571</v>
      </c>
      <c r="W61" s="9">
        <f>(COUNTIFS(Sta!$A:$A,A61,Sta!$R:$R,"&gt;1.5") +COUNTIFS(Sta!$B:$B,A61,Sta!$S:$S,"&gt;1.5"))/$D61</f>
        <v>0.66666666666666663</v>
      </c>
      <c r="X61" s="6">
        <f>COUNTIFS(Sta!$A:$A,A61,Sta!$R:$R,"&gt;1.5")/$B61</f>
        <v>0.6</v>
      </c>
      <c r="Y61" s="6">
        <f>COUNTIFS(Sta!$B:$B,A61,Sta!$S:$S,"&gt;1.5")/$C61</f>
        <v>0.7142857142857143</v>
      </c>
    </row>
    <row r="62" spans="1:25" x14ac:dyDescent="0.3">
      <c r="A62" t="s">
        <v>114</v>
      </c>
      <c r="B62" s="7">
        <f>COUNTIF(Sta!A:A,A62)</f>
        <v>5</v>
      </c>
      <c r="C62" s="4">
        <f>COUNTIF(Sta!B:B,A62)</f>
        <v>7</v>
      </c>
      <c r="D62" s="4">
        <f t="shared" si="0"/>
        <v>12</v>
      </c>
      <c r="E62" s="8">
        <f>(SUMIF(Sta!$A:$A,A62,Sta!$T:$T)  + SUMIF(Sta!$B:$B,A62,Sta!$T:$T) )/$D62</f>
        <v>4.916666666666667</v>
      </c>
      <c r="F62" s="5">
        <f>SUMIF(Sta!$A:$A,A62,Sta!$T:$T)/$B62</f>
        <v>5.6</v>
      </c>
      <c r="G62" s="5">
        <f>SUMIF(Sta!$B:$B,A62,Sta!$T:$T)/$C62</f>
        <v>4.4285714285714288</v>
      </c>
      <c r="H62" s="8">
        <f>(SUMIF(Sta!$A:$A,A62,Sta!$R:$R)  + SUMIF(Sta!$B:$B,A62,Sta!$S:$S) )/$D62</f>
        <v>2.6666666666666665</v>
      </c>
      <c r="I62" s="5">
        <f>SUMIF(Sta!$A:$A,A62,Sta!$R:$R)/$B62</f>
        <v>3</v>
      </c>
      <c r="J62" s="5">
        <f>SUMIF(Sta!$B:$B,A62,Sta!$S:$S)/$C62</f>
        <v>2.4285714285714284</v>
      </c>
      <c r="K62" s="9">
        <f>(COUNTIFS(Sta!$A:$A,A62,Sta!$T:$T,"&gt;2.5") +COUNTIFS(Sta!$B:$B,A62,Sta!$T:$T,"&gt;2.5"))/$D62</f>
        <v>0.91666666666666663</v>
      </c>
      <c r="L62" s="6">
        <f>COUNTIFS(Sta!$A:$A,A62,Sta!$T:$T,"&gt;2.5")/$B62</f>
        <v>0.8</v>
      </c>
      <c r="M62" s="6">
        <f>COUNTIFS(Sta!$B:$B,A62,Sta!$T:$T,"&gt;2.5")/$C62</f>
        <v>1</v>
      </c>
      <c r="N62" s="9">
        <f>(COUNTIFS(Sta!$A:$A,A62,Sta!$T:$T,"&gt;3.5") +COUNTIFS(Sta!$B:$B,A62,Sta!$T:$T,"&gt;3.5"))/$D62</f>
        <v>0.58333333333333337</v>
      </c>
      <c r="O62" s="31">
        <f>COUNTIFS(Sta!$A:$A,A62,Sta!$T:$T,"&gt;3.5")/$B62</f>
        <v>0.6</v>
      </c>
      <c r="P62" s="12">
        <f>COUNTIFS(Sta!$B:$B,A62,Sta!$T:$T,"&gt;3.5")/$C62</f>
        <v>0.5714285714285714</v>
      </c>
      <c r="Q62" s="31">
        <f>(COUNTIFS(Sta!$A:$A,A62,Sta!$T:$T,"&gt;4.5") +COUNTIFS(Sta!$B:$B,A62,Sta!$T:$T,"&gt;4.5"))/$D62</f>
        <v>0.41666666666666669</v>
      </c>
      <c r="R62" s="6">
        <f>COUNTIFS(Sta!$A:$A,A62,Sta!$T:$T,"&gt;4.5")/$B62</f>
        <v>0.6</v>
      </c>
      <c r="S62" s="6">
        <f>COUNTIFS(Sta!$B:$B,A62,Sta!$T:$T,"&gt;4.5")/$C62</f>
        <v>0.2857142857142857</v>
      </c>
      <c r="T62" s="9">
        <f>(COUNTIFS(Sta!$A:$A,A62,Sta!$R:$R,"&gt;0.5") +COUNTIFS(Sta!$B:$B,A62,Sta!$S:$S,"&gt;0.5"))/$D62</f>
        <v>0.83333333333333337</v>
      </c>
      <c r="U62" s="6">
        <f>COUNTIFS(Sta!$A:$A,A62,Sta!$R:$R,"&gt;0.5")/$B62</f>
        <v>0.8</v>
      </c>
      <c r="V62" s="6">
        <f>COUNTIFS(Sta!$B:$B,A62,Sta!$S:$S,"&gt;0.5")/$C62</f>
        <v>0.8571428571428571</v>
      </c>
      <c r="W62" s="9">
        <f>(COUNTIFS(Sta!$A:$A,A62,Sta!$R:$R,"&gt;1.5") +COUNTIFS(Sta!$B:$B,A62,Sta!$S:$S,"&gt;1.5"))/$D62</f>
        <v>0.66666666666666663</v>
      </c>
      <c r="X62" s="6">
        <f>COUNTIFS(Sta!$A:$A,A62,Sta!$R:$R,"&gt;1.5")/$B62</f>
        <v>0.6</v>
      </c>
      <c r="Y62" s="6">
        <f>COUNTIFS(Sta!$B:$B,A62,Sta!$S:$S,"&gt;1.5")/$C62</f>
        <v>0.7142857142857143</v>
      </c>
    </row>
    <row r="63" spans="1:25" x14ac:dyDescent="0.3">
      <c r="A63" t="s">
        <v>106</v>
      </c>
      <c r="B63" s="7">
        <f>COUNTIF(Sta!A:A,A63)</f>
        <v>6</v>
      </c>
      <c r="C63" s="4">
        <f>COUNTIF(Sta!B:B,A63)</f>
        <v>6</v>
      </c>
      <c r="D63" s="4">
        <f t="shared" si="0"/>
        <v>12</v>
      </c>
      <c r="E63" s="8">
        <f>(SUMIF(Sta!$A:$A,A63,Sta!$T:$T)  + SUMIF(Sta!$B:$B,A63,Sta!$T:$T) )/$D63</f>
        <v>3.1666666666666665</v>
      </c>
      <c r="F63" s="5">
        <f>SUMIF(Sta!$A:$A,A63,Sta!$T:$T)/$B63</f>
        <v>4.166666666666667</v>
      </c>
      <c r="G63" s="5">
        <f>SUMIF(Sta!$B:$B,A63,Sta!$T:$T)/$C63</f>
        <v>2.1666666666666665</v>
      </c>
      <c r="H63" s="8">
        <f>(SUMIF(Sta!$A:$A,A63,Sta!$R:$R)  + SUMIF(Sta!$B:$B,A63,Sta!$S:$S) )/$D63</f>
        <v>1.5833333333333333</v>
      </c>
      <c r="I63" s="5">
        <f>SUMIF(Sta!$A:$A,A63,Sta!$R:$R)/$B63</f>
        <v>2</v>
      </c>
      <c r="J63" s="5">
        <f>SUMIF(Sta!$B:$B,A63,Sta!$S:$S)/$C63</f>
        <v>1.1666666666666667</v>
      </c>
      <c r="K63" s="9">
        <f>(COUNTIFS(Sta!$A:$A,A63,Sta!$T:$T,"&gt;2.5") +COUNTIFS(Sta!$B:$B,A63,Sta!$T:$T,"&gt;2.5"))/$D63</f>
        <v>0.5</v>
      </c>
      <c r="L63" s="6">
        <f>COUNTIFS(Sta!$A:$A,A63,Sta!$T:$T,"&gt;2.5")/$B63</f>
        <v>0.66666666666666663</v>
      </c>
      <c r="M63" s="6">
        <f>COUNTIFS(Sta!$B:$B,A63,Sta!$T:$T,"&gt;2.5")/$C63</f>
        <v>0.33333333333333331</v>
      </c>
      <c r="N63" s="9">
        <f>(COUNTIFS(Sta!$A:$A,A63,Sta!$T:$T,"&gt;3.5") +COUNTIFS(Sta!$B:$B,A63,Sta!$T:$T,"&gt;3.5"))/$D63</f>
        <v>0.41666666666666669</v>
      </c>
      <c r="O63" s="31">
        <f>COUNTIFS(Sta!$A:$A,A63,Sta!$T:$T,"&gt;3.5")/$B63</f>
        <v>0.66666666666666663</v>
      </c>
      <c r="P63" s="12">
        <f>COUNTIFS(Sta!$B:$B,A63,Sta!$T:$T,"&gt;3.5")/$C63</f>
        <v>0.16666666666666666</v>
      </c>
      <c r="Q63" s="31">
        <f>(COUNTIFS(Sta!$A:$A,A63,Sta!$T:$T,"&gt;4.5") +COUNTIFS(Sta!$B:$B,A63,Sta!$T:$T,"&gt;4.5"))/$D63</f>
        <v>0.33333333333333331</v>
      </c>
      <c r="R63" s="6">
        <f>COUNTIFS(Sta!$A:$A,A63,Sta!$T:$T,"&gt;4.5")/$B63</f>
        <v>0.5</v>
      </c>
      <c r="S63" s="6">
        <f>COUNTIFS(Sta!$B:$B,A63,Sta!$T:$T,"&gt;4.5")/$C63</f>
        <v>0.16666666666666666</v>
      </c>
      <c r="T63" s="9">
        <f>(COUNTIFS(Sta!$A:$A,A63,Sta!$R:$R,"&gt;0.5") +COUNTIFS(Sta!$B:$B,A63,Sta!$S:$S,"&gt;0.5"))/$D63</f>
        <v>0.58333333333333337</v>
      </c>
      <c r="U63" s="6">
        <f>COUNTIFS(Sta!$A:$A,A63,Sta!$R:$R,"&gt;0.5")/$B63</f>
        <v>0.66666666666666663</v>
      </c>
      <c r="V63" s="6">
        <f>COUNTIFS(Sta!$B:$B,A63,Sta!$S:$S,"&gt;0.5")/$C63</f>
        <v>0.5</v>
      </c>
      <c r="W63" s="9">
        <f>(COUNTIFS(Sta!$A:$A,A63,Sta!$R:$R,"&gt;1.5") +COUNTIFS(Sta!$B:$B,A63,Sta!$S:$S,"&gt;1.5"))/$D63</f>
        <v>0.58333333333333337</v>
      </c>
      <c r="X63" s="6">
        <f>COUNTIFS(Sta!$A:$A,A63,Sta!$R:$R,"&gt;1.5")/$B63</f>
        <v>0.66666666666666663</v>
      </c>
      <c r="Y63" s="6">
        <f>COUNTIFS(Sta!$B:$B,A63,Sta!$S:$S,"&gt;1.5")/$C63</f>
        <v>0.5</v>
      </c>
    </row>
    <row r="64" spans="1:25" x14ac:dyDescent="0.3">
      <c r="A64" t="s">
        <v>123</v>
      </c>
      <c r="B64" s="7">
        <f>COUNTIF(Sta!A:A,A64)</f>
        <v>6</v>
      </c>
      <c r="C64" s="4">
        <f>COUNTIF(Sta!B:B,A64)</f>
        <v>6</v>
      </c>
      <c r="D64" s="4">
        <f t="shared" si="0"/>
        <v>12</v>
      </c>
      <c r="E64" s="8">
        <f>(SUMIF(Sta!$A:$A,A64,Sta!$T:$T)  + SUMIF(Sta!$B:$B,A64,Sta!$T:$T) )/$D64</f>
        <v>4.5</v>
      </c>
      <c r="F64" s="5">
        <f>SUMIF(Sta!$A:$A,A64,Sta!$T:$T)/$B64</f>
        <v>5</v>
      </c>
      <c r="G64" s="5">
        <f>SUMIF(Sta!$B:$B,A64,Sta!$T:$T)/$C64</f>
        <v>4</v>
      </c>
      <c r="H64" s="8">
        <f>(SUMIF(Sta!$A:$A,A64,Sta!$R:$R)  + SUMIF(Sta!$B:$B,A64,Sta!$S:$S) )/$D64</f>
        <v>2.75</v>
      </c>
      <c r="I64" s="5">
        <f>SUMIF(Sta!$A:$A,A64,Sta!$R:$R)/$B64</f>
        <v>3.1666666666666665</v>
      </c>
      <c r="J64" s="5">
        <f>SUMIF(Sta!$B:$B,A64,Sta!$S:$S)/$C64</f>
        <v>2.3333333333333335</v>
      </c>
      <c r="K64" s="9">
        <f>(COUNTIFS(Sta!$A:$A,A64,Sta!$T:$T,"&gt;2.5") +COUNTIFS(Sta!$B:$B,A64,Sta!$T:$T,"&gt;2.5"))/$D64</f>
        <v>0.83333333333333337</v>
      </c>
      <c r="L64" s="6">
        <f>COUNTIFS(Sta!$A:$A,A64,Sta!$T:$T,"&gt;2.5")/$B64</f>
        <v>0.83333333333333337</v>
      </c>
      <c r="M64" s="6">
        <f>COUNTIFS(Sta!$B:$B,A64,Sta!$T:$T,"&gt;2.5")/$C64</f>
        <v>0.83333333333333337</v>
      </c>
      <c r="N64" s="9">
        <f>(COUNTIFS(Sta!$A:$A,A64,Sta!$T:$T,"&gt;3.5") +COUNTIFS(Sta!$B:$B,A64,Sta!$T:$T,"&gt;3.5"))/$D64</f>
        <v>0.66666666666666663</v>
      </c>
      <c r="O64" s="31">
        <f>COUNTIFS(Sta!$A:$A,A64,Sta!$T:$T,"&gt;3.5")/$B64</f>
        <v>0.83333333333333337</v>
      </c>
      <c r="P64" s="12">
        <f>COUNTIFS(Sta!$B:$B,A64,Sta!$T:$T,"&gt;3.5")/$C64</f>
        <v>0.5</v>
      </c>
      <c r="Q64" s="31">
        <f>(COUNTIFS(Sta!$A:$A,A64,Sta!$T:$T,"&gt;4.5") +COUNTIFS(Sta!$B:$B,A64,Sta!$T:$T,"&gt;4.5"))/$D64</f>
        <v>0.41666666666666669</v>
      </c>
      <c r="R64" s="6">
        <f>COUNTIFS(Sta!$A:$A,A64,Sta!$T:$T,"&gt;4.5")/$B64</f>
        <v>0.5</v>
      </c>
      <c r="S64" s="6">
        <f>COUNTIFS(Sta!$B:$B,A64,Sta!$T:$T,"&gt;4.5")/$C64</f>
        <v>0.33333333333333331</v>
      </c>
      <c r="T64" s="9">
        <f>(COUNTIFS(Sta!$A:$A,A64,Sta!$R:$R,"&gt;0.5") +COUNTIFS(Sta!$B:$B,A64,Sta!$S:$S,"&gt;0.5"))/$D64</f>
        <v>1</v>
      </c>
      <c r="U64" s="6">
        <f>COUNTIFS(Sta!$A:$A,A64,Sta!$R:$R,"&gt;0.5")/$B64</f>
        <v>1</v>
      </c>
      <c r="V64" s="6">
        <f>COUNTIFS(Sta!$B:$B,A64,Sta!$S:$S,"&gt;0.5")/$C64</f>
        <v>1</v>
      </c>
      <c r="W64" s="9">
        <f>(COUNTIFS(Sta!$A:$A,A64,Sta!$R:$R,"&gt;1.5") +COUNTIFS(Sta!$B:$B,A64,Sta!$S:$S,"&gt;1.5"))/$D64</f>
        <v>0.66666666666666663</v>
      </c>
      <c r="X64" s="6">
        <f>COUNTIFS(Sta!$A:$A,A64,Sta!$R:$R,"&gt;1.5")/$B64</f>
        <v>0.66666666666666663</v>
      </c>
      <c r="Y64" s="6">
        <f>COUNTIFS(Sta!$B:$B,A64,Sta!$S:$S,"&gt;1.5")/$C64</f>
        <v>0.66666666666666663</v>
      </c>
    </row>
    <row r="65" spans="1:25" x14ac:dyDescent="0.3">
      <c r="A65" t="s">
        <v>99</v>
      </c>
      <c r="B65" s="7">
        <f>COUNTIF(Sta!A:A,A65)</f>
        <v>6</v>
      </c>
      <c r="C65" s="4">
        <f>COUNTIF(Sta!B:B,A65)</f>
        <v>6</v>
      </c>
      <c r="D65" s="4">
        <f t="shared" si="0"/>
        <v>12</v>
      </c>
      <c r="E65" s="8">
        <f>(SUMIF(Sta!$A:$A,A65,Sta!$T:$T)  + SUMIF(Sta!$B:$B,A65,Sta!$T:$T) )/$D65</f>
        <v>5</v>
      </c>
      <c r="F65" s="5">
        <f>SUMIF(Sta!$A:$A,A65,Sta!$T:$T)/$B65</f>
        <v>4.666666666666667</v>
      </c>
      <c r="G65" s="5">
        <f>SUMIF(Sta!$B:$B,A65,Sta!$T:$T)/$C65</f>
        <v>5.333333333333333</v>
      </c>
      <c r="H65" s="8">
        <f>(SUMIF(Sta!$A:$A,A65,Sta!$R:$R)  + SUMIF(Sta!$B:$B,A65,Sta!$S:$S) )/$D65</f>
        <v>2.5833333333333335</v>
      </c>
      <c r="I65" s="5">
        <f>SUMIF(Sta!$A:$A,A65,Sta!$R:$R)/$B65</f>
        <v>2.1666666666666665</v>
      </c>
      <c r="J65" s="5">
        <f>SUMIF(Sta!$B:$B,A65,Sta!$S:$S)/$C65</f>
        <v>3</v>
      </c>
      <c r="K65" s="9">
        <f>(COUNTIFS(Sta!$A:$A,A65,Sta!$T:$T,"&gt;2.5") +COUNTIFS(Sta!$B:$B,A65,Sta!$T:$T,"&gt;2.5"))/$D65</f>
        <v>0.91666666666666663</v>
      </c>
      <c r="L65" s="6">
        <f>COUNTIFS(Sta!$A:$A,A65,Sta!$T:$T,"&gt;2.5")/$B65</f>
        <v>0.83333333333333337</v>
      </c>
      <c r="M65" s="6">
        <f>COUNTIFS(Sta!$B:$B,A65,Sta!$T:$T,"&gt;2.5")/$C65</f>
        <v>1</v>
      </c>
      <c r="N65" s="9">
        <f>(COUNTIFS(Sta!$A:$A,A65,Sta!$T:$T,"&gt;3.5") +COUNTIFS(Sta!$B:$B,A65,Sta!$T:$T,"&gt;3.5"))/$D65</f>
        <v>0.83333333333333337</v>
      </c>
      <c r="O65" s="31">
        <f>COUNTIFS(Sta!$A:$A,A65,Sta!$T:$T,"&gt;3.5")/$B65</f>
        <v>0.83333333333333337</v>
      </c>
      <c r="P65" s="12">
        <f>COUNTIFS(Sta!$B:$B,A65,Sta!$T:$T,"&gt;3.5")/$C65</f>
        <v>0.83333333333333337</v>
      </c>
      <c r="Q65" s="31">
        <f>(COUNTIFS(Sta!$A:$A,A65,Sta!$T:$T,"&gt;4.5") +COUNTIFS(Sta!$B:$B,A65,Sta!$T:$T,"&gt;4.5"))/$D65</f>
        <v>0.5</v>
      </c>
      <c r="R65" s="6">
        <f>COUNTIFS(Sta!$A:$A,A65,Sta!$T:$T,"&gt;4.5")/$B65</f>
        <v>0.5</v>
      </c>
      <c r="S65" s="6">
        <f>COUNTIFS(Sta!$B:$B,A65,Sta!$T:$T,"&gt;4.5")/$C65</f>
        <v>0.5</v>
      </c>
      <c r="T65" s="9">
        <f>(COUNTIFS(Sta!$A:$A,A65,Sta!$R:$R,"&gt;0.5") +COUNTIFS(Sta!$B:$B,A65,Sta!$S:$S,"&gt;0.5"))/$D65</f>
        <v>1</v>
      </c>
      <c r="U65" s="6">
        <f>COUNTIFS(Sta!$A:$A,A65,Sta!$R:$R,"&gt;0.5")/$B65</f>
        <v>1</v>
      </c>
      <c r="V65" s="6">
        <f>COUNTIFS(Sta!$B:$B,A65,Sta!$S:$S,"&gt;0.5")/$C65</f>
        <v>1</v>
      </c>
      <c r="W65" s="9">
        <f>(COUNTIFS(Sta!$A:$A,A65,Sta!$R:$R,"&gt;1.5") +COUNTIFS(Sta!$B:$B,A65,Sta!$S:$S,"&gt;1.5"))/$D65</f>
        <v>0.83333333333333337</v>
      </c>
      <c r="X65" s="6">
        <f>COUNTIFS(Sta!$A:$A,A65,Sta!$R:$R,"&gt;1.5")/$B65</f>
        <v>0.66666666666666663</v>
      </c>
      <c r="Y65" s="6">
        <f>COUNTIFS(Sta!$B:$B,A65,Sta!$S:$S,"&gt;1.5")/$C65</f>
        <v>1</v>
      </c>
    </row>
    <row r="66" spans="1:25" x14ac:dyDescent="0.3">
      <c r="A66" t="s">
        <v>98</v>
      </c>
      <c r="B66" s="7">
        <f>COUNTIF(Sta!A:A,A66)</f>
        <v>6</v>
      </c>
      <c r="C66" s="4">
        <f>COUNTIF(Sta!B:B,A66)</f>
        <v>6</v>
      </c>
      <c r="D66" s="4">
        <f t="shared" si="0"/>
        <v>12</v>
      </c>
      <c r="E66" s="8">
        <f>(SUMIF(Sta!$A:$A,A66,Sta!$T:$T)  + SUMIF(Sta!$B:$B,A66,Sta!$T:$T) )/$D66</f>
        <v>4</v>
      </c>
      <c r="F66" s="5">
        <f>SUMIF(Sta!$A:$A,A66,Sta!$T:$T)/$B66</f>
        <v>4.666666666666667</v>
      </c>
      <c r="G66" s="5">
        <f>SUMIF(Sta!$B:$B,A66,Sta!$T:$T)/$C66</f>
        <v>3.3333333333333335</v>
      </c>
      <c r="H66" s="8">
        <f>(SUMIF(Sta!$A:$A,A66,Sta!$R:$R)  + SUMIF(Sta!$B:$B,A66,Sta!$S:$S) )/$D66</f>
        <v>2</v>
      </c>
      <c r="I66" s="5">
        <f>SUMIF(Sta!$A:$A,A66,Sta!$R:$R)/$B66</f>
        <v>2.5</v>
      </c>
      <c r="J66" s="5">
        <f>SUMIF(Sta!$B:$B,A66,Sta!$S:$S)/$C66</f>
        <v>1.5</v>
      </c>
      <c r="K66" s="9">
        <f>(COUNTIFS(Sta!$A:$A,A66,Sta!$T:$T,"&gt;2.5") +COUNTIFS(Sta!$B:$B,A66,Sta!$T:$T,"&gt;2.5"))/$D66</f>
        <v>0.66666666666666663</v>
      </c>
      <c r="L66" s="6">
        <f>COUNTIFS(Sta!$A:$A,A66,Sta!$T:$T,"&gt;2.5")/$B66</f>
        <v>0.83333333333333337</v>
      </c>
      <c r="M66" s="6">
        <f>COUNTIFS(Sta!$B:$B,A66,Sta!$T:$T,"&gt;2.5")/$C66</f>
        <v>0.5</v>
      </c>
      <c r="N66" s="9">
        <f>(COUNTIFS(Sta!$A:$A,A66,Sta!$T:$T,"&gt;3.5") +COUNTIFS(Sta!$B:$B,A66,Sta!$T:$T,"&gt;3.5"))/$D66</f>
        <v>0.66666666666666663</v>
      </c>
      <c r="O66" s="31">
        <f>COUNTIFS(Sta!$A:$A,A66,Sta!$T:$T,"&gt;3.5")/$B66</f>
        <v>0.83333333333333337</v>
      </c>
      <c r="P66" s="12">
        <f>COUNTIFS(Sta!$B:$B,A66,Sta!$T:$T,"&gt;3.5")/$C66</f>
        <v>0.5</v>
      </c>
      <c r="Q66" s="31">
        <f>(COUNTIFS(Sta!$A:$A,A66,Sta!$T:$T,"&gt;4.5") +COUNTIFS(Sta!$B:$B,A66,Sta!$T:$T,"&gt;4.5"))/$D66</f>
        <v>0.41666666666666669</v>
      </c>
      <c r="R66" s="6">
        <f>COUNTIFS(Sta!$A:$A,A66,Sta!$T:$T,"&gt;4.5")/$B66</f>
        <v>0.5</v>
      </c>
      <c r="S66" s="6">
        <f>COUNTIFS(Sta!$B:$B,A66,Sta!$T:$T,"&gt;4.5")/$C66</f>
        <v>0.33333333333333331</v>
      </c>
      <c r="T66" s="9">
        <f>(COUNTIFS(Sta!$A:$A,A66,Sta!$R:$R,"&gt;0.5") +COUNTIFS(Sta!$B:$B,A66,Sta!$S:$S,"&gt;0.5"))/$D66</f>
        <v>0.83333333333333337</v>
      </c>
      <c r="U66" s="6">
        <f>COUNTIFS(Sta!$A:$A,A66,Sta!$R:$R,"&gt;0.5")/$B66</f>
        <v>0.83333333333333337</v>
      </c>
      <c r="V66" s="6">
        <f>COUNTIFS(Sta!$B:$B,A66,Sta!$S:$S,"&gt;0.5")/$C66</f>
        <v>0.83333333333333337</v>
      </c>
      <c r="W66" s="9">
        <f>(COUNTIFS(Sta!$A:$A,A66,Sta!$R:$R,"&gt;1.5") +COUNTIFS(Sta!$B:$B,A66,Sta!$S:$S,"&gt;1.5"))/$D66</f>
        <v>0.58333333333333337</v>
      </c>
      <c r="X66" s="6">
        <f>COUNTIFS(Sta!$A:$A,A66,Sta!$R:$R,"&gt;1.5")/$B66</f>
        <v>0.66666666666666663</v>
      </c>
      <c r="Y66" s="6">
        <f>COUNTIFS(Sta!$B:$B,A66,Sta!$S:$S,"&gt;1.5")/$C66</f>
        <v>0.5</v>
      </c>
    </row>
    <row r="67" spans="1:25" x14ac:dyDescent="0.3">
      <c r="A67" t="s">
        <v>101</v>
      </c>
      <c r="B67" s="7">
        <f>COUNTIF(Sta!A:A,A67)</f>
        <v>6</v>
      </c>
      <c r="C67" s="4">
        <f>COUNTIF(Sta!B:B,A67)</f>
        <v>6</v>
      </c>
      <c r="D67" s="4">
        <f t="shared" si="0"/>
        <v>12</v>
      </c>
      <c r="E67" s="8">
        <f>(SUMIF(Sta!$A:$A,A67,Sta!$T:$T)  + SUMIF(Sta!$B:$B,A67,Sta!$T:$T) )/$D67</f>
        <v>5</v>
      </c>
      <c r="F67" s="5">
        <f>SUMIF(Sta!$A:$A,A67,Sta!$T:$T)/$B67</f>
        <v>5.5</v>
      </c>
      <c r="G67" s="5">
        <f>SUMIF(Sta!$B:$B,A67,Sta!$T:$T)/$C67</f>
        <v>4.5</v>
      </c>
      <c r="H67" s="8">
        <f>(SUMIF(Sta!$A:$A,A67,Sta!$R:$R)  + SUMIF(Sta!$B:$B,A67,Sta!$S:$S) )/$D67</f>
        <v>2</v>
      </c>
      <c r="I67" s="5">
        <f>SUMIF(Sta!$A:$A,A67,Sta!$R:$R)/$B67</f>
        <v>2.1666666666666665</v>
      </c>
      <c r="J67" s="5">
        <f>SUMIF(Sta!$B:$B,A67,Sta!$S:$S)/$C67</f>
        <v>1.8333333333333333</v>
      </c>
      <c r="K67" s="9">
        <f>(COUNTIFS(Sta!$A:$A,A67,Sta!$T:$T,"&gt;2.5") +COUNTIFS(Sta!$B:$B,A67,Sta!$T:$T,"&gt;2.5"))/$D67</f>
        <v>0.91666666666666663</v>
      </c>
      <c r="L67" s="6">
        <f>COUNTIFS(Sta!$A:$A,A67,Sta!$T:$T,"&gt;2.5")/$B67</f>
        <v>1</v>
      </c>
      <c r="M67" s="6">
        <f>COUNTIFS(Sta!$B:$B,A67,Sta!$T:$T,"&gt;2.5")/$C67</f>
        <v>0.83333333333333337</v>
      </c>
      <c r="N67" s="9">
        <f>(COUNTIFS(Sta!$A:$A,A67,Sta!$T:$T,"&gt;3.5") +COUNTIFS(Sta!$B:$B,A67,Sta!$T:$T,"&gt;3.5"))/$D67</f>
        <v>0.66666666666666663</v>
      </c>
      <c r="O67" s="31">
        <f>COUNTIFS(Sta!$A:$A,A67,Sta!$T:$T,"&gt;3.5")/$B67</f>
        <v>0.83333333333333337</v>
      </c>
      <c r="P67" s="12">
        <f>COUNTIFS(Sta!$B:$B,A67,Sta!$T:$T,"&gt;3.5")/$C67</f>
        <v>0.5</v>
      </c>
      <c r="Q67" s="31">
        <f>(COUNTIFS(Sta!$A:$A,A67,Sta!$T:$T,"&gt;4.5") +COUNTIFS(Sta!$B:$B,A67,Sta!$T:$T,"&gt;4.5"))/$D67</f>
        <v>0.5</v>
      </c>
      <c r="R67" s="6">
        <f>COUNTIFS(Sta!$A:$A,A67,Sta!$T:$T,"&gt;4.5")/$B67</f>
        <v>0.66666666666666663</v>
      </c>
      <c r="S67" s="6">
        <f>COUNTIFS(Sta!$B:$B,A67,Sta!$T:$T,"&gt;4.5")/$C67</f>
        <v>0.33333333333333331</v>
      </c>
      <c r="T67" s="9">
        <f>(COUNTIFS(Sta!$A:$A,A67,Sta!$R:$R,"&gt;0.5") +COUNTIFS(Sta!$B:$B,A67,Sta!$S:$S,"&gt;0.5"))/$D67</f>
        <v>0.91666666666666663</v>
      </c>
      <c r="U67" s="6">
        <f>COUNTIFS(Sta!$A:$A,A67,Sta!$R:$R,"&gt;0.5")/$B67</f>
        <v>1</v>
      </c>
      <c r="V67" s="6">
        <f>COUNTIFS(Sta!$B:$B,A67,Sta!$S:$S,"&gt;0.5")/$C67</f>
        <v>0.83333333333333337</v>
      </c>
      <c r="W67" s="9">
        <f>(COUNTIFS(Sta!$A:$A,A67,Sta!$R:$R,"&gt;1.5") +COUNTIFS(Sta!$B:$B,A67,Sta!$S:$S,"&gt;1.5"))/$D67</f>
        <v>0.75</v>
      </c>
      <c r="X67" s="6">
        <f>COUNTIFS(Sta!$A:$A,A67,Sta!$R:$R,"&gt;1.5")/$B67</f>
        <v>0.83333333333333337</v>
      </c>
      <c r="Y67" s="6">
        <f>COUNTIFS(Sta!$B:$B,A67,Sta!$S:$S,"&gt;1.5")/$C67</f>
        <v>0.66666666666666663</v>
      </c>
    </row>
    <row r="68" spans="1:25" x14ac:dyDescent="0.3">
      <c r="A68" t="s">
        <v>100</v>
      </c>
      <c r="B68" s="7">
        <f>COUNTIF(Sta!A:A,A68)</f>
        <v>7</v>
      </c>
      <c r="C68" s="4">
        <f>COUNTIF(Sta!B:B,A68)</f>
        <v>5</v>
      </c>
      <c r="D68" s="4">
        <f t="shared" si="0"/>
        <v>12</v>
      </c>
      <c r="E68" s="8">
        <f>(SUMIF(Sta!$A:$A,A68,Sta!$T:$T)  + SUMIF(Sta!$B:$B,A68,Sta!$T:$T) )/$D68</f>
        <v>2.5</v>
      </c>
      <c r="F68" s="5">
        <f>SUMIF(Sta!$A:$A,A68,Sta!$T:$T)/$B68</f>
        <v>2</v>
      </c>
      <c r="G68" s="5">
        <f>SUMIF(Sta!$B:$B,A68,Sta!$T:$T)/$C68</f>
        <v>3.2</v>
      </c>
      <c r="H68" s="8">
        <f>(SUMIF(Sta!$A:$A,A68,Sta!$R:$R)  + SUMIF(Sta!$B:$B,A68,Sta!$S:$S) )/$D68</f>
        <v>1.25</v>
      </c>
      <c r="I68" s="5">
        <f>SUMIF(Sta!$A:$A,A68,Sta!$R:$R)/$B68</f>
        <v>1</v>
      </c>
      <c r="J68" s="5">
        <f>SUMIF(Sta!$B:$B,A68,Sta!$S:$S)/$C68</f>
        <v>1.6</v>
      </c>
      <c r="K68" s="9">
        <f>(COUNTIFS(Sta!$A:$A,A68,Sta!$T:$T,"&gt;2.5") +COUNTIFS(Sta!$B:$B,A68,Sta!$T:$T,"&gt;2.5"))/$D68</f>
        <v>0.5</v>
      </c>
      <c r="L68" s="6">
        <f>COUNTIFS(Sta!$A:$A,A68,Sta!$T:$T,"&gt;2.5")/$B68</f>
        <v>0.2857142857142857</v>
      </c>
      <c r="M68" s="6">
        <f>COUNTIFS(Sta!$B:$B,A68,Sta!$T:$T,"&gt;2.5")/$C68</f>
        <v>0.8</v>
      </c>
      <c r="N68" s="9">
        <f>(COUNTIFS(Sta!$A:$A,A68,Sta!$T:$T,"&gt;3.5") +COUNTIFS(Sta!$B:$B,A68,Sta!$T:$T,"&gt;3.5"))/$D68</f>
        <v>0.16666666666666666</v>
      </c>
      <c r="O68" s="31">
        <f>COUNTIFS(Sta!$A:$A,A68,Sta!$T:$T,"&gt;3.5")/$B68</f>
        <v>0</v>
      </c>
      <c r="P68" s="12">
        <f>COUNTIFS(Sta!$B:$B,A68,Sta!$T:$T,"&gt;3.5")/$C68</f>
        <v>0.4</v>
      </c>
      <c r="Q68" s="31">
        <f>(COUNTIFS(Sta!$A:$A,A68,Sta!$T:$T,"&gt;4.5") +COUNTIFS(Sta!$B:$B,A68,Sta!$T:$T,"&gt;4.5"))/$D68</f>
        <v>8.3333333333333329E-2</v>
      </c>
      <c r="R68" s="6">
        <f>COUNTIFS(Sta!$A:$A,A68,Sta!$T:$T,"&gt;4.5")/$B68</f>
        <v>0</v>
      </c>
      <c r="S68" s="6">
        <f>COUNTIFS(Sta!$B:$B,A68,Sta!$T:$T,"&gt;4.5")/$C68</f>
        <v>0.2</v>
      </c>
      <c r="T68" s="9">
        <f>(COUNTIFS(Sta!$A:$A,A68,Sta!$R:$R,"&gt;0.5") +COUNTIFS(Sta!$B:$B,A68,Sta!$S:$S,"&gt;0.5"))/$D68</f>
        <v>0.83333333333333337</v>
      </c>
      <c r="U68" s="6">
        <f>COUNTIFS(Sta!$A:$A,A68,Sta!$R:$R,"&gt;0.5")/$B68</f>
        <v>0.8571428571428571</v>
      </c>
      <c r="V68" s="6">
        <f>COUNTIFS(Sta!$B:$B,A68,Sta!$S:$S,"&gt;0.5")/$C68</f>
        <v>0.8</v>
      </c>
      <c r="W68" s="9">
        <f>(COUNTIFS(Sta!$A:$A,A68,Sta!$R:$R,"&gt;1.5") +COUNTIFS(Sta!$B:$B,A68,Sta!$S:$S,"&gt;1.5"))/$D68</f>
        <v>0.33333333333333331</v>
      </c>
      <c r="X68" s="6">
        <f>COUNTIFS(Sta!$A:$A,A68,Sta!$R:$R,"&gt;1.5")/$B68</f>
        <v>0.14285714285714285</v>
      </c>
      <c r="Y68" s="6">
        <f>COUNTIFS(Sta!$B:$B,A68,Sta!$S:$S,"&gt;1.5")/$C68</f>
        <v>0.6</v>
      </c>
    </row>
    <row r="69" spans="1:25" x14ac:dyDescent="0.3">
      <c r="A69" t="s">
        <v>95</v>
      </c>
      <c r="B69" s="7">
        <f>COUNTIF(Sta!A:A,A69)</f>
        <v>6</v>
      </c>
      <c r="C69" s="4">
        <f>COUNTIF(Sta!B:B,A69)</f>
        <v>6</v>
      </c>
      <c r="D69" s="4">
        <f t="shared" ref="D69:D100" si="1">B69+C69</f>
        <v>12</v>
      </c>
      <c r="E69" s="8">
        <f>(SUMIF(Sta!$A:$A,A69,Sta!$T:$T)  + SUMIF(Sta!$B:$B,A69,Sta!$T:$T) )/$D69</f>
        <v>3.5</v>
      </c>
      <c r="F69" s="5">
        <f>SUMIF(Sta!$A:$A,A69,Sta!$T:$T)/$B69</f>
        <v>2.6666666666666665</v>
      </c>
      <c r="G69" s="5">
        <f>SUMIF(Sta!$B:$B,A69,Sta!$T:$T)/$C69</f>
        <v>4.333333333333333</v>
      </c>
      <c r="H69" s="8">
        <f>(SUMIF(Sta!$A:$A,A69,Sta!$R:$R)  + SUMIF(Sta!$B:$B,A69,Sta!$S:$S) )/$D69</f>
        <v>1.75</v>
      </c>
      <c r="I69" s="5">
        <f>SUMIF(Sta!$A:$A,A69,Sta!$R:$R)/$B69</f>
        <v>1</v>
      </c>
      <c r="J69" s="5">
        <f>SUMIF(Sta!$B:$B,A69,Sta!$S:$S)/$C69</f>
        <v>2.5</v>
      </c>
      <c r="K69" s="9">
        <f>(COUNTIFS(Sta!$A:$A,A69,Sta!$T:$T,"&gt;2.5") +COUNTIFS(Sta!$B:$B,A69,Sta!$T:$T,"&gt;2.5"))/$D69</f>
        <v>0.75</v>
      </c>
      <c r="L69" s="6">
        <f>COUNTIFS(Sta!$A:$A,A69,Sta!$T:$T,"&gt;2.5")/$B69</f>
        <v>0.5</v>
      </c>
      <c r="M69" s="6">
        <f>COUNTIFS(Sta!$B:$B,A69,Sta!$T:$T,"&gt;2.5")/$C69</f>
        <v>1</v>
      </c>
      <c r="N69" s="9">
        <f>(COUNTIFS(Sta!$A:$A,A69,Sta!$T:$T,"&gt;3.5") +COUNTIFS(Sta!$B:$B,A69,Sta!$T:$T,"&gt;3.5"))/$D69</f>
        <v>0.58333333333333337</v>
      </c>
      <c r="O69" s="31">
        <f>COUNTIFS(Sta!$A:$A,A69,Sta!$T:$T,"&gt;3.5")/$B69</f>
        <v>0.33333333333333331</v>
      </c>
      <c r="P69" s="12">
        <f>COUNTIFS(Sta!$B:$B,A69,Sta!$T:$T,"&gt;3.5")/$C69</f>
        <v>0.83333333333333337</v>
      </c>
      <c r="Q69" s="31">
        <f>(COUNTIFS(Sta!$A:$A,A69,Sta!$T:$T,"&gt;4.5") +COUNTIFS(Sta!$B:$B,A69,Sta!$T:$T,"&gt;4.5"))/$D69</f>
        <v>0.25</v>
      </c>
      <c r="R69" s="6">
        <f>COUNTIFS(Sta!$A:$A,A69,Sta!$T:$T,"&gt;4.5")/$B69</f>
        <v>0.16666666666666666</v>
      </c>
      <c r="S69" s="6">
        <f>COUNTIFS(Sta!$B:$B,A69,Sta!$T:$T,"&gt;4.5")/$C69</f>
        <v>0.33333333333333331</v>
      </c>
      <c r="T69" s="9">
        <f>(COUNTIFS(Sta!$A:$A,A69,Sta!$R:$R,"&gt;0.5") +COUNTIFS(Sta!$B:$B,A69,Sta!$S:$S,"&gt;0.5"))/$D69</f>
        <v>0.75</v>
      </c>
      <c r="U69" s="6">
        <f>COUNTIFS(Sta!$A:$A,A69,Sta!$R:$R,"&gt;0.5")/$B69</f>
        <v>0.5</v>
      </c>
      <c r="V69" s="6">
        <f>COUNTIFS(Sta!$B:$B,A69,Sta!$S:$S,"&gt;0.5")/$C69</f>
        <v>1</v>
      </c>
      <c r="W69" s="9">
        <f>(COUNTIFS(Sta!$A:$A,A69,Sta!$R:$R,"&gt;1.5") +COUNTIFS(Sta!$B:$B,A69,Sta!$S:$S,"&gt;1.5"))/$D69</f>
        <v>0.66666666666666663</v>
      </c>
      <c r="X69" s="6">
        <f>COUNTIFS(Sta!$A:$A,A69,Sta!$R:$R,"&gt;1.5")/$B69</f>
        <v>0.33333333333333331</v>
      </c>
      <c r="Y69" s="6">
        <f>COUNTIFS(Sta!$B:$B,A69,Sta!$S:$S,"&gt;1.5")/$C69</f>
        <v>1</v>
      </c>
    </row>
    <row r="70" spans="1:25" x14ac:dyDescent="0.3">
      <c r="A70" t="s">
        <v>93</v>
      </c>
      <c r="B70" s="7">
        <f>COUNTIF(Sta!A:A,A70)</f>
        <v>6</v>
      </c>
      <c r="C70" s="4">
        <f>COUNTIF(Sta!B:B,A70)</f>
        <v>6</v>
      </c>
      <c r="D70" s="4">
        <f t="shared" si="1"/>
        <v>12</v>
      </c>
      <c r="E70" s="8">
        <f>(SUMIF(Sta!$A:$A,A70,Sta!$T:$T)  + SUMIF(Sta!$B:$B,A70,Sta!$T:$T) )/$D70</f>
        <v>3.3333333333333335</v>
      </c>
      <c r="F70" s="5">
        <f>SUMIF(Sta!$A:$A,A70,Sta!$T:$T)/$B70</f>
        <v>2.8333333333333335</v>
      </c>
      <c r="G70" s="5">
        <f>SUMIF(Sta!$B:$B,A70,Sta!$T:$T)/$C70</f>
        <v>3.8333333333333335</v>
      </c>
      <c r="H70" s="8">
        <f>(SUMIF(Sta!$A:$A,A70,Sta!$R:$R)  + SUMIF(Sta!$B:$B,A70,Sta!$S:$S) )/$D70</f>
        <v>1.9166666666666667</v>
      </c>
      <c r="I70" s="5">
        <f>SUMIF(Sta!$A:$A,A70,Sta!$R:$R)/$B70</f>
        <v>1.6666666666666667</v>
      </c>
      <c r="J70" s="5">
        <f>SUMIF(Sta!$B:$B,A70,Sta!$S:$S)/$C70</f>
        <v>2.1666666666666665</v>
      </c>
      <c r="K70" s="9">
        <f>(COUNTIFS(Sta!$A:$A,A70,Sta!$T:$T,"&gt;2.5") +COUNTIFS(Sta!$B:$B,A70,Sta!$T:$T,"&gt;2.5"))/$D70</f>
        <v>0.66666666666666663</v>
      </c>
      <c r="L70" s="6">
        <f>COUNTIFS(Sta!$A:$A,A70,Sta!$T:$T,"&gt;2.5")/$B70</f>
        <v>0.66666666666666663</v>
      </c>
      <c r="M70" s="6">
        <f>COUNTIFS(Sta!$B:$B,A70,Sta!$T:$T,"&gt;2.5")/$C70</f>
        <v>0.66666666666666663</v>
      </c>
      <c r="N70" s="9">
        <f>(COUNTIFS(Sta!$A:$A,A70,Sta!$T:$T,"&gt;3.5") +COUNTIFS(Sta!$B:$B,A70,Sta!$T:$T,"&gt;3.5"))/$D70</f>
        <v>0.41666666666666669</v>
      </c>
      <c r="O70" s="31">
        <f>COUNTIFS(Sta!$A:$A,A70,Sta!$T:$T,"&gt;3.5")/$B70</f>
        <v>0.33333333333333331</v>
      </c>
      <c r="P70" s="12">
        <f>COUNTIFS(Sta!$B:$B,A70,Sta!$T:$T,"&gt;3.5")/$C70</f>
        <v>0.5</v>
      </c>
      <c r="Q70" s="31">
        <f>(COUNTIFS(Sta!$A:$A,A70,Sta!$T:$T,"&gt;4.5") +COUNTIFS(Sta!$B:$B,A70,Sta!$T:$T,"&gt;4.5"))/$D70</f>
        <v>0.25</v>
      </c>
      <c r="R70" s="6">
        <f>COUNTIFS(Sta!$A:$A,A70,Sta!$T:$T,"&gt;4.5")/$B70</f>
        <v>0</v>
      </c>
      <c r="S70" s="6">
        <f>COUNTIFS(Sta!$B:$B,A70,Sta!$T:$T,"&gt;4.5")/$C70</f>
        <v>0.5</v>
      </c>
      <c r="T70" s="9">
        <f>(COUNTIFS(Sta!$A:$A,A70,Sta!$R:$R,"&gt;0.5") +COUNTIFS(Sta!$B:$B,A70,Sta!$S:$S,"&gt;0.5"))/$D70</f>
        <v>0.83333333333333337</v>
      </c>
      <c r="U70" s="6">
        <f>COUNTIFS(Sta!$A:$A,A70,Sta!$R:$R,"&gt;0.5")/$B70</f>
        <v>0.83333333333333337</v>
      </c>
      <c r="V70" s="6">
        <f>COUNTIFS(Sta!$B:$B,A70,Sta!$S:$S,"&gt;0.5")/$C70</f>
        <v>0.83333333333333337</v>
      </c>
      <c r="W70" s="9">
        <f>(COUNTIFS(Sta!$A:$A,A70,Sta!$R:$R,"&gt;1.5") +COUNTIFS(Sta!$B:$B,A70,Sta!$S:$S,"&gt;1.5"))/$D70</f>
        <v>0.66666666666666663</v>
      </c>
      <c r="X70" s="6">
        <f>COUNTIFS(Sta!$A:$A,A70,Sta!$R:$R,"&gt;1.5")/$B70</f>
        <v>0.66666666666666663</v>
      </c>
      <c r="Y70" s="6">
        <f>COUNTIFS(Sta!$B:$B,A70,Sta!$S:$S,"&gt;1.5")/$C70</f>
        <v>0.66666666666666663</v>
      </c>
    </row>
    <row r="71" spans="1:25" x14ac:dyDescent="0.3">
      <c r="A71" t="s">
        <v>133</v>
      </c>
      <c r="B71" s="7">
        <f>COUNTIF(Sta!A:A,A71)</f>
        <v>6</v>
      </c>
      <c r="C71" s="4">
        <f>COUNTIF(Sta!B:B,A71)</f>
        <v>6</v>
      </c>
      <c r="D71" s="4">
        <f t="shared" si="1"/>
        <v>12</v>
      </c>
      <c r="E71" s="8">
        <f>(SUMIF(Sta!$A:$A,A71,Sta!$T:$T)  + SUMIF(Sta!$B:$B,A71,Sta!$T:$T) )/$D71</f>
        <v>2.9166666666666665</v>
      </c>
      <c r="F71" s="5">
        <f>SUMIF(Sta!$A:$A,A71,Sta!$T:$T)/$B71</f>
        <v>1.6666666666666667</v>
      </c>
      <c r="G71" s="5">
        <f>SUMIF(Sta!$B:$B,A71,Sta!$T:$T)/$C71</f>
        <v>4.166666666666667</v>
      </c>
      <c r="H71" s="8">
        <f>(SUMIF(Sta!$A:$A,A71,Sta!$R:$R)  + SUMIF(Sta!$B:$B,A71,Sta!$S:$S) )/$D71</f>
        <v>1.5</v>
      </c>
      <c r="I71" s="5">
        <f>SUMIF(Sta!$A:$A,A71,Sta!$R:$R)/$B71</f>
        <v>1</v>
      </c>
      <c r="J71" s="5">
        <f>SUMIF(Sta!$B:$B,A71,Sta!$S:$S)/$C71</f>
        <v>2</v>
      </c>
      <c r="K71" s="9">
        <f>(COUNTIFS(Sta!$A:$A,A71,Sta!$T:$T,"&gt;2.5") +COUNTIFS(Sta!$B:$B,A71,Sta!$T:$T,"&gt;2.5"))/$D71</f>
        <v>0.58333333333333337</v>
      </c>
      <c r="L71" s="6">
        <f>COUNTIFS(Sta!$A:$A,A71,Sta!$T:$T,"&gt;2.5")/$B71</f>
        <v>0.33333333333333331</v>
      </c>
      <c r="M71" s="6">
        <f>COUNTIFS(Sta!$B:$B,A71,Sta!$T:$T,"&gt;2.5")/$C71</f>
        <v>0.83333333333333337</v>
      </c>
      <c r="N71" s="9">
        <f>(COUNTIFS(Sta!$A:$A,A71,Sta!$T:$T,"&gt;3.5") +COUNTIFS(Sta!$B:$B,A71,Sta!$T:$T,"&gt;3.5"))/$D71</f>
        <v>0.33333333333333331</v>
      </c>
      <c r="O71" s="31">
        <f>COUNTIFS(Sta!$A:$A,A71,Sta!$T:$T,"&gt;3.5")/$B71</f>
        <v>0.16666666666666666</v>
      </c>
      <c r="P71" s="12">
        <f>COUNTIFS(Sta!$B:$B,A71,Sta!$T:$T,"&gt;3.5")/$C71</f>
        <v>0.5</v>
      </c>
      <c r="Q71" s="31">
        <f>(COUNTIFS(Sta!$A:$A,A71,Sta!$T:$T,"&gt;4.5") +COUNTIFS(Sta!$B:$B,A71,Sta!$T:$T,"&gt;4.5"))/$D71</f>
        <v>0.16666666666666666</v>
      </c>
      <c r="R71" s="6">
        <f>COUNTIFS(Sta!$A:$A,A71,Sta!$T:$T,"&gt;4.5")/$B71</f>
        <v>0</v>
      </c>
      <c r="S71" s="6">
        <f>COUNTIFS(Sta!$B:$B,A71,Sta!$T:$T,"&gt;4.5")/$C71</f>
        <v>0.33333333333333331</v>
      </c>
      <c r="T71" s="9">
        <f>(COUNTIFS(Sta!$A:$A,A71,Sta!$R:$R,"&gt;0.5") +COUNTIFS(Sta!$B:$B,A71,Sta!$S:$S,"&gt;0.5"))/$D71</f>
        <v>0.75</v>
      </c>
      <c r="U71" s="6">
        <f>COUNTIFS(Sta!$A:$A,A71,Sta!$R:$R,"&gt;0.5")/$B71</f>
        <v>0.66666666666666663</v>
      </c>
      <c r="V71" s="6">
        <f>COUNTIFS(Sta!$B:$B,A71,Sta!$S:$S,"&gt;0.5")/$C71</f>
        <v>0.83333333333333337</v>
      </c>
      <c r="W71" s="9">
        <f>(COUNTIFS(Sta!$A:$A,A71,Sta!$R:$R,"&gt;1.5") +COUNTIFS(Sta!$B:$B,A71,Sta!$S:$S,"&gt;1.5"))/$D71</f>
        <v>0.5</v>
      </c>
      <c r="X71" s="6">
        <f>COUNTIFS(Sta!$A:$A,A71,Sta!$R:$R,"&gt;1.5")/$B71</f>
        <v>0.33333333333333331</v>
      </c>
      <c r="Y71" s="6">
        <f>COUNTIFS(Sta!$B:$B,A71,Sta!$S:$S,"&gt;1.5")/$C71</f>
        <v>0.66666666666666663</v>
      </c>
    </row>
    <row r="72" spans="1:25" x14ac:dyDescent="0.3">
      <c r="A72" t="s">
        <v>105</v>
      </c>
      <c r="B72" s="7">
        <f>COUNTIF(Sta!A:A,A72)</f>
        <v>6</v>
      </c>
      <c r="C72" s="4">
        <f>COUNTIF(Sta!B:B,A72)</f>
        <v>6</v>
      </c>
      <c r="D72" s="4">
        <f t="shared" si="1"/>
        <v>12</v>
      </c>
      <c r="E72" s="8">
        <f>(SUMIF(Sta!$A:$A,A72,Sta!$T:$T)  + SUMIF(Sta!$B:$B,A72,Sta!$T:$T) )/$D72</f>
        <v>4.416666666666667</v>
      </c>
      <c r="F72" s="5">
        <f>SUMIF(Sta!$A:$A,A72,Sta!$T:$T)/$B72</f>
        <v>4.666666666666667</v>
      </c>
      <c r="G72" s="5">
        <f>SUMIF(Sta!$B:$B,A72,Sta!$T:$T)/$C72</f>
        <v>4.166666666666667</v>
      </c>
      <c r="H72" s="8">
        <f>(SUMIF(Sta!$A:$A,A72,Sta!$R:$R)  + SUMIF(Sta!$B:$B,A72,Sta!$S:$S) )/$D72</f>
        <v>2.5</v>
      </c>
      <c r="I72" s="5">
        <f>SUMIF(Sta!$A:$A,A72,Sta!$R:$R)/$B72</f>
        <v>2.3333333333333335</v>
      </c>
      <c r="J72" s="5">
        <f>SUMIF(Sta!$B:$B,A72,Sta!$S:$S)/$C72</f>
        <v>2.6666666666666665</v>
      </c>
      <c r="K72" s="9">
        <f>(COUNTIFS(Sta!$A:$A,A72,Sta!$T:$T,"&gt;2.5") +COUNTIFS(Sta!$B:$B,A72,Sta!$T:$T,"&gt;2.5"))/$D72</f>
        <v>0.91666666666666663</v>
      </c>
      <c r="L72" s="6">
        <f>COUNTIFS(Sta!$A:$A,A72,Sta!$T:$T,"&gt;2.5")/$B72</f>
        <v>1</v>
      </c>
      <c r="M72" s="6">
        <f>COUNTIFS(Sta!$B:$B,A72,Sta!$T:$T,"&gt;2.5")/$C72</f>
        <v>0.83333333333333337</v>
      </c>
      <c r="N72" s="9">
        <f>(COUNTIFS(Sta!$A:$A,A72,Sta!$T:$T,"&gt;3.5") +COUNTIFS(Sta!$B:$B,A72,Sta!$T:$T,"&gt;3.5"))/$D72</f>
        <v>0.75</v>
      </c>
      <c r="O72" s="31">
        <f>COUNTIFS(Sta!$A:$A,A72,Sta!$T:$T,"&gt;3.5")/$B72</f>
        <v>0.83333333333333337</v>
      </c>
      <c r="P72" s="12">
        <f>COUNTIFS(Sta!$B:$B,A72,Sta!$T:$T,"&gt;3.5")/$C72</f>
        <v>0.66666666666666663</v>
      </c>
      <c r="Q72" s="31">
        <f>(COUNTIFS(Sta!$A:$A,A72,Sta!$T:$T,"&gt;4.5") +COUNTIFS(Sta!$B:$B,A72,Sta!$T:$T,"&gt;4.5"))/$D72</f>
        <v>0.5</v>
      </c>
      <c r="R72" s="6">
        <f>COUNTIFS(Sta!$A:$A,A72,Sta!$T:$T,"&gt;4.5")/$B72</f>
        <v>0.66666666666666663</v>
      </c>
      <c r="S72" s="6">
        <f>COUNTIFS(Sta!$B:$B,A72,Sta!$T:$T,"&gt;4.5")/$C72</f>
        <v>0.33333333333333331</v>
      </c>
      <c r="T72" s="9">
        <f>(COUNTIFS(Sta!$A:$A,A72,Sta!$R:$R,"&gt;0.5") +COUNTIFS(Sta!$B:$B,A72,Sta!$S:$S,"&gt;0.5"))/$D72</f>
        <v>1</v>
      </c>
      <c r="U72" s="6">
        <f>COUNTIFS(Sta!$A:$A,A72,Sta!$R:$R,"&gt;0.5")/$B72</f>
        <v>1</v>
      </c>
      <c r="V72" s="6">
        <f>COUNTIFS(Sta!$B:$B,A72,Sta!$S:$S,"&gt;0.5")/$C72</f>
        <v>1</v>
      </c>
      <c r="W72" s="9">
        <f>(COUNTIFS(Sta!$A:$A,A72,Sta!$R:$R,"&gt;1.5") +COUNTIFS(Sta!$B:$B,A72,Sta!$S:$S,"&gt;1.5"))/$D72</f>
        <v>0.91666666666666663</v>
      </c>
      <c r="X72" s="6">
        <f>COUNTIFS(Sta!$A:$A,A72,Sta!$R:$R,"&gt;1.5")/$B72</f>
        <v>0.83333333333333337</v>
      </c>
      <c r="Y72" s="6">
        <f>COUNTIFS(Sta!$B:$B,A72,Sta!$S:$S,"&gt;1.5")/$C72</f>
        <v>1</v>
      </c>
    </row>
    <row r="73" spans="1:25" x14ac:dyDescent="0.3">
      <c r="A73" t="s">
        <v>132</v>
      </c>
      <c r="B73" s="7">
        <f>COUNTIF(Sta!A:A,A73)</f>
        <v>6</v>
      </c>
      <c r="C73" s="4">
        <f>COUNTIF(Sta!B:B,A73)</f>
        <v>6</v>
      </c>
      <c r="D73" s="4">
        <f t="shared" si="1"/>
        <v>12</v>
      </c>
      <c r="E73" s="8">
        <f>(SUMIF(Sta!$A:$A,A73,Sta!$T:$T)  + SUMIF(Sta!$B:$B,A73,Sta!$T:$T) )/$D73</f>
        <v>3</v>
      </c>
      <c r="F73" s="5">
        <f>SUMIF(Sta!$A:$A,A73,Sta!$T:$T)/$B73</f>
        <v>2.6666666666666665</v>
      </c>
      <c r="G73" s="5">
        <f>SUMIF(Sta!$B:$B,A73,Sta!$T:$T)/$C73</f>
        <v>3.3333333333333335</v>
      </c>
      <c r="H73" s="8">
        <f>(SUMIF(Sta!$A:$A,A73,Sta!$R:$R)  + SUMIF(Sta!$B:$B,A73,Sta!$S:$S) )/$D73</f>
        <v>1.4166666666666667</v>
      </c>
      <c r="I73" s="5">
        <f>SUMIF(Sta!$A:$A,A73,Sta!$R:$R)/$B73</f>
        <v>1.1666666666666667</v>
      </c>
      <c r="J73" s="5">
        <f>SUMIF(Sta!$B:$B,A73,Sta!$S:$S)/$C73</f>
        <v>1.6666666666666667</v>
      </c>
      <c r="K73" s="9">
        <f>(COUNTIFS(Sta!$A:$A,A73,Sta!$T:$T,"&gt;2.5") +COUNTIFS(Sta!$B:$B,A73,Sta!$T:$T,"&gt;2.5"))/$D73</f>
        <v>0.66666666666666663</v>
      </c>
      <c r="L73" s="6">
        <f>COUNTIFS(Sta!$A:$A,A73,Sta!$T:$T,"&gt;2.5")/$B73</f>
        <v>0.5</v>
      </c>
      <c r="M73" s="6">
        <f>COUNTIFS(Sta!$B:$B,A73,Sta!$T:$T,"&gt;2.5")/$C73</f>
        <v>0.83333333333333337</v>
      </c>
      <c r="N73" s="9">
        <f>(COUNTIFS(Sta!$A:$A,A73,Sta!$T:$T,"&gt;3.5") +COUNTIFS(Sta!$B:$B,A73,Sta!$T:$T,"&gt;3.5"))/$D73</f>
        <v>0.33333333333333331</v>
      </c>
      <c r="O73" s="31">
        <f>COUNTIFS(Sta!$A:$A,A73,Sta!$T:$T,"&gt;3.5")/$B73</f>
        <v>0.33333333333333331</v>
      </c>
      <c r="P73" s="12">
        <f>COUNTIFS(Sta!$B:$B,A73,Sta!$T:$T,"&gt;3.5")/$C73</f>
        <v>0.33333333333333331</v>
      </c>
      <c r="Q73" s="31">
        <f>(COUNTIFS(Sta!$A:$A,A73,Sta!$T:$T,"&gt;4.5") +COUNTIFS(Sta!$B:$B,A73,Sta!$T:$T,"&gt;4.5"))/$D73</f>
        <v>8.3333333333333329E-2</v>
      </c>
      <c r="R73" s="6">
        <f>COUNTIFS(Sta!$A:$A,A73,Sta!$T:$T,"&gt;4.5")/$B73</f>
        <v>0</v>
      </c>
      <c r="S73" s="6">
        <f>COUNTIFS(Sta!$B:$B,A73,Sta!$T:$T,"&gt;4.5")/$C73</f>
        <v>0.16666666666666666</v>
      </c>
      <c r="T73" s="9">
        <f>(COUNTIFS(Sta!$A:$A,A73,Sta!$R:$R,"&gt;0.5") +COUNTIFS(Sta!$B:$B,A73,Sta!$S:$S,"&gt;0.5"))/$D73</f>
        <v>1</v>
      </c>
      <c r="U73" s="6">
        <f>COUNTIFS(Sta!$A:$A,A73,Sta!$R:$R,"&gt;0.5")/$B73</f>
        <v>1</v>
      </c>
      <c r="V73" s="6">
        <f>COUNTIFS(Sta!$B:$B,A73,Sta!$S:$S,"&gt;0.5")/$C73</f>
        <v>1</v>
      </c>
      <c r="W73" s="9">
        <f>(COUNTIFS(Sta!$A:$A,A73,Sta!$R:$R,"&gt;1.5") +COUNTIFS(Sta!$B:$B,A73,Sta!$S:$S,"&gt;1.5"))/$D73</f>
        <v>0.41666666666666669</v>
      </c>
      <c r="X73" s="6">
        <f>COUNTIFS(Sta!$A:$A,A73,Sta!$R:$R,"&gt;1.5")/$B73</f>
        <v>0.16666666666666666</v>
      </c>
      <c r="Y73" s="6">
        <f>COUNTIFS(Sta!$B:$B,A73,Sta!$S:$S,"&gt;1.5")/$C73</f>
        <v>0.66666666666666663</v>
      </c>
    </row>
    <row r="74" spans="1:25" x14ac:dyDescent="0.3">
      <c r="A74" t="s">
        <v>96</v>
      </c>
      <c r="B74" s="7">
        <f>COUNTIF(Sta!A:A,A74)</f>
        <v>6</v>
      </c>
      <c r="C74" s="4">
        <f>COUNTIF(Sta!B:B,A74)</f>
        <v>6</v>
      </c>
      <c r="D74" s="4">
        <f t="shared" si="1"/>
        <v>12</v>
      </c>
      <c r="E74" s="8">
        <f>(SUMIF(Sta!$A:$A,A74,Sta!$T:$T)  + SUMIF(Sta!$B:$B,A74,Sta!$T:$T) )/$D74</f>
        <v>2.75</v>
      </c>
      <c r="F74" s="5">
        <f>SUMIF(Sta!$A:$A,A74,Sta!$T:$T)/$B74</f>
        <v>3.1666666666666665</v>
      </c>
      <c r="G74" s="5">
        <f>SUMIF(Sta!$B:$B,A74,Sta!$T:$T)/$C74</f>
        <v>2.3333333333333335</v>
      </c>
      <c r="H74" s="8">
        <f>(SUMIF(Sta!$A:$A,A74,Sta!$R:$R)  + SUMIF(Sta!$B:$B,A74,Sta!$S:$S) )/$D74</f>
        <v>1.6666666666666667</v>
      </c>
      <c r="I74" s="5">
        <f>SUMIF(Sta!$A:$A,A74,Sta!$R:$R)/$B74</f>
        <v>2</v>
      </c>
      <c r="J74" s="5">
        <f>SUMIF(Sta!$B:$B,A74,Sta!$S:$S)/$C74</f>
        <v>1.3333333333333333</v>
      </c>
      <c r="K74" s="9">
        <f>(COUNTIFS(Sta!$A:$A,A74,Sta!$T:$T,"&gt;2.5") +COUNTIFS(Sta!$B:$B,A74,Sta!$T:$T,"&gt;2.5"))/$D74</f>
        <v>0.5</v>
      </c>
      <c r="L74" s="6">
        <f>COUNTIFS(Sta!$A:$A,A74,Sta!$T:$T,"&gt;2.5")/$B74</f>
        <v>0.5</v>
      </c>
      <c r="M74" s="6">
        <f>COUNTIFS(Sta!$B:$B,A74,Sta!$T:$T,"&gt;2.5")/$C74</f>
        <v>0.5</v>
      </c>
      <c r="N74" s="9">
        <f>(COUNTIFS(Sta!$A:$A,A74,Sta!$T:$T,"&gt;3.5") +COUNTIFS(Sta!$B:$B,A74,Sta!$T:$T,"&gt;3.5"))/$D74</f>
        <v>0.25</v>
      </c>
      <c r="O74" s="31">
        <f>COUNTIFS(Sta!$A:$A,A74,Sta!$T:$T,"&gt;3.5")/$B74</f>
        <v>0.33333333333333331</v>
      </c>
      <c r="P74" s="12">
        <f>COUNTIFS(Sta!$B:$B,A74,Sta!$T:$T,"&gt;3.5")/$C74</f>
        <v>0.16666666666666666</v>
      </c>
      <c r="Q74" s="31">
        <f>(COUNTIFS(Sta!$A:$A,A74,Sta!$T:$T,"&gt;4.5") +COUNTIFS(Sta!$B:$B,A74,Sta!$T:$T,"&gt;4.5"))/$D74</f>
        <v>0.25</v>
      </c>
      <c r="R74" s="6">
        <f>COUNTIFS(Sta!$A:$A,A74,Sta!$T:$T,"&gt;4.5")/$B74</f>
        <v>0.33333333333333331</v>
      </c>
      <c r="S74" s="6">
        <f>COUNTIFS(Sta!$B:$B,A74,Sta!$T:$T,"&gt;4.5")/$C74</f>
        <v>0.16666666666666666</v>
      </c>
      <c r="T74" s="9">
        <f>(COUNTIFS(Sta!$A:$A,A74,Sta!$R:$R,"&gt;0.5") +COUNTIFS(Sta!$B:$B,A74,Sta!$S:$S,"&gt;0.5"))/$D74</f>
        <v>0.75</v>
      </c>
      <c r="U74" s="6">
        <f>COUNTIFS(Sta!$A:$A,A74,Sta!$R:$R,"&gt;0.5")/$B74</f>
        <v>0.83333333333333337</v>
      </c>
      <c r="V74" s="6">
        <f>COUNTIFS(Sta!$B:$B,A74,Sta!$S:$S,"&gt;0.5")/$C74</f>
        <v>0.66666666666666663</v>
      </c>
      <c r="W74" s="9">
        <f>(COUNTIFS(Sta!$A:$A,A74,Sta!$R:$R,"&gt;1.5") +COUNTIFS(Sta!$B:$B,A74,Sta!$S:$S,"&gt;1.5"))/$D74</f>
        <v>0.5</v>
      </c>
      <c r="X74" s="6">
        <f>COUNTIFS(Sta!$A:$A,A74,Sta!$R:$R,"&gt;1.5")/$B74</f>
        <v>0.66666666666666663</v>
      </c>
      <c r="Y74" s="6">
        <f>COUNTIFS(Sta!$B:$B,A74,Sta!$S:$S,"&gt;1.5")/$C74</f>
        <v>0.33333333333333331</v>
      </c>
    </row>
    <row r="75" spans="1:25" x14ac:dyDescent="0.3">
      <c r="A75" t="s">
        <v>102</v>
      </c>
      <c r="B75" s="7">
        <f>COUNTIF(Sta!A:A,A75)</f>
        <v>6</v>
      </c>
      <c r="C75" s="4">
        <f>COUNTIF(Sta!B:B,A75)</f>
        <v>6</v>
      </c>
      <c r="D75" s="4">
        <f t="shared" si="1"/>
        <v>12</v>
      </c>
      <c r="E75" s="8">
        <f>(SUMIF(Sta!$A:$A,A75,Sta!$T:$T)  + SUMIF(Sta!$B:$B,A75,Sta!$T:$T) )/$D75</f>
        <v>3.5</v>
      </c>
      <c r="F75" s="5">
        <f>SUMIF(Sta!$A:$A,A75,Sta!$T:$T)/$B75</f>
        <v>3.1666666666666665</v>
      </c>
      <c r="G75" s="5">
        <f>SUMIF(Sta!$B:$B,A75,Sta!$T:$T)/$C75</f>
        <v>3.8333333333333335</v>
      </c>
      <c r="H75" s="8">
        <f>(SUMIF(Sta!$A:$A,A75,Sta!$R:$R)  + SUMIF(Sta!$B:$B,A75,Sta!$S:$S) )/$D75</f>
        <v>1.6666666666666667</v>
      </c>
      <c r="I75" s="5">
        <f>SUMIF(Sta!$A:$A,A75,Sta!$R:$R)/$B75</f>
        <v>1.5</v>
      </c>
      <c r="J75" s="5">
        <f>SUMIF(Sta!$B:$B,A75,Sta!$S:$S)/$C75</f>
        <v>1.8333333333333333</v>
      </c>
      <c r="K75" s="9">
        <f>(COUNTIFS(Sta!$A:$A,A75,Sta!$T:$T,"&gt;2.5") +COUNTIFS(Sta!$B:$B,A75,Sta!$T:$T,"&gt;2.5"))/$D75</f>
        <v>0.75</v>
      </c>
      <c r="L75" s="6">
        <f>COUNTIFS(Sta!$A:$A,A75,Sta!$T:$T,"&gt;2.5")/$B75</f>
        <v>0.66666666666666663</v>
      </c>
      <c r="M75" s="6">
        <f>COUNTIFS(Sta!$B:$B,A75,Sta!$T:$T,"&gt;2.5")/$C75</f>
        <v>0.83333333333333337</v>
      </c>
      <c r="N75" s="9">
        <f>(COUNTIFS(Sta!$A:$A,A75,Sta!$T:$T,"&gt;3.5") +COUNTIFS(Sta!$B:$B,A75,Sta!$T:$T,"&gt;3.5"))/$D75</f>
        <v>0.41666666666666669</v>
      </c>
      <c r="O75" s="31">
        <f>COUNTIFS(Sta!$A:$A,A75,Sta!$T:$T,"&gt;3.5")/$B75</f>
        <v>0.33333333333333331</v>
      </c>
      <c r="P75" s="12">
        <f>COUNTIFS(Sta!$B:$B,A75,Sta!$T:$T,"&gt;3.5")/$C75</f>
        <v>0.5</v>
      </c>
      <c r="Q75" s="31">
        <f>(COUNTIFS(Sta!$A:$A,A75,Sta!$T:$T,"&gt;4.5") +COUNTIFS(Sta!$B:$B,A75,Sta!$T:$T,"&gt;4.5"))/$D75</f>
        <v>0.33333333333333331</v>
      </c>
      <c r="R75" s="6">
        <f>COUNTIFS(Sta!$A:$A,A75,Sta!$T:$T,"&gt;4.5")/$B75</f>
        <v>0.16666666666666666</v>
      </c>
      <c r="S75" s="6">
        <f>COUNTIFS(Sta!$B:$B,A75,Sta!$T:$T,"&gt;4.5")/$C75</f>
        <v>0.5</v>
      </c>
      <c r="T75" s="9">
        <f>(COUNTIFS(Sta!$A:$A,A75,Sta!$R:$R,"&gt;0.5") +COUNTIFS(Sta!$B:$B,A75,Sta!$S:$S,"&gt;0.5"))/$D75</f>
        <v>0.75</v>
      </c>
      <c r="U75" s="6">
        <f>COUNTIFS(Sta!$A:$A,A75,Sta!$R:$R,"&gt;0.5")/$B75</f>
        <v>0.83333333333333337</v>
      </c>
      <c r="V75" s="6">
        <f>COUNTIFS(Sta!$B:$B,A75,Sta!$S:$S,"&gt;0.5")/$C75</f>
        <v>0.66666666666666663</v>
      </c>
      <c r="W75" s="9">
        <f>(COUNTIFS(Sta!$A:$A,A75,Sta!$R:$R,"&gt;1.5") +COUNTIFS(Sta!$B:$B,A75,Sta!$S:$S,"&gt;1.5"))/$D75</f>
        <v>0.5</v>
      </c>
      <c r="X75" s="6">
        <f>COUNTIFS(Sta!$A:$A,A75,Sta!$R:$R,"&gt;1.5")/$B75</f>
        <v>0.33333333333333331</v>
      </c>
      <c r="Y75" s="6">
        <f>COUNTIFS(Sta!$B:$B,A75,Sta!$S:$S,"&gt;1.5")/$C75</f>
        <v>0.66666666666666663</v>
      </c>
    </row>
    <row r="76" spans="1:25" x14ac:dyDescent="0.3">
      <c r="A76" t="s">
        <v>140</v>
      </c>
      <c r="B76" s="7">
        <f>COUNTIF(Sta!A:A,A76)</f>
        <v>6</v>
      </c>
      <c r="C76" s="4">
        <f>COUNTIF(Sta!B:B,A76)</f>
        <v>6</v>
      </c>
      <c r="D76" s="4">
        <f t="shared" si="1"/>
        <v>12</v>
      </c>
      <c r="E76" s="8">
        <f>(SUMIF(Sta!$A:$A,A76,Sta!$T:$T)  + SUMIF(Sta!$B:$B,A76,Sta!$T:$T) )/$D76</f>
        <v>3.6666666666666665</v>
      </c>
      <c r="F76" s="5">
        <f>SUMIF(Sta!$A:$A,A76,Sta!$T:$T)/$B76</f>
        <v>4.166666666666667</v>
      </c>
      <c r="G76" s="5">
        <f>SUMIF(Sta!$B:$B,A76,Sta!$T:$T)/$C76</f>
        <v>3.1666666666666665</v>
      </c>
      <c r="H76" s="8">
        <f>(SUMIF(Sta!$A:$A,A76,Sta!$R:$R)  + SUMIF(Sta!$B:$B,A76,Sta!$S:$S) )/$D76</f>
        <v>2</v>
      </c>
      <c r="I76" s="5">
        <f>SUMIF(Sta!$A:$A,A76,Sta!$R:$R)/$B76</f>
        <v>2</v>
      </c>
      <c r="J76" s="5">
        <f>SUMIF(Sta!$B:$B,A76,Sta!$S:$S)/$C76</f>
        <v>2</v>
      </c>
      <c r="K76" s="9">
        <f>(COUNTIFS(Sta!$A:$A,A76,Sta!$T:$T,"&gt;2.5") +COUNTIFS(Sta!$B:$B,A76,Sta!$T:$T,"&gt;2.5"))/$D76</f>
        <v>0.75</v>
      </c>
      <c r="L76" s="6">
        <f>COUNTIFS(Sta!$A:$A,A76,Sta!$T:$T,"&gt;2.5")/$B76</f>
        <v>1</v>
      </c>
      <c r="M76" s="6">
        <f>COUNTIFS(Sta!$B:$B,A76,Sta!$T:$T,"&gt;2.5")/$C76</f>
        <v>0.5</v>
      </c>
      <c r="N76" s="9">
        <f>(COUNTIFS(Sta!$A:$A,A76,Sta!$T:$T,"&gt;3.5") +COUNTIFS(Sta!$B:$B,A76,Sta!$T:$T,"&gt;3.5"))/$D76</f>
        <v>0.41666666666666669</v>
      </c>
      <c r="O76" s="31">
        <f>COUNTIFS(Sta!$A:$A,A76,Sta!$T:$T,"&gt;3.5")/$B76</f>
        <v>0.5</v>
      </c>
      <c r="P76" s="12">
        <f>COUNTIFS(Sta!$B:$B,A76,Sta!$T:$T,"&gt;3.5")/$C76</f>
        <v>0.33333333333333331</v>
      </c>
      <c r="Q76" s="31">
        <f>(COUNTIFS(Sta!$A:$A,A76,Sta!$T:$T,"&gt;4.5") +COUNTIFS(Sta!$B:$B,A76,Sta!$T:$T,"&gt;4.5"))/$D76</f>
        <v>0.41666666666666669</v>
      </c>
      <c r="R76" s="6">
        <f>COUNTIFS(Sta!$A:$A,A76,Sta!$T:$T,"&gt;4.5")/$B76</f>
        <v>0.5</v>
      </c>
      <c r="S76" s="6">
        <f>COUNTIFS(Sta!$B:$B,A76,Sta!$T:$T,"&gt;4.5")/$C76</f>
        <v>0.33333333333333331</v>
      </c>
      <c r="T76" s="9">
        <f>(COUNTIFS(Sta!$A:$A,A76,Sta!$R:$R,"&gt;0.5") +COUNTIFS(Sta!$B:$B,A76,Sta!$S:$S,"&gt;0.5"))/$D76</f>
        <v>0.91666666666666663</v>
      </c>
      <c r="U76" s="6">
        <f>COUNTIFS(Sta!$A:$A,A76,Sta!$R:$R,"&gt;0.5")/$B76</f>
        <v>1</v>
      </c>
      <c r="V76" s="6">
        <f>COUNTIFS(Sta!$B:$B,A76,Sta!$S:$S,"&gt;0.5")/$C76</f>
        <v>0.83333333333333337</v>
      </c>
      <c r="W76" s="9">
        <f>(COUNTIFS(Sta!$A:$A,A76,Sta!$R:$R,"&gt;1.5") +COUNTIFS(Sta!$B:$B,A76,Sta!$S:$S,"&gt;1.5"))/$D76</f>
        <v>0.58333333333333337</v>
      </c>
      <c r="X76" s="6">
        <f>COUNTIFS(Sta!$A:$A,A76,Sta!$R:$R,"&gt;1.5")/$B76</f>
        <v>0.5</v>
      </c>
      <c r="Y76" s="6">
        <f>COUNTIFS(Sta!$B:$B,A76,Sta!$S:$S,"&gt;1.5")/$C76</f>
        <v>0.66666666666666663</v>
      </c>
    </row>
    <row r="77" spans="1:25" x14ac:dyDescent="0.3">
      <c r="A77" t="s">
        <v>104</v>
      </c>
      <c r="B77" s="7">
        <f>COUNTIF(Sta!A:A,A77)</f>
        <v>5</v>
      </c>
      <c r="C77" s="4">
        <f>COUNTIF(Sta!B:B,A77)</f>
        <v>6</v>
      </c>
      <c r="D77" s="4">
        <f t="shared" si="1"/>
        <v>11</v>
      </c>
      <c r="E77" s="8">
        <f>(SUMIF(Sta!$A:$A,A77,Sta!$T:$T)  + SUMIF(Sta!$B:$B,A77,Sta!$T:$T) )/$D77</f>
        <v>5.3636363636363633</v>
      </c>
      <c r="F77" s="5">
        <f>SUMIF(Sta!$A:$A,A77,Sta!$T:$T)/$B77</f>
        <v>6.8</v>
      </c>
      <c r="G77" s="5">
        <f>SUMIF(Sta!$B:$B,A77,Sta!$T:$T)/$C77</f>
        <v>4.166666666666667</v>
      </c>
      <c r="H77" s="8">
        <f>(SUMIF(Sta!$A:$A,A77,Sta!$R:$R)  + SUMIF(Sta!$B:$B,A77,Sta!$S:$S) )/$D77</f>
        <v>1.9090909090909092</v>
      </c>
      <c r="I77" s="5">
        <f>SUMIF(Sta!$A:$A,A77,Sta!$R:$R)/$B77</f>
        <v>2.6</v>
      </c>
      <c r="J77" s="5">
        <f>SUMIF(Sta!$B:$B,A77,Sta!$S:$S)/$C77</f>
        <v>1.3333333333333333</v>
      </c>
      <c r="K77" s="9">
        <f>(COUNTIFS(Sta!$A:$A,A77,Sta!$T:$T,"&gt;2.5") +COUNTIFS(Sta!$B:$B,A77,Sta!$T:$T,"&gt;2.5"))/$D77</f>
        <v>0.90909090909090906</v>
      </c>
      <c r="L77" s="6">
        <f>COUNTIFS(Sta!$A:$A,A77,Sta!$T:$T,"&gt;2.5")/$B77</f>
        <v>1</v>
      </c>
      <c r="M77" s="6">
        <f>COUNTIFS(Sta!$B:$B,A77,Sta!$T:$T,"&gt;2.5")/$C77</f>
        <v>0.83333333333333337</v>
      </c>
      <c r="N77" s="9">
        <f>(COUNTIFS(Sta!$A:$A,A77,Sta!$T:$T,"&gt;3.5") +COUNTIFS(Sta!$B:$B,A77,Sta!$T:$T,"&gt;3.5"))/$D77</f>
        <v>0.90909090909090906</v>
      </c>
      <c r="O77" s="31">
        <f>COUNTIFS(Sta!$A:$A,A77,Sta!$T:$T,"&gt;3.5")/$B77</f>
        <v>1</v>
      </c>
      <c r="P77" s="12">
        <f>COUNTIFS(Sta!$B:$B,A77,Sta!$T:$T,"&gt;3.5")/$C77</f>
        <v>0.83333333333333337</v>
      </c>
      <c r="Q77" s="31">
        <f>(COUNTIFS(Sta!$A:$A,A77,Sta!$T:$T,"&gt;4.5") +COUNTIFS(Sta!$B:$B,A77,Sta!$T:$T,"&gt;4.5"))/$D77</f>
        <v>0.54545454545454541</v>
      </c>
      <c r="R77" s="6">
        <f>COUNTIFS(Sta!$A:$A,A77,Sta!$T:$T,"&gt;4.5")/$B77</f>
        <v>1</v>
      </c>
      <c r="S77" s="6">
        <f>COUNTIFS(Sta!$B:$B,A77,Sta!$T:$T,"&gt;4.5")/$C77</f>
        <v>0.16666666666666666</v>
      </c>
      <c r="T77" s="9">
        <f>(COUNTIFS(Sta!$A:$A,A77,Sta!$R:$R,"&gt;0.5") +COUNTIFS(Sta!$B:$B,A77,Sta!$S:$S,"&gt;0.5"))/$D77</f>
        <v>0.90909090909090906</v>
      </c>
      <c r="U77" s="6">
        <f>COUNTIFS(Sta!$A:$A,A77,Sta!$R:$R,"&gt;0.5")/$B77</f>
        <v>1</v>
      </c>
      <c r="V77" s="6">
        <f>COUNTIFS(Sta!$B:$B,A77,Sta!$S:$S,"&gt;0.5")/$C77</f>
        <v>0.83333333333333337</v>
      </c>
      <c r="W77" s="9">
        <f>(COUNTIFS(Sta!$A:$A,A77,Sta!$R:$R,"&gt;1.5") +COUNTIFS(Sta!$B:$B,A77,Sta!$S:$S,"&gt;1.5"))/$D77</f>
        <v>0.36363636363636365</v>
      </c>
      <c r="X77" s="6">
        <f>COUNTIFS(Sta!$A:$A,A77,Sta!$R:$R,"&gt;1.5")/$B77</f>
        <v>0.6</v>
      </c>
      <c r="Y77" s="6">
        <f>COUNTIFS(Sta!$B:$B,A77,Sta!$S:$S,"&gt;1.5")/$C77</f>
        <v>0.16666666666666666</v>
      </c>
    </row>
    <row r="78" spans="1:25" x14ac:dyDescent="0.3">
      <c r="A78" t="s">
        <v>94</v>
      </c>
      <c r="B78" s="7">
        <f>COUNTIF(Sta!A:A,A78)</f>
        <v>6</v>
      </c>
      <c r="C78" s="4">
        <f>COUNTIF(Sta!B:B,A78)</f>
        <v>6</v>
      </c>
      <c r="D78" s="4">
        <f t="shared" si="1"/>
        <v>12</v>
      </c>
      <c r="E78" s="8">
        <f>(SUMIF(Sta!$A:$A,A78,Sta!$T:$T)  + SUMIF(Sta!$B:$B,A78,Sta!$T:$T) )/$D78</f>
        <v>4.333333333333333</v>
      </c>
      <c r="F78" s="5">
        <f>SUMIF(Sta!$A:$A,A78,Sta!$T:$T)/$B78</f>
        <v>4</v>
      </c>
      <c r="G78" s="5">
        <f>SUMIF(Sta!$B:$B,A78,Sta!$T:$T)/$C78</f>
        <v>4.666666666666667</v>
      </c>
      <c r="H78" s="8">
        <f>(SUMIF(Sta!$A:$A,A78,Sta!$R:$R)  + SUMIF(Sta!$B:$B,A78,Sta!$S:$S) )/$D78</f>
        <v>1.8333333333333333</v>
      </c>
      <c r="I78" s="5">
        <f>SUMIF(Sta!$A:$A,A78,Sta!$R:$R)/$B78</f>
        <v>1.3333333333333333</v>
      </c>
      <c r="J78" s="5">
        <f>SUMIF(Sta!$B:$B,A78,Sta!$S:$S)/$C78</f>
        <v>2.3333333333333335</v>
      </c>
      <c r="K78" s="9">
        <f>(COUNTIFS(Sta!$A:$A,A78,Sta!$T:$T,"&gt;2.5") +COUNTIFS(Sta!$B:$B,A78,Sta!$T:$T,"&gt;2.5"))/$D78</f>
        <v>1</v>
      </c>
      <c r="L78" s="6">
        <f>COUNTIFS(Sta!$A:$A,A78,Sta!$T:$T,"&gt;2.5")/$B78</f>
        <v>1</v>
      </c>
      <c r="M78" s="6">
        <f>COUNTIFS(Sta!$B:$B,A78,Sta!$T:$T,"&gt;2.5")/$C78</f>
        <v>1</v>
      </c>
      <c r="N78" s="9">
        <f>(COUNTIFS(Sta!$A:$A,A78,Sta!$T:$T,"&gt;3.5") +COUNTIFS(Sta!$B:$B,A78,Sta!$T:$T,"&gt;3.5"))/$D78</f>
        <v>0.75</v>
      </c>
      <c r="O78" s="31">
        <f>COUNTIFS(Sta!$A:$A,A78,Sta!$T:$T,"&gt;3.5")/$B78</f>
        <v>0.66666666666666663</v>
      </c>
      <c r="P78" s="12">
        <f>COUNTIFS(Sta!$B:$B,A78,Sta!$T:$T,"&gt;3.5")/$C78</f>
        <v>0.83333333333333337</v>
      </c>
      <c r="Q78" s="31">
        <f>(COUNTIFS(Sta!$A:$A,A78,Sta!$T:$T,"&gt;4.5") +COUNTIFS(Sta!$B:$B,A78,Sta!$T:$T,"&gt;4.5"))/$D78</f>
        <v>0.25</v>
      </c>
      <c r="R78" s="6">
        <f>COUNTIFS(Sta!$A:$A,A78,Sta!$T:$T,"&gt;4.5")/$B78</f>
        <v>0.16666666666666666</v>
      </c>
      <c r="S78" s="6">
        <f>COUNTIFS(Sta!$B:$B,A78,Sta!$T:$T,"&gt;4.5")/$C78</f>
        <v>0.33333333333333331</v>
      </c>
      <c r="T78" s="9">
        <f>(COUNTIFS(Sta!$A:$A,A78,Sta!$R:$R,"&gt;0.5") +COUNTIFS(Sta!$B:$B,A78,Sta!$S:$S,"&gt;0.5"))/$D78</f>
        <v>0.91666666666666663</v>
      </c>
      <c r="U78" s="6">
        <f>COUNTIFS(Sta!$A:$A,A78,Sta!$R:$R,"&gt;0.5")/$B78</f>
        <v>0.83333333333333337</v>
      </c>
      <c r="V78" s="6">
        <f>COUNTIFS(Sta!$B:$B,A78,Sta!$S:$S,"&gt;0.5")/$C78</f>
        <v>1</v>
      </c>
      <c r="W78" s="9">
        <f>(COUNTIFS(Sta!$A:$A,A78,Sta!$R:$R,"&gt;1.5") +COUNTIFS(Sta!$B:$B,A78,Sta!$S:$S,"&gt;1.5"))/$D78</f>
        <v>0.66666666666666663</v>
      </c>
      <c r="X78" s="6">
        <f>COUNTIFS(Sta!$A:$A,A78,Sta!$R:$R,"&gt;1.5")/$B78</f>
        <v>0.5</v>
      </c>
      <c r="Y78" s="6">
        <f>COUNTIFS(Sta!$B:$B,A78,Sta!$S:$S,"&gt;1.5")/$C78</f>
        <v>0.83333333333333337</v>
      </c>
    </row>
    <row r="79" spans="1:25" x14ac:dyDescent="0.3">
      <c r="A79" t="s">
        <v>108</v>
      </c>
      <c r="B79" s="7">
        <f>COUNTIF(Sta!A:A,A79)</f>
        <v>6</v>
      </c>
      <c r="C79" s="4">
        <f>COUNTIF(Sta!B:B,A79)</f>
        <v>6</v>
      </c>
      <c r="D79" s="4">
        <f t="shared" si="1"/>
        <v>12</v>
      </c>
      <c r="E79" s="8">
        <f>(SUMIF(Sta!$A:$A,A79,Sta!$T:$T)  + SUMIF(Sta!$B:$B,A79,Sta!$T:$T) )/$D79</f>
        <v>3.75</v>
      </c>
      <c r="F79" s="5">
        <f>SUMIF(Sta!$A:$A,A79,Sta!$T:$T)/$B79</f>
        <v>3.8333333333333335</v>
      </c>
      <c r="G79" s="5">
        <f>SUMIF(Sta!$B:$B,A79,Sta!$T:$T)/$C79</f>
        <v>3.6666666666666665</v>
      </c>
      <c r="H79" s="8">
        <f>(SUMIF(Sta!$A:$A,A79,Sta!$R:$R)  + SUMIF(Sta!$B:$B,A79,Sta!$S:$S) )/$D79</f>
        <v>2.0833333333333335</v>
      </c>
      <c r="I79" s="5">
        <f>SUMIF(Sta!$A:$A,A79,Sta!$R:$R)/$B79</f>
        <v>2</v>
      </c>
      <c r="J79" s="5">
        <f>SUMIF(Sta!$B:$B,A79,Sta!$S:$S)/$C79</f>
        <v>2.1666666666666665</v>
      </c>
      <c r="K79" s="9">
        <f>(COUNTIFS(Sta!$A:$A,A79,Sta!$T:$T,"&gt;2.5") +COUNTIFS(Sta!$B:$B,A79,Sta!$T:$T,"&gt;2.5"))/$D79</f>
        <v>0.75</v>
      </c>
      <c r="L79" s="6">
        <f>COUNTIFS(Sta!$A:$A,A79,Sta!$T:$T,"&gt;2.5")/$B79</f>
        <v>1</v>
      </c>
      <c r="M79" s="6">
        <f>COUNTIFS(Sta!$B:$B,A79,Sta!$T:$T,"&gt;2.5")/$C79</f>
        <v>0.5</v>
      </c>
      <c r="N79" s="9">
        <f>(COUNTIFS(Sta!$A:$A,A79,Sta!$T:$T,"&gt;3.5") +COUNTIFS(Sta!$B:$B,A79,Sta!$T:$T,"&gt;3.5"))/$D79</f>
        <v>0.58333333333333337</v>
      </c>
      <c r="O79" s="31">
        <f>COUNTIFS(Sta!$A:$A,A79,Sta!$T:$T,"&gt;3.5")/$B79</f>
        <v>0.66666666666666663</v>
      </c>
      <c r="P79" s="12">
        <f>COUNTIFS(Sta!$B:$B,A79,Sta!$T:$T,"&gt;3.5")/$C79</f>
        <v>0.5</v>
      </c>
      <c r="Q79" s="31">
        <f>(COUNTIFS(Sta!$A:$A,A79,Sta!$T:$T,"&gt;4.5") +COUNTIFS(Sta!$B:$B,A79,Sta!$T:$T,"&gt;4.5"))/$D79</f>
        <v>0.33333333333333331</v>
      </c>
      <c r="R79" s="6">
        <f>COUNTIFS(Sta!$A:$A,A79,Sta!$T:$T,"&gt;4.5")/$B79</f>
        <v>0.16666666666666666</v>
      </c>
      <c r="S79" s="6">
        <f>COUNTIFS(Sta!$B:$B,A79,Sta!$T:$T,"&gt;4.5")/$C79</f>
        <v>0.5</v>
      </c>
      <c r="T79" s="9">
        <f>(COUNTIFS(Sta!$A:$A,A79,Sta!$R:$R,"&gt;0.5") +COUNTIFS(Sta!$B:$B,A79,Sta!$S:$S,"&gt;0.5"))/$D79</f>
        <v>0.91666666666666663</v>
      </c>
      <c r="U79" s="6">
        <f>COUNTIFS(Sta!$A:$A,A79,Sta!$R:$R,"&gt;0.5")/$B79</f>
        <v>1</v>
      </c>
      <c r="V79" s="6">
        <f>COUNTIFS(Sta!$B:$B,A79,Sta!$S:$S,"&gt;0.5")/$C79</f>
        <v>0.83333333333333337</v>
      </c>
      <c r="W79" s="9">
        <f>(COUNTIFS(Sta!$A:$A,A79,Sta!$R:$R,"&gt;1.5") +COUNTIFS(Sta!$B:$B,A79,Sta!$S:$S,"&gt;1.5"))/$D79</f>
        <v>0.58333333333333337</v>
      </c>
      <c r="X79" s="6">
        <f>COUNTIFS(Sta!$A:$A,A79,Sta!$R:$R,"&gt;1.5")/$B79</f>
        <v>0.66666666666666663</v>
      </c>
      <c r="Y79" s="6">
        <f>COUNTIFS(Sta!$B:$B,A79,Sta!$S:$S,"&gt;1.5")/$C79</f>
        <v>0.5</v>
      </c>
    </row>
    <row r="80" spans="1:25" x14ac:dyDescent="0.3">
      <c r="A80" t="s">
        <v>107</v>
      </c>
      <c r="B80" s="7">
        <f>COUNTIF(Sta!A:A,A80)</f>
        <v>6</v>
      </c>
      <c r="C80" s="4">
        <f>COUNTIF(Sta!B:B,A80)</f>
        <v>6</v>
      </c>
      <c r="D80" s="4">
        <f t="shared" si="1"/>
        <v>12</v>
      </c>
      <c r="E80" s="8">
        <f>(SUMIF(Sta!$A:$A,A80,Sta!$T:$T)  + SUMIF(Sta!$B:$B,A80,Sta!$T:$T) )/$D80</f>
        <v>4.25</v>
      </c>
      <c r="F80" s="5">
        <f>SUMIF(Sta!$A:$A,A80,Sta!$T:$T)/$B80</f>
        <v>4.5</v>
      </c>
      <c r="G80" s="5">
        <f>SUMIF(Sta!$B:$B,A80,Sta!$T:$T)/$C80</f>
        <v>4</v>
      </c>
      <c r="H80" s="8">
        <f>(SUMIF(Sta!$A:$A,A80,Sta!$R:$R)  + SUMIF(Sta!$B:$B,A80,Sta!$S:$S) )/$D80</f>
        <v>2</v>
      </c>
      <c r="I80" s="5">
        <f>SUMIF(Sta!$A:$A,A80,Sta!$R:$R)/$B80</f>
        <v>2</v>
      </c>
      <c r="J80" s="5">
        <f>SUMIF(Sta!$B:$B,A80,Sta!$S:$S)/$C80</f>
        <v>2</v>
      </c>
      <c r="K80" s="9">
        <f>(COUNTIFS(Sta!$A:$A,A80,Sta!$T:$T,"&gt;2.5") +COUNTIFS(Sta!$B:$B,A80,Sta!$T:$T,"&gt;2.5"))/$D80</f>
        <v>0.83333333333333337</v>
      </c>
      <c r="L80" s="6">
        <f>COUNTIFS(Sta!$A:$A,A80,Sta!$T:$T,"&gt;2.5")/$B80</f>
        <v>1</v>
      </c>
      <c r="M80" s="6">
        <f>COUNTIFS(Sta!$B:$B,A80,Sta!$T:$T,"&gt;2.5")/$C80</f>
        <v>0.66666666666666663</v>
      </c>
      <c r="N80" s="9">
        <f>(COUNTIFS(Sta!$A:$A,A80,Sta!$T:$T,"&gt;3.5") +COUNTIFS(Sta!$B:$B,A80,Sta!$T:$T,"&gt;3.5"))/$D80</f>
        <v>0.5</v>
      </c>
      <c r="O80" s="31">
        <f>COUNTIFS(Sta!$A:$A,A80,Sta!$T:$T,"&gt;3.5")/$B80</f>
        <v>0.5</v>
      </c>
      <c r="P80" s="12">
        <f>COUNTIFS(Sta!$B:$B,A80,Sta!$T:$T,"&gt;3.5")/$C80</f>
        <v>0.5</v>
      </c>
      <c r="Q80" s="31">
        <f>(COUNTIFS(Sta!$A:$A,A80,Sta!$T:$T,"&gt;4.5") +COUNTIFS(Sta!$B:$B,A80,Sta!$T:$T,"&gt;4.5"))/$D80</f>
        <v>0.33333333333333331</v>
      </c>
      <c r="R80" s="6">
        <f>COUNTIFS(Sta!$A:$A,A80,Sta!$T:$T,"&gt;4.5")/$B80</f>
        <v>0.33333333333333331</v>
      </c>
      <c r="S80" s="6">
        <f>COUNTIFS(Sta!$B:$B,A80,Sta!$T:$T,"&gt;4.5")/$C80</f>
        <v>0.33333333333333331</v>
      </c>
      <c r="T80" s="9">
        <f>(COUNTIFS(Sta!$A:$A,A80,Sta!$R:$R,"&gt;0.5") +COUNTIFS(Sta!$B:$B,A80,Sta!$S:$S,"&gt;0.5"))/$D80</f>
        <v>0.83333333333333337</v>
      </c>
      <c r="U80" s="6">
        <f>COUNTIFS(Sta!$A:$A,A80,Sta!$R:$R,"&gt;0.5")/$B80</f>
        <v>0.66666666666666663</v>
      </c>
      <c r="V80" s="6">
        <f>COUNTIFS(Sta!$B:$B,A80,Sta!$S:$S,"&gt;0.5")/$C80</f>
        <v>1</v>
      </c>
      <c r="W80" s="9">
        <f>(COUNTIFS(Sta!$A:$A,A80,Sta!$R:$R,"&gt;1.5") +COUNTIFS(Sta!$B:$B,A80,Sta!$S:$S,"&gt;1.5"))/$D80</f>
        <v>0.75</v>
      </c>
      <c r="X80" s="6">
        <f>COUNTIFS(Sta!$A:$A,A80,Sta!$R:$R,"&gt;1.5")/$B80</f>
        <v>0.66666666666666663</v>
      </c>
      <c r="Y80" s="6">
        <f>COUNTIFS(Sta!$B:$B,A80,Sta!$S:$S,"&gt;1.5")/$C80</f>
        <v>0.83333333333333337</v>
      </c>
    </row>
    <row r="81" spans="1:25" x14ac:dyDescent="0.3">
      <c r="A81" t="s">
        <v>97</v>
      </c>
      <c r="B81" s="7">
        <f>COUNTIF(Sta!A:A,A81)</f>
        <v>6</v>
      </c>
      <c r="C81" s="4">
        <f>COUNTIF(Sta!B:B,A81)</f>
        <v>6</v>
      </c>
      <c r="D81" s="4">
        <f t="shared" si="1"/>
        <v>12</v>
      </c>
      <c r="E81" s="8">
        <f>(SUMIF(Sta!$A:$A,A81,Sta!$T:$T)  + SUMIF(Sta!$B:$B,A81,Sta!$T:$T) )/$D81</f>
        <v>3</v>
      </c>
      <c r="F81" s="5">
        <f>SUMIF(Sta!$A:$A,A81,Sta!$T:$T)/$B81</f>
        <v>3</v>
      </c>
      <c r="G81" s="5">
        <f>SUMIF(Sta!$B:$B,A81,Sta!$T:$T)/$C81</f>
        <v>3</v>
      </c>
      <c r="H81" s="8">
        <f>(SUMIF(Sta!$A:$A,A81,Sta!$R:$R)  + SUMIF(Sta!$B:$B,A81,Sta!$S:$S) )/$D81</f>
        <v>1.9166666666666667</v>
      </c>
      <c r="I81" s="5">
        <f>SUMIF(Sta!$A:$A,A81,Sta!$R:$R)/$B81</f>
        <v>1.8333333333333333</v>
      </c>
      <c r="J81" s="5">
        <f>SUMIF(Sta!$B:$B,A81,Sta!$S:$S)/$C81</f>
        <v>2</v>
      </c>
      <c r="K81" s="9">
        <f>(COUNTIFS(Sta!$A:$A,A81,Sta!$T:$T,"&gt;2.5") +COUNTIFS(Sta!$B:$B,A81,Sta!$T:$T,"&gt;2.5"))/$D81</f>
        <v>0.58333333333333337</v>
      </c>
      <c r="L81" s="6">
        <f>COUNTIFS(Sta!$A:$A,A81,Sta!$T:$T,"&gt;2.5")/$B81</f>
        <v>0.5</v>
      </c>
      <c r="M81" s="6">
        <f>COUNTIFS(Sta!$B:$B,A81,Sta!$T:$T,"&gt;2.5")/$C81</f>
        <v>0.66666666666666663</v>
      </c>
      <c r="N81" s="9">
        <f>(COUNTIFS(Sta!$A:$A,A81,Sta!$T:$T,"&gt;3.5") +COUNTIFS(Sta!$B:$B,A81,Sta!$T:$T,"&gt;3.5"))/$D81</f>
        <v>0.41666666666666669</v>
      </c>
      <c r="O81" s="31">
        <f>COUNTIFS(Sta!$A:$A,A81,Sta!$T:$T,"&gt;3.5")/$B81</f>
        <v>0.33333333333333331</v>
      </c>
      <c r="P81" s="12">
        <f>COUNTIFS(Sta!$B:$B,A81,Sta!$T:$T,"&gt;3.5")/$C81</f>
        <v>0.5</v>
      </c>
      <c r="Q81" s="31">
        <f>(COUNTIFS(Sta!$A:$A,A81,Sta!$T:$T,"&gt;4.5") +COUNTIFS(Sta!$B:$B,A81,Sta!$T:$T,"&gt;4.5"))/$D81</f>
        <v>8.3333333333333329E-2</v>
      </c>
      <c r="R81" s="6">
        <f>COUNTIFS(Sta!$A:$A,A81,Sta!$T:$T,"&gt;4.5")/$B81</f>
        <v>0.16666666666666666</v>
      </c>
      <c r="S81" s="6">
        <f>COUNTIFS(Sta!$B:$B,A81,Sta!$T:$T,"&gt;4.5")/$C81</f>
        <v>0</v>
      </c>
      <c r="T81" s="9">
        <f>(COUNTIFS(Sta!$A:$A,A81,Sta!$R:$R,"&gt;0.5") +COUNTIFS(Sta!$B:$B,A81,Sta!$S:$S,"&gt;0.5"))/$D81</f>
        <v>0.83333333333333337</v>
      </c>
      <c r="U81" s="6">
        <f>COUNTIFS(Sta!$A:$A,A81,Sta!$R:$R,"&gt;0.5")/$B81</f>
        <v>0.83333333333333337</v>
      </c>
      <c r="V81" s="6">
        <f>COUNTIFS(Sta!$B:$B,A81,Sta!$S:$S,"&gt;0.5")/$C81</f>
        <v>0.83333333333333337</v>
      </c>
      <c r="W81" s="9">
        <f>(COUNTIFS(Sta!$A:$A,A81,Sta!$R:$R,"&gt;1.5") +COUNTIFS(Sta!$B:$B,A81,Sta!$S:$S,"&gt;1.5"))/$D81</f>
        <v>0.66666666666666663</v>
      </c>
      <c r="X81" s="6">
        <f>COUNTIFS(Sta!$A:$A,A81,Sta!$R:$R,"&gt;1.5")/$B81</f>
        <v>0.66666666666666663</v>
      </c>
      <c r="Y81" s="6">
        <f>COUNTIFS(Sta!$B:$B,A81,Sta!$S:$S,"&gt;1.5")/$C81</f>
        <v>0.66666666666666663</v>
      </c>
    </row>
    <row r="82" spans="1:25" x14ac:dyDescent="0.3">
      <c r="A82" t="s">
        <v>103</v>
      </c>
      <c r="B82" s="7">
        <f>COUNTIF(Sta!A:A,A82)</f>
        <v>5</v>
      </c>
      <c r="C82" s="4">
        <f>COUNTIF(Sta!B:B,A82)</f>
        <v>6</v>
      </c>
      <c r="D82" s="4">
        <f t="shared" si="1"/>
        <v>11</v>
      </c>
      <c r="E82" s="8">
        <f>(SUMIF(Sta!$A:$A,A82,Sta!$T:$T)  + SUMIF(Sta!$B:$B,A82,Sta!$T:$T) )/$D82</f>
        <v>4.9090909090909092</v>
      </c>
      <c r="F82" s="5">
        <f>SUMIF(Sta!$A:$A,A82,Sta!$T:$T)/$B82</f>
        <v>4.4000000000000004</v>
      </c>
      <c r="G82" s="5">
        <f>SUMIF(Sta!$B:$B,A82,Sta!$T:$T)/$C82</f>
        <v>5.333333333333333</v>
      </c>
      <c r="H82" s="8">
        <f>(SUMIF(Sta!$A:$A,A82,Sta!$R:$R)  + SUMIF(Sta!$B:$B,A82,Sta!$S:$S) )/$D82</f>
        <v>2</v>
      </c>
      <c r="I82" s="5">
        <f>SUMIF(Sta!$A:$A,A82,Sta!$R:$R)/$B82</f>
        <v>1.4</v>
      </c>
      <c r="J82" s="5">
        <f>SUMIF(Sta!$B:$B,A82,Sta!$S:$S)/$C82</f>
        <v>2.5</v>
      </c>
      <c r="K82" s="9">
        <f>(COUNTIFS(Sta!$A:$A,A82,Sta!$T:$T,"&gt;2.5") +COUNTIFS(Sta!$B:$B,A82,Sta!$T:$T,"&gt;2.5"))/$D82</f>
        <v>1</v>
      </c>
      <c r="L82" s="6">
        <f>COUNTIFS(Sta!$A:$A,A82,Sta!$T:$T,"&gt;2.5")/$B82</f>
        <v>1</v>
      </c>
      <c r="M82" s="6">
        <f>COUNTIFS(Sta!$B:$B,A82,Sta!$T:$T,"&gt;2.5")/$C82</f>
        <v>1</v>
      </c>
      <c r="N82" s="9">
        <f>(COUNTIFS(Sta!$A:$A,A82,Sta!$T:$T,"&gt;3.5") +COUNTIFS(Sta!$B:$B,A82,Sta!$T:$T,"&gt;3.5"))/$D82</f>
        <v>0.90909090909090906</v>
      </c>
      <c r="O82" s="31">
        <f>COUNTIFS(Sta!$A:$A,A82,Sta!$T:$T,"&gt;3.5")/$B82</f>
        <v>0.8</v>
      </c>
      <c r="P82" s="12">
        <f>COUNTIFS(Sta!$B:$B,A82,Sta!$T:$T,"&gt;3.5")/$C82</f>
        <v>1</v>
      </c>
      <c r="Q82" s="31">
        <f>(COUNTIFS(Sta!$A:$A,A82,Sta!$T:$T,"&gt;4.5") +COUNTIFS(Sta!$B:$B,A82,Sta!$T:$T,"&gt;4.5"))/$D82</f>
        <v>0.54545454545454541</v>
      </c>
      <c r="R82" s="6">
        <f>COUNTIFS(Sta!$A:$A,A82,Sta!$T:$T,"&gt;4.5")/$B82</f>
        <v>0.4</v>
      </c>
      <c r="S82" s="6">
        <f>COUNTIFS(Sta!$B:$B,A82,Sta!$T:$T,"&gt;4.5")/$C82</f>
        <v>0.66666666666666663</v>
      </c>
      <c r="T82" s="9">
        <f>(COUNTIFS(Sta!$A:$A,A82,Sta!$R:$R,"&gt;0.5") +COUNTIFS(Sta!$B:$B,A82,Sta!$S:$S,"&gt;0.5"))/$D82</f>
        <v>0.90909090909090906</v>
      </c>
      <c r="U82" s="6">
        <f>COUNTIFS(Sta!$A:$A,A82,Sta!$R:$R,"&gt;0.5")/$B82</f>
        <v>1</v>
      </c>
      <c r="V82" s="6">
        <f>COUNTIFS(Sta!$B:$B,A82,Sta!$S:$S,"&gt;0.5")/$C82</f>
        <v>0.83333333333333337</v>
      </c>
      <c r="W82" s="9">
        <f>(COUNTIFS(Sta!$A:$A,A82,Sta!$R:$R,"&gt;1.5") +COUNTIFS(Sta!$B:$B,A82,Sta!$S:$S,"&gt;1.5"))/$D82</f>
        <v>0.63636363636363635</v>
      </c>
      <c r="X82" s="6">
        <f>COUNTIFS(Sta!$A:$A,A82,Sta!$R:$R,"&gt;1.5")/$B82</f>
        <v>0.4</v>
      </c>
      <c r="Y82" s="6">
        <f>COUNTIFS(Sta!$B:$B,A82,Sta!$S:$S,"&gt;1.5")/$C82</f>
        <v>0.83333333333333337</v>
      </c>
    </row>
    <row r="83" spans="1:25" x14ac:dyDescent="0.3">
      <c r="A83" t="s">
        <v>153</v>
      </c>
      <c r="B83" s="7">
        <f>COUNTIF(Sta!A:A,A83)</f>
        <v>5</v>
      </c>
      <c r="C83" s="4">
        <f>COUNTIF(Sta!B:B,A83)</f>
        <v>5</v>
      </c>
      <c r="D83" s="4">
        <f t="shared" si="1"/>
        <v>10</v>
      </c>
      <c r="E83" s="8">
        <f>(SUMIF(Sta!$A:$A,A83,Sta!$T:$T)  + SUMIF(Sta!$B:$B,A83,Sta!$T:$T) )/$D83</f>
        <v>3.8</v>
      </c>
      <c r="F83" s="5">
        <f>SUMIF(Sta!$A:$A,A83,Sta!$T:$T)/$B83</f>
        <v>4</v>
      </c>
      <c r="G83" s="5">
        <f>SUMIF(Sta!$B:$B,A83,Sta!$T:$T)/$C83</f>
        <v>3.6</v>
      </c>
      <c r="H83" s="8">
        <f>(SUMIF(Sta!$A:$A,A83,Sta!$R:$R)  + SUMIF(Sta!$B:$B,A83,Sta!$S:$S) )/$D83</f>
        <v>2.1</v>
      </c>
      <c r="I83" s="5">
        <f>SUMIF(Sta!$A:$A,A83,Sta!$R:$R)/$B83</f>
        <v>2.4</v>
      </c>
      <c r="J83" s="5">
        <f>SUMIF(Sta!$B:$B,A83,Sta!$S:$S)/$C83</f>
        <v>1.8</v>
      </c>
      <c r="K83" s="9">
        <f>(COUNTIFS(Sta!$A:$A,A83,Sta!$T:$T,"&gt;2.5") +COUNTIFS(Sta!$B:$B,A83,Sta!$T:$T,"&gt;2.5"))/$D83</f>
        <v>0.6</v>
      </c>
      <c r="L83" s="6">
        <f>COUNTIFS(Sta!$A:$A,A83,Sta!$T:$T,"&gt;2.5")/$B83</f>
        <v>0.6</v>
      </c>
      <c r="M83" s="6">
        <f>COUNTIFS(Sta!$B:$B,A83,Sta!$T:$T,"&gt;2.5")/$C83</f>
        <v>0.6</v>
      </c>
      <c r="N83" s="9">
        <f>(COUNTIFS(Sta!$A:$A,A83,Sta!$T:$T,"&gt;3.5") +COUNTIFS(Sta!$B:$B,A83,Sta!$T:$T,"&gt;3.5"))/$D83</f>
        <v>0.6</v>
      </c>
      <c r="O83" s="31">
        <f>COUNTIFS(Sta!$A:$A,A83,Sta!$T:$T,"&gt;3.5")/$B83</f>
        <v>0.6</v>
      </c>
      <c r="P83" s="12">
        <f>COUNTIFS(Sta!$B:$B,A83,Sta!$T:$T,"&gt;3.5")/$C83</f>
        <v>0.6</v>
      </c>
      <c r="Q83" s="31">
        <f>(COUNTIFS(Sta!$A:$A,A83,Sta!$T:$T,"&gt;4.5") +COUNTIFS(Sta!$B:$B,A83,Sta!$T:$T,"&gt;4.5"))/$D83</f>
        <v>0.5</v>
      </c>
      <c r="R83" s="6">
        <f>COUNTIFS(Sta!$A:$A,A83,Sta!$T:$T,"&gt;4.5")/$B83</f>
        <v>0.6</v>
      </c>
      <c r="S83" s="6">
        <f>COUNTIFS(Sta!$B:$B,A83,Sta!$T:$T,"&gt;4.5")/$C83</f>
        <v>0.4</v>
      </c>
      <c r="T83" s="9">
        <f>(COUNTIFS(Sta!$A:$A,A83,Sta!$R:$R,"&gt;0.5") +COUNTIFS(Sta!$B:$B,A83,Sta!$S:$S,"&gt;0.5"))/$D83</f>
        <v>0.8</v>
      </c>
      <c r="U83" s="6">
        <f>COUNTIFS(Sta!$A:$A,A83,Sta!$R:$R,"&gt;0.5")/$B83</f>
        <v>0.8</v>
      </c>
      <c r="V83" s="6">
        <f>COUNTIFS(Sta!$B:$B,A83,Sta!$S:$S,"&gt;0.5")/$C83</f>
        <v>0.8</v>
      </c>
      <c r="W83" s="9">
        <f>(COUNTIFS(Sta!$A:$A,A83,Sta!$R:$R,"&gt;1.5") +COUNTIFS(Sta!$B:$B,A83,Sta!$S:$S,"&gt;1.5"))/$D83</f>
        <v>0.7</v>
      </c>
      <c r="X83" s="6">
        <f>COUNTIFS(Sta!$A:$A,A83,Sta!$R:$R,"&gt;1.5")/$B83</f>
        <v>0.8</v>
      </c>
      <c r="Y83" s="6">
        <f>COUNTIFS(Sta!$B:$B,A83,Sta!$S:$S,"&gt;1.5")/$C83</f>
        <v>0.6</v>
      </c>
    </row>
    <row r="84" spans="1:25" x14ac:dyDescent="0.3">
      <c r="A84" t="s">
        <v>84</v>
      </c>
      <c r="B84" s="7">
        <f>COUNTIF(Sta!A:A,A84)</f>
        <v>5</v>
      </c>
      <c r="C84" s="4">
        <f>COUNTIF(Sta!B:B,A84)</f>
        <v>5</v>
      </c>
      <c r="D84" s="4">
        <f t="shared" si="1"/>
        <v>10</v>
      </c>
      <c r="E84" s="8">
        <f>(SUMIF(Sta!$A:$A,A84,Sta!$T:$T)  + SUMIF(Sta!$B:$B,A84,Sta!$T:$T) )/$D84</f>
        <v>2.6</v>
      </c>
      <c r="F84" s="5">
        <f>SUMIF(Sta!$A:$A,A84,Sta!$T:$T)/$B84</f>
        <v>2.2000000000000002</v>
      </c>
      <c r="G84" s="5">
        <f>SUMIF(Sta!$B:$B,A84,Sta!$T:$T)/$C84</f>
        <v>3</v>
      </c>
      <c r="H84" s="8">
        <f>(SUMIF(Sta!$A:$A,A84,Sta!$R:$R)  + SUMIF(Sta!$B:$B,A84,Sta!$S:$S) )/$D84</f>
        <v>1.1000000000000001</v>
      </c>
      <c r="I84" s="5">
        <f>SUMIF(Sta!$A:$A,A84,Sta!$R:$R)/$B84</f>
        <v>0.6</v>
      </c>
      <c r="J84" s="5">
        <f>SUMIF(Sta!$B:$B,A84,Sta!$S:$S)/$C84</f>
        <v>1.6</v>
      </c>
      <c r="K84" s="9">
        <f>(COUNTIFS(Sta!$A:$A,A84,Sta!$T:$T,"&gt;2.5") +COUNTIFS(Sta!$B:$B,A84,Sta!$T:$T,"&gt;2.5"))/$D84</f>
        <v>0.7</v>
      </c>
      <c r="L84" s="6">
        <f>COUNTIFS(Sta!$A:$A,A84,Sta!$T:$T,"&gt;2.5")/$B84</f>
        <v>0.6</v>
      </c>
      <c r="M84" s="6">
        <f>COUNTIFS(Sta!$B:$B,A84,Sta!$T:$T,"&gt;2.5")/$C84</f>
        <v>0.8</v>
      </c>
      <c r="N84" s="9">
        <f>(COUNTIFS(Sta!$A:$A,A84,Sta!$T:$T,"&gt;3.5") +COUNTIFS(Sta!$B:$B,A84,Sta!$T:$T,"&gt;3.5"))/$D84</f>
        <v>0.3</v>
      </c>
      <c r="O84" s="31">
        <f>COUNTIFS(Sta!$A:$A,A84,Sta!$T:$T,"&gt;3.5")/$B84</f>
        <v>0.2</v>
      </c>
      <c r="P84" s="12">
        <f>COUNTIFS(Sta!$B:$B,A84,Sta!$T:$T,"&gt;3.5")/$C84</f>
        <v>0.4</v>
      </c>
      <c r="Q84" s="31">
        <f>(COUNTIFS(Sta!$A:$A,A84,Sta!$T:$T,"&gt;4.5") +COUNTIFS(Sta!$B:$B,A84,Sta!$T:$T,"&gt;4.5"))/$D84</f>
        <v>0.1</v>
      </c>
      <c r="R84" s="6">
        <f>COUNTIFS(Sta!$A:$A,A84,Sta!$T:$T,"&gt;4.5")/$B84</f>
        <v>0</v>
      </c>
      <c r="S84" s="6">
        <f>COUNTIFS(Sta!$B:$B,A84,Sta!$T:$T,"&gt;4.5")/$C84</f>
        <v>0.2</v>
      </c>
      <c r="T84" s="9">
        <f>(COUNTIFS(Sta!$A:$A,A84,Sta!$R:$R,"&gt;0.5") +COUNTIFS(Sta!$B:$B,A84,Sta!$S:$S,"&gt;0.5"))/$D84</f>
        <v>0.7</v>
      </c>
      <c r="U84" s="6">
        <f>COUNTIFS(Sta!$A:$A,A84,Sta!$R:$R,"&gt;0.5")/$B84</f>
        <v>0.6</v>
      </c>
      <c r="V84" s="6">
        <f>COUNTIFS(Sta!$B:$B,A84,Sta!$S:$S,"&gt;0.5")/$C84</f>
        <v>0.8</v>
      </c>
      <c r="W84" s="9">
        <f>(COUNTIFS(Sta!$A:$A,A84,Sta!$R:$R,"&gt;1.5") +COUNTIFS(Sta!$B:$B,A84,Sta!$S:$S,"&gt;1.5"))/$D84</f>
        <v>0.3</v>
      </c>
      <c r="X84" s="6">
        <f>COUNTIFS(Sta!$A:$A,A84,Sta!$R:$R,"&gt;1.5")/$B84</f>
        <v>0</v>
      </c>
      <c r="Y84" s="6">
        <f>COUNTIFS(Sta!$B:$B,A84,Sta!$S:$S,"&gt;1.5")/$C84</f>
        <v>0.6</v>
      </c>
    </row>
    <row r="85" spans="1:25" x14ac:dyDescent="0.3">
      <c r="A85" t="s">
        <v>85</v>
      </c>
      <c r="B85" s="7">
        <f>COUNTIF(Sta!A:A,A85)</f>
        <v>6</v>
      </c>
      <c r="C85" s="4">
        <f>COUNTIF(Sta!B:B,A85)</f>
        <v>4</v>
      </c>
      <c r="D85" s="4">
        <f t="shared" si="1"/>
        <v>10</v>
      </c>
      <c r="E85" s="8">
        <f>(SUMIF(Sta!$A:$A,A85,Sta!$T:$T)  + SUMIF(Sta!$B:$B,A85,Sta!$T:$T) )/$D85</f>
        <v>3.3</v>
      </c>
      <c r="F85" s="5">
        <f>SUMIF(Sta!$A:$A,A85,Sta!$T:$T)/$B85</f>
        <v>3.1666666666666665</v>
      </c>
      <c r="G85" s="5">
        <f>SUMIF(Sta!$B:$B,A85,Sta!$T:$T)/$C85</f>
        <v>3.5</v>
      </c>
      <c r="H85" s="8">
        <f>(SUMIF(Sta!$A:$A,A85,Sta!$R:$R)  + SUMIF(Sta!$B:$B,A85,Sta!$S:$S) )/$D85</f>
        <v>1.7</v>
      </c>
      <c r="I85" s="5">
        <f>SUMIF(Sta!$A:$A,A85,Sta!$R:$R)/$B85</f>
        <v>1.8333333333333333</v>
      </c>
      <c r="J85" s="5">
        <f>SUMIF(Sta!$B:$B,A85,Sta!$S:$S)/$C85</f>
        <v>1.5</v>
      </c>
      <c r="K85" s="9">
        <f>(COUNTIFS(Sta!$A:$A,A85,Sta!$T:$T,"&gt;2.5") +COUNTIFS(Sta!$B:$B,A85,Sta!$T:$T,"&gt;2.5"))/$D85</f>
        <v>0.7</v>
      </c>
      <c r="L85" s="6">
        <f>COUNTIFS(Sta!$A:$A,A85,Sta!$T:$T,"&gt;2.5")/$B85</f>
        <v>0.66666666666666663</v>
      </c>
      <c r="M85" s="6">
        <f>COUNTIFS(Sta!$B:$B,A85,Sta!$T:$T,"&gt;2.5")/$C85</f>
        <v>0.75</v>
      </c>
      <c r="N85" s="9">
        <f>(COUNTIFS(Sta!$A:$A,A85,Sta!$T:$T,"&gt;3.5") +COUNTIFS(Sta!$B:$B,A85,Sta!$T:$T,"&gt;3.5"))/$D85</f>
        <v>0.5</v>
      </c>
      <c r="O85" s="31">
        <f>COUNTIFS(Sta!$A:$A,A85,Sta!$T:$T,"&gt;3.5")/$B85</f>
        <v>0.5</v>
      </c>
      <c r="P85" s="12">
        <f>COUNTIFS(Sta!$B:$B,A85,Sta!$T:$T,"&gt;3.5")/$C85</f>
        <v>0.5</v>
      </c>
      <c r="Q85" s="31">
        <f>(COUNTIFS(Sta!$A:$A,A85,Sta!$T:$T,"&gt;4.5") +COUNTIFS(Sta!$B:$B,A85,Sta!$T:$T,"&gt;4.5"))/$D85</f>
        <v>0.1</v>
      </c>
      <c r="R85" s="6">
        <f>COUNTIFS(Sta!$A:$A,A85,Sta!$T:$T,"&gt;4.5")/$B85</f>
        <v>0</v>
      </c>
      <c r="S85" s="6">
        <f>COUNTIFS(Sta!$B:$B,A85,Sta!$T:$T,"&gt;4.5")/$C85</f>
        <v>0.25</v>
      </c>
      <c r="T85" s="9">
        <f>(COUNTIFS(Sta!$A:$A,A85,Sta!$R:$R,"&gt;0.5") +COUNTIFS(Sta!$B:$B,A85,Sta!$S:$S,"&gt;0.5"))/$D85</f>
        <v>0.8</v>
      </c>
      <c r="U85" s="6">
        <f>COUNTIFS(Sta!$A:$A,A85,Sta!$R:$R,"&gt;0.5")/$B85</f>
        <v>0.83333333333333337</v>
      </c>
      <c r="V85" s="6">
        <f>COUNTIFS(Sta!$B:$B,A85,Sta!$S:$S,"&gt;0.5")/$C85</f>
        <v>0.75</v>
      </c>
      <c r="W85" s="9">
        <f>(COUNTIFS(Sta!$A:$A,A85,Sta!$R:$R,"&gt;1.5") +COUNTIFS(Sta!$B:$B,A85,Sta!$S:$S,"&gt;1.5"))/$D85</f>
        <v>0.7</v>
      </c>
      <c r="X85" s="6">
        <f>COUNTIFS(Sta!$A:$A,A85,Sta!$R:$R,"&gt;1.5")/$B85</f>
        <v>0.83333333333333337</v>
      </c>
      <c r="Y85" s="6">
        <f>COUNTIFS(Sta!$B:$B,A85,Sta!$S:$S,"&gt;1.5")/$C85</f>
        <v>0.5</v>
      </c>
    </row>
    <row r="86" spans="1:25" x14ac:dyDescent="0.3">
      <c r="A86" t="s">
        <v>124</v>
      </c>
      <c r="B86" s="7">
        <f>COUNTIF(Sta!A:A,A86)</f>
        <v>5</v>
      </c>
      <c r="C86" s="4">
        <f>COUNTIF(Sta!B:B,A86)</f>
        <v>5</v>
      </c>
      <c r="D86" s="4">
        <f t="shared" si="1"/>
        <v>10</v>
      </c>
      <c r="E86" s="8">
        <f>(SUMIF(Sta!$A:$A,A86,Sta!$T:$T)  + SUMIF(Sta!$B:$B,A86,Sta!$T:$T) )/$D86</f>
        <v>3.9</v>
      </c>
      <c r="F86" s="5">
        <f>SUMIF(Sta!$A:$A,A86,Sta!$T:$T)/$B86</f>
        <v>4</v>
      </c>
      <c r="G86" s="5">
        <f>SUMIF(Sta!$B:$B,A86,Sta!$T:$T)/$C86</f>
        <v>3.8</v>
      </c>
      <c r="H86" s="8">
        <f>(SUMIF(Sta!$A:$A,A86,Sta!$R:$R)  + SUMIF(Sta!$B:$B,A86,Sta!$S:$S) )/$D86</f>
        <v>1.9</v>
      </c>
      <c r="I86" s="5">
        <f>SUMIF(Sta!$A:$A,A86,Sta!$R:$R)/$B86</f>
        <v>2</v>
      </c>
      <c r="J86" s="5">
        <f>SUMIF(Sta!$B:$B,A86,Sta!$S:$S)/$C86</f>
        <v>1.8</v>
      </c>
      <c r="K86" s="9">
        <f>(COUNTIFS(Sta!$A:$A,A86,Sta!$T:$T,"&gt;2.5") +COUNTIFS(Sta!$B:$B,A86,Sta!$T:$T,"&gt;2.5"))/$D86</f>
        <v>0.9</v>
      </c>
      <c r="L86" s="6">
        <f>COUNTIFS(Sta!$A:$A,A86,Sta!$T:$T,"&gt;2.5")/$B86</f>
        <v>0.8</v>
      </c>
      <c r="M86" s="6">
        <f>COUNTIFS(Sta!$B:$B,A86,Sta!$T:$T,"&gt;2.5")/$C86</f>
        <v>1</v>
      </c>
      <c r="N86" s="9">
        <f>(COUNTIFS(Sta!$A:$A,A86,Sta!$T:$T,"&gt;3.5") +COUNTIFS(Sta!$B:$B,A86,Sta!$T:$T,"&gt;3.5"))/$D86</f>
        <v>0.7</v>
      </c>
      <c r="O86" s="31">
        <f>COUNTIFS(Sta!$A:$A,A86,Sta!$T:$T,"&gt;3.5")/$B86</f>
        <v>0.6</v>
      </c>
      <c r="P86" s="12">
        <f>COUNTIFS(Sta!$B:$B,A86,Sta!$T:$T,"&gt;3.5")/$C86</f>
        <v>0.8</v>
      </c>
      <c r="Q86" s="31">
        <f>(COUNTIFS(Sta!$A:$A,A86,Sta!$T:$T,"&gt;4.5") +COUNTIFS(Sta!$B:$B,A86,Sta!$T:$T,"&gt;4.5"))/$D86</f>
        <v>0.3</v>
      </c>
      <c r="R86" s="6">
        <f>COUNTIFS(Sta!$A:$A,A86,Sta!$T:$T,"&gt;4.5")/$B86</f>
        <v>0.6</v>
      </c>
      <c r="S86" s="6">
        <f>COUNTIFS(Sta!$B:$B,A86,Sta!$T:$T,"&gt;4.5")/$C86</f>
        <v>0</v>
      </c>
      <c r="T86" s="9">
        <f>(COUNTIFS(Sta!$A:$A,A86,Sta!$R:$R,"&gt;0.5") +COUNTIFS(Sta!$B:$B,A86,Sta!$S:$S,"&gt;0.5"))/$D86</f>
        <v>1</v>
      </c>
      <c r="U86" s="6">
        <f>COUNTIFS(Sta!$A:$A,A86,Sta!$R:$R,"&gt;0.5")/$B86</f>
        <v>1</v>
      </c>
      <c r="V86" s="6">
        <f>COUNTIFS(Sta!$B:$B,A86,Sta!$S:$S,"&gt;0.5")/$C86</f>
        <v>1</v>
      </c>
      <c r="W86" s="9">
        <f>(COUNTIFS(Sta!$A:$A,A86,Sta!$R:$R,"&gt;1.5") +COUNTIFS(Sta!$B:$B,A86,Sta!$S:$S,"&gt;1.5"))/$D86</f>
        <v>0.7</v>
      </c>
      <c r="X86" s="6">
        <f>COUNTIFS(Sta!$A:$A,A86,Sta!$R:$R,"&gt;1.5")/$B86</f>
        <v>0.6</v>
      </c>
      <c r="Y86" s="6">
        <f>COUNTIFS(Sta!$B:$B,A86,Sta!$S:$S,"&gt;1.5")/$C86</f>
        <v>0.8</v>
      </c>
    </row>
    <row r="87" spans="1:25" x14ac:dyDescent="0.3">
      <c r="A87" t="s">
        <v>91</v>
      </c>
      <c r="B87" s="7">
        <f>COUNTIF(Sta!A:A,A87)</f>
        <v>5</v>
      </c>
      <c r="C87" s="4">
        <f>COUNTIF(Sta!B:B,A87)</f>
        <v>5</v>
      </c>
      <c r="D87" s="4">
        <f t="shared" si="1"/>
        <v>10</v>
      </c>
      <c r="E87" s="8">
        <f>(SUMIF(Sta!$A:$A,A87,Sta!$T:$T)  + SUMIF(Sta!$B:$B,A87,Sta!$T:$T) )/$D87</f>
        <v>3.3</v>
      </c>
      <c r="F87" s="5">
        <f>SUMIF(Sta!$A:$A,A87,Sta!$T:$T)/$B87</f>
        <v>3.4</v>
      </c>
      <c r="G87" s="5">
        <f>SUMIF(Sta!$B:$B,A87,Sta!$T:$T)/$C87</f>
        <v>3.2</v>
      </c>
      <c r="H87" s="8">
        <f>(SUMIF(Sta!$A:$A,A87,Sta!$R:$R)  + SUMIF(Sta!$B:$B,A87,Sta!$S:$S) )/$D87</f>
        <v>1.6</v>
      </c>
      <c r="I87" s="5">
        <f>SUMIF(Sta!$A:$A,A87,Sta!$R:$R)/$B87</f>
        <v>1</v>
      </c>
      <c r="J87" s="5">
        <f>SUMIF(Sta!$B:$B,A87,Sta!$S:$S)/$C87</f>
        <v>2.2000000000000002</v>
      </c>
      <c r="K87" s="9">
        <f>(COUNTIFS(Sta!$A:$A,A87,Sta!$T:$T,"&gt;2.5") +COUNTIFS(Sta!$B:$B,A87,Sta!$T:$T,"&gt;2.5"))/$D87</f>
        <v>0.7</v>
      </c>
      <c r="L87" s="6">
        <f>COUNTIFS(Sta!$A:$A,A87,Sta!$T:$T,"&gt;2.5")/$B87</f>
        <v>0.8</v>
      </c>
      <c r="M87" s="6">
        <f>COUNTIFS(Sta!$B:$B,A87,Sta!$T:$T,"&gt;2.5")/$C87</f>
        <v>0.6</v>
      </c>
      <c r="N87" s="9">
        <f>(COUNTIFS(Sta!$A:$A,A87,Sta!$T:$T,"&gt;3.5") +COUNTIFS(Sta!$B:$B,A87,Sta!$T:$T,"&gt;3.5"))/$D87</f>
        <v>0.6</v>
      </c>
      <c r="O87" s="31">
        <f>COUNTIFS(Sta!$A:$A,A87,Sta!$T:$T,"&gt;3.5")/$B87</f>
        <v>0.6</v>
      </c>
      <c r="P87" s="12">
        <f>COUNTIFS(Sta!$B:$B,A87,Sta!$T:$T,"&gt;3.5")/$C87</f>
        <v>0.6</v>
      </c>
      <c r="Q87" s="31">
        <f>(COUNTIFS(Sta!$A:$A,A87,Sta!$T:$T,"&gt;4.5") +COUNTIFS(Sta!$B:$B,A87,Sta!$T:$T,"&gt;4.5"))/$D87</f>
        <v>0.2</v>
      </c>
      <c r="R87" s="6">
        <f>COUNTIFS(Sta!$A:$A,A87,Sta!$T:$T,"&gt;4.5")/$B87</f>
        <v>0.2</v>
      </c>
      <c r="S87" s="6">
        <f>COUNTIFS(Sta!$B:$B,A87,Sta!$T:$T,"&gt;4.5")/$C87</f>
        <v>0.2</v>
      </c>
      <c r="T87" s="9">
        <f>(COUNTIFS(Sta!$A:$A,A87,Sta!$R:$R,"&gt;0.5") +COUNTIFS(Sta!$B:$B,A87,Sta!$S:$S,"&gt;0.5"))/$D87</f>
        <v>0.7</v>
      </c>
      <c r="U87" s="6">
        <f>COUNTIFS(Sta!$A:$A,A87,Sta!$R:$R,"&gt;0.5")/$B87</f>
        <v>0.6</v>
      </c>
      <c r="V87" s="6">
        <f>COUNTIFS(Sta!$B:$B,A87,Sta!$S:$S,"&gt;0.5")/$C87</f>
        <v>0.8</v>
      </c>
      <c r="W87" s="9">
        <f>(COUNTIFS(Sta!$A:$A,A87,Sta!$R:$R,"&gt;1.5") +COUNTIFS(Sta!$B:$B,A87,Sta!$S:$S,"&gt;1.5"))/$D87</f>
        <v>0.6</v>
      </c>
      <c r="X87" s="6">
        <f>COUNTIFS(Sta!$A:$A,A87,Sta!$R:$R,"&gt;1.5")/$B87</f>
        <v>0.4</v>
      </c>
      <c r="Y87" s="6">
        <f>COUNTIFS(Sta!$B:$B,A87,Sta!$S:$S,"&gt;1.5")/$C87</f>
        <v>0.8</v>
      </c>
    </row>
    <row r="88" spans="1:25" x14ac:dyDescent="0.3">
      <c r="A88" t="s">
        <v>125</v>
      </c>
      <c r="B88" s="7">
        <f>COUNTIF(Sta!A:A,A88)</f>
        <v>6</v>
      </c>
      <c r="C88" s="4">
        <f>COUNTIF(Sta!B:B,A88)</f>
        <v>4</v>
      </c>
      <c r="D88" s="4">
        <f t="shared" si="1"/>
        <v>10</v>
      </c>
      <c r="E88" s="8">
        <f>(SUMIF(Sta!$A:$A,A88,Sta!$T:$T)  + SUMIF(Sta!$B:$B,A88,Sta!$T:$T) )/$D88</f>
        <v>3.5</v>
      </c>
      <c r="F88" s="5">
        <f>SUMIF(Sta!$A:$A,A88,Sta!$T:$T)/$B88</f>
        <v>3.8333333333333335</v>
      </c>
      <c r="G88" s="5">
        <f>SUMIF(Sta!$B:$B,A88,Sta!$T:$T)/$C88</f>
        <v>3</v>
      </c>
      <c r="H88" s="8">
        <f>(SUMIF(Sta!$A:$A,A88,Sta!$R:$R)  + SUMIF(Sta!$B:$B,A88,Sta!$S:$S) )/$D88</f>
        <v>1.7</v>
      </c>
      <c r="I88" s="5">
        <f>SUMIF(Sta!$A:$A,A88,Sta!$R:$R)/$B88</f>
        <v>1.8333333333333333</v>
      </c>
      <c r="J88" s="5">
        <f>SUMIF(Sta!$B:$B,A88,Sta!$S:$S)/$C88</f>
        <v>1.5</v>
      </c>
      <c r="K88" s="9">
        <f>(COUNTIFS(Sta!$A:$A,A88,Sta!$T:$T,"&gt;2.5") +COUNTIFS(Sta!$B:$B,A88,Sta!$T:$T,"&gt;2.5"))/$D88</f>
        <v>0.7</v>
      </c>
      <c r="L88" s="6">
        <f>COUNTIFS(Sta!$A:$A,A88,Sta!$T:$T,"&gt;2.5")/$B88</f>
        <v>0.83333333333333337</v>
      </c>
      <c r="M88" s="6">
        <f>COUNTIFS(Sta!$B:$B,A88,Sta!$T:$T,"&gt;2.5")/$C88</f>
        <v>0.5</v>
      </c>
      <c r="N88" s="9">
        <f>(COUNTIFS(Sta!$A:$A,A88,Sta!$T:$T,"&gt;3.5") +COUNTIFS(Sta!$B:$B,A88,Sta!$T:$T,"&gt;3.5"))/$D88</f>
        <v>0.5</v>
      </c>
      <c r="O88" s="31">
        <f>COUNTIFS(Sta!$A:$A,A88,Sta!$T:$T,"&gt;3.5")/$B88</f>
        <v>0.66666666666666663</v>
      </c>
      <c r="P88" s="12">
        <f>COUNTIFS(Sta!$B:$B,A88,Sta!$T:$T,"&gt;3.5")/$C88</f>
        <v>0.25</v>
      </c>
      <c r="Q88" s="31">
        <f>(COUNTIFS(Sta!$A:$A,A88,Sta!$T:$T,"&gt;4.5") +COUNTIFS(Sta!$B:$B,A88,Sta!$T:$T,"&gt;4.5"))/$D88</f>
        <v>0.2</v>
      </c>
      <c r="R88" s="6">
        <f>COUNTIFS(Sta!$A:$A,A88,Sta!$T:$T,"&gt;4.5")/$B88</f>
        <v>0.16666666666666666</v>
      </c>
      <c r="S88" s="6">
        <f>COUNTIFS(Sta!$B:$B,A88,Sta!$T:$T,"&gt;4.5")/$C88</f>
        <v>0.25</v>
      </c>
      <c r="T88" s="9">
        <f>(COUNTIFS(Sta!$A:$A,A88,Sta!$R:$R,"&gt;0.5") +COUNTIFS(Sta!$B:$B,A88,Sta!$S:$S,"&gt;0.5"))/$D88</f>
        <v>1</v>
      </c>
      <c r="U88" s="6">
        <f>COUNTIFS(Sta!$A:$A,A88,Sta!$R:$R,"&gt;0.5")/$B88</f>
        <v>1</v>
      </c>
      <c r="V88" s="6">
        <f>COUNTIFS(Sta!$B:$B,A88,Sta!$S:$S,"&gt;0.5")/$C88</f>
        <v>1</v>
      </c>
      <c r="W88" s="9">
        <f>(COUNTIFS(Sta!$A:$A,A88,Sta!$R:$R,"&gt;1.5") +COUNTIFS(Sta!$B:$B,A88,Sta!$S:$S,"&gt;1.5"))/$D88</f>
        <v>0.5</v>
      </c>
      <c r="X88" s="6">
        <f>COUNTIFS(Sta!$A:$A,A88,Sta!$R:$R,"&gt;1.5")/$B88</f>
        <v>0.66666666666666663</v>
      </c>
      <c r="Y88" s="6">
        <f>COUNTIFS(Sta!$B:$B,A88,Sta!$S:$S,"&gt;1.5")/$C88</f>
        <v>0.25</v>
      </c>
    </row>
    <row r="89" spans="1:25" x14ac:dyDescent="0.3">
      <c r="A89" t="s">
        <v>82</v>
      </c>
      <c r="B89" s="7">
        <f>COUNTIF(Sta!A:A,A89)</f>
        <v>5</v>
      </c>
      <c r="C89" s="4">
        <f>COUNTIF(Sta!B:B,A89)</f>
        <v>5</v>
      </c>
      <c r="D89" s="4">
        <f t="shared" si="1"/>
        <v>10</v>
      </c>
      <c r="E89" s="8">
        <f>(SUMIF(Sta!$A:$A,A89,Sta!$T:$T)  + SUMIF(Sta!$B:$B,A89,Sta!$T:$T) )/$D89</f>
        <v>4</v>
      </c>
      <c r="F89" s="5">
        <f>SUMIF(Sta!$A:$A,A89,Sta!$T:$T)/$B89</f>
        <v>3.8</v>
      </c>
      <c r="G89" s="5">
        <f>SUMIF(Sta!$B:$B,A89,Sta!$T:$T)/$C89</f>
        <v>4.2</v>
      </c>
      <c r="H89" s="8">
        <f>(SUMIF(Sta!$A:$A,A89,Sta!$R:$R)  + SUMIF(Sta!$B:$B,A89,Sta!$S:$S) )/$D89</f>
        <v>1.6</v>
      </c>
      <c r="I89" s="5">
        <f>SUMIF(Sta!$A:$A,A89,Sta!$R:$R)/$B89</f>
        <v>1</v>
      </c>
      <c r="J89" s="5">
        <f>SUMIF(Sta!$B:$B,A89,Sta!$S:$S)/$C89</f>
        <v>2.2000000000000002</v>
      </c>
      <c r="K89" s="9">
        <f>(COUNTIFS(Sta!$A:$A,A89,Sta!$T:$T,"&gt;2.5") +COUNTIFS(Sta!$B:$B,A89,Sta!$T:$T,"&gt;2.5"))/$D89</f>
        <v>0.7</v>
      </c>
      <c r="L89" s="6">
        <f>COUNTIFS(Sta!$A:$A,A89,Sta!$T:$T,"&gt;2.5")/$B89</f>
        <v>0.6</v>
      </c>
      <c r="M89" s="6">
        <f>COUNTIFS(Sta!$B:$B,A89,Sta!$T:$T,"&gt;2.5")/$C89</f>
        <v>0.8</v>
      </c>
      <c r="N89" s="9">
        <f>(COUNTIFS(Sta!$A:$A,A89,Sta!$T:$T,"&gt;3.5") +COUNTIFS(Sta!$B:$B,A89,Sta!$T:$T,"&gt;3.5"))/$D89</f>
        <v>0.4</v>
      </c>
      <c r="O89" s="31">
        <f>COUNTIFS(Sta!$A:$A,A89,Sta!$T:$T,"&gt;3.5")/$B89</f>
        <v>0.4</v>
      </c>
      <c r="P89" s="12">
        <f>COUNTIFS(Sta!$B:$B,A89,Sta!$T:$T,"&gt;3.5")/$C89</f>
        <v>0.4</v>
      </c>
      <c r="Q89" s="31">
        <f>(COUNTIFS(Sta!$A:$A,A89,Sta!$T:$T,"&gt;4.5") +COUNTIFS(Sta!$B:$B,A89,Sta!$T:$T,"&gt;4.5"))/$D89</f>
        <v>0.4</v>
      </c>
      <c r="R89" s="6">
        <f>COUNTIFS(Sta!$A:$A,A89,Sta!$T:$T,"&gt;4.5")/$B89</f>
        <v>0.4</v>
      </c>
      <c r="S89" s="6">
        <f>COUNTIFS(Sta!$B:$B,A89,Sta!$T:$T,"&gt;4.5")/$C89</f>
        <v>0.4</v>
      </c>
      <c r="T89" s="9">
        <f>(COUNTIFS(Sta!$A:$A,A89,Sta!$R:$R,"&gt;0.5") +COUNTIFS(Sta!$B:$B,A89,Sta!$S:$S,"&gt;0.5"))/$D89</f>
        <v>0.7</v>
      </c>
      <c r="U89" s="6">
        <f>COUNTIFS(Sta!$A:$A,A89,Sta!$R:$R,"&gt;0.5")/$B89</f>
        <v>0.6</v>
      </c>
      <c r="V89" s="6">
        <f>COUNTIFS(Sta!$B:$B,A89,Sta!$S:$S,"&gt;0.5")/$C89</f>
        <v>0.8</v>
      </c>
      <c r="W89" s="9">
        <f>(COUNTIFS(Sta!$A:$A,A89,Sta!$R:$R,"&gt;1.5") +COUNTIFS(Sta!$B:$B,A89,Sta!$S:$S,"&gt;1.5"))/$D89</f>
        <v>0.3</v>
      </c>
      <c r="X89" s="6">
        <f>COUNTIFS(Sta!$A:$A,A89,Sta!$R:$R,"&gt;1.5")/$B89</f>
        <v>0.2</v>
      </c>
      <c r="Y89" s="6">
        <f>COUNTIFS(Sta!$B:$B,A89,Sta!$S:$S,"&gt;1.5")/$C89</f>
        <v>0.4</v>
      </c>
    </row>
    <row r="90" spans="1:25" x14ac:dyDescent="0.3">
      <c r="A90" t="s">
        <v>87</v>
      </c>
      <c r="B90" s="7">
        <f>COUNTIF(Sta!A:A,A90)</f>
        <v>5</v>
      </c>
      <c r="C90" s="4">
        <f>COUNTIF(Sta!B:B,A90)</f>
        <v>5</v>
      </c>
      <c r="D90" s="4">
        <f t="shared" si="1"/>
        <v>10</v>
      </c>
      <c r="E90" s="8">
        <f>(SUMIF(Sta!$A:$A,A90,Sta!$T:$T)  + SUMIF(Sta!$B:$B,A90,Sta!$T:$T) )/$D90</f>
        <v>3.5</v>
      </c>
      <c r="F90" s="5">
        <f>SUMIF(Sta!$A:$A,A90,Sta!$T:$T)/$B90</f>
        <v>3</v>
      </c>
      <c r="G90" s="5">
        <f>SUMIF(Sta!$B:$B,A90,Sta!$T:$T)/$C90</f>
        <v>4</v>
      </c>
      <c r="H90" s="8">
        <f>(SUMIF(Sta!$A:$A,A90,Sta!$R:$R)  + SUMIF(Sta!$B:$B,A90,Sta!$S:$S) )/$D90</f>
        <v>1.4</v>
      </c>
      <c r="I90" s="5">
        <f>SUMIF(Sta!$A:$A,A90,Sta!$R:$R)/$B90</f>
        <v>1</v>
      </c>
      <c r="J90" s="5">
        <f>SUMIF(Sta!$B:$B,A90,Sta!$S:$S)/$C90</f>
        <v>1.8</v>
      </c>
      <c r="K90" s="9">
        <f>(COUNTIFS(Sta!$A:$A,A90,Sta!$T:$T,"&gt;2.5") +COUNTIFS(Sta!$B:$B,A90,Sta!$T:$T,"&gt;2.5"))/$D90</f>
        <v>0.7</v>
      </c>
      <c r="L90" s="6">
        <f>COUNTIFS(Sta!$A:$A,A90,Sta!$T:$T,"&gt;2.5")/$B90</f>
        <v>0.6</v>
      </c>
      <c r="M90" s="6">
        <f>COUNTIFS(Sta!$B:$B,A90,Sta!$T:$T,"&gt;2.5")/$C90</f>
        <v>0.8</v>
      </c>
      <c r="N90" s="9">
        <f>(COUNTIFS(Sta!$A:$A,A90,Sta!$T:$T,"&gt;3.5") +COUNTIFS(Sta!$B:$B,A90,Sta!$T:$T,"&gt;3.5"))/$D90</f>
        <v>0.5</v>
      </c>
      <c r="O90" s="31">
        <f>COUNTIFS(Sta!$A:$A,A90,Sta!$T:$T,"&gt;3.5")/$B90</f>
        <v>0.4</v>
      </c>
      <c r="P90" s="12">
        <f>COUNTIFS(Sta!$B:$B,A90,Sta!$T:$T,"&gt;3.5")/$C90</f>
        <v>0.6</v>
      </c>
      <c r="Q90" s="31">
        <f>(COUNTIFS(Sta!$A:$A,A90,Sta!$T:$T,"&gt;4.5") +COUNTIFS(Sta!$B:$B,A90,Sta!$T:$T,"&gt;4.5"))/$D90</f>
        <v>0.1</v>
      </c>
      <c r="R90" s="6">
        <f>COUNTIFS(Sta!$A:$A,A90,Sta!$T:$T,"&gt;4.5")/$B90</f>
        <v>0</v>
      </c>
      <c r="S90" s="6">
        <f>COUNTIFS(Sta!$B:$B,A90,Sta!$T:$T,"&gt;4.5")/$C90</f>
        <v>0.2</v>
      </c>
      <c r="T90" s="9">
        <f>(COUNTIFS(Sta!$A:$A,A90,Sta!$R:$R,"&gt;0.5") +COUNTIFS(Sta!$B:$B,A90,Sta!$S:$S,"&gt;0.5"))/$D90</f>
        <v>0.7</v>
      </c>
      <c r="U90" s="6">
        <f>COUNTIFS(Sta!$A:$A,A90,Sta!$R:$R,"&gt;0.5")/$B90</f>
        <v>0.6</v>
      </c>
      <c r="V90" s="6">
        <f>COUNTIFS(Sta!$B:$B,A90,Sta!$S:$S,"&gt;0.5")/$C90</f>
        <v>0.8</v>
      </c>
      <c r="W90" s="9">
        <f>(COUNTIFS(Sta!$A:$A,A90,Sta!$R:$R,"&gt;1.5") +COUNTIFS(Sta!$B:$B,A90,Sta!$S:$S,"&gt;1.5"))/$D90</f>
        <v>0.4</v>
      </c>
      <c r="X90" s="6">
        <f>COUNTIFS(Sta!$A:$A,A90,Sta!$R:$R,"&gt;1.5")/$B90</f>
        <v>0.2</v>
      </c>
      <c r="Y90" s="6">
        <f>COUNTIFS(Sta!$B:$B,A90,Sta!$S:$S,"&gt;1.5")/$C90</f>
        <v>0.6</v>
      </c>
    </row>
    <row r="91" spans="1:25" x14ac:dyDescent="0.3">
      <c r="A91" t="s">
        <v>127</v>
      </c>
      <c r="B91" s="7">
        <f>COUNTIF(Sta!A:A,A91)</f>
        <v>6</v>
      </c>
      <c r="C91" s="4">
        <f>COUNTIF(Sta!B:B,A91)</f>
        <v>4</v>
      </c>
      <c r="D91" s="4">
        <f t="shared" si="1"/>
        <v>10</v>
      </c>
      <c r="E91" s="8">
        <f>(SUMIF(Sta!$A:$A,A91,Sta!$T:$T)  + SUMIF(Sta!$B:$B,A91,Sta!$T:$T) )/$D91</f>
        <v>2.7</v>
      </c>
      <c r="F91" s="5">
        <f>SUMIF(Sta!$A:$A,A91,Sta!$T:$T)/$B91</f>
        <v>2.5</v>
      </c>
      <c r="G91" s="5">
        <f>SUMIF(Sta!$B:$B,A91,Sta!$T:$T)/$C91</f>
        <v>3</v>
      </c>
      <c r="H91" s="8">
        <f>(SUMIF(Sta!$A:$A,A91,Sta!$R:$R)  + SUMIF(Sta!$B:$B,A91,Sta!$S:$S) )/$D91</f>
        <v>1.6</v>
      </c>
      <c r="I91" s="5">
        <f>SUMIF(Sta!$A:$A,A91,Sta!$R:$R)/$B91</f>
        <v>1.5</v>
      </c>
      <c r="J91" s="5">
        <f>SUMIF(Sta!$B:$B,A91,Sta!$S:$S)/$C91</f>
        <v>1.75</v>
      </c>
      <c r="K91" s="9">
        <f>(COUNTIFS(Sta!$A:$A,A91,Sta!$T:$T,"&gt;2.5") +COUNTIFS(Sta!$B:$B,A91,Sta!$T:$T,"&gt;2.5"))/$D91</f>
        <v>0.4</v>
      </c>
      <c r="L91" s="6">
        <f>COUNTIFS(Sta!$A:$A,A91,Sta!$T:$T,"&gt;2.5")/$B91</f>
        <v>0.33333333333333331</v>
      </c>
      <c r="M91" s="6">
        <f>COUNTIFS(Sta!$B:$B,A91,Sta!$T:$T,"&gt;2.5")/$C91</f>
        <v>0.5</v>
      </c>
      <c r="N91" s="9">
        <f>(COUNTIFS(Sta!$A:$A,A91,Sta!$T:$T,"&gt;3.5") +COUNTIFS(Sta!$B:$B,A91,Sta!$T:$T,"&gt;3.5"))/$D91</f>
        <v>0.3</v>
      </c>
      <c r="O91" s="31">
        <f>COUNTIFS(Sta!$A:$A,A91,Sta!$T:$T,"&gt;3.5")/$B91</f>
        <v>0.16666666666666666</v>
      </c>
      <c r="P91" s="12">
        <f>COUNTIFS(Sta!$B:$B,A91,Sta!$T:$T,"&gt;3.5")/$C91</f>
        <v>0.5</v>
      </c>
      <c r="Q91" s="31">
        <f>(COUNTIFS(Sta!$A:$A,A91,Sta!$T:$T,"&gt;4.5") +COUNTIFS(Sta!$B:$B,A91,Sta!$T:$T,"&gt;4.5"))/$D91</f>
        <v>0.2</v>
      </c>
      <c r="R91" s="6">
        <f>COUNTIFS(Sta!$A:$A,A91,Sta!$T:$T,"&gt;4.5")/$B91</f>
        <v>0.16666666666666666</v>
      </c>
      <c r="S91" s="6">
        <f>COUNTIFS(Sta!$B:$B,A91,Sta!$T:$T,"&gt;4.5")/$C91</f>
        <v>0.25</v>
      </c>
      <c r="T91" s="9">
        <f>(COUNTIFS(Sta!$A:$A,A91,Sta!$R:$R,"&gt;0.5") +COUNTIFS(Sta!$B:$B,A91,Sta!$S:$S,"&gt;0.5"))/$D91</f>
        <v>0.9</v>
      </c>
      <c r="U91" s="6">
        <f>COUNTIFS(Sta!$A:$A,A91,Sta!$R:$R,"&gt;0.5")/$B91</f>
        <v>0.83333333333333337</v>
      </c>
      <c r="V91" s="6">
        <f>COUNTIFS(Sta!$B:$B,A91,Sta!$S:$S,"&gt;0.5")/$C91</f>
        <v>1</v>
      </c>
      <c r="W91" s="9">
        <f>(COUNTIFS(Sta!$A:$A,A91,Sta!$R:$R,"&gt;1.5") +COUNTIFS(Sta!$B:$B,A91,Sta!$S:$S,"&gt;1.5"))/$D91</f>
        <v>0.5</v>
      </c>
      <c r="X91" s="6">
        <f>COUNTIFS(Sta!$A:$A,A91,Sta!$R:$R,"&gt;1.5")/$B91</f>
        <v>0.33333333333333331</v>
      </c>
      <c r="Y91" s="6">
        <f>COUNTIFS(Sta!$B:$B,A91,Sta!$S:$S,"&gt;1.5")/$C91</f>
        <v>0.75</v>
      </c>
    </row>
    <row r="92" spans="1:25" x14ac:dyDescent="0.3">
      <c r="A92" t="s">
        <v>88</v>
      </c>
      <c r="B92" s="7">
        <f>COUNTIF(Sta!A:A,A92)</f>
        <v>5</v>
      </c>
      <c r="C92" s="4">
        <f>COUNTIF(Sta!B:B,A92)</f>
        <v>5</v>
      </c>
      <c r="D92" s="4">
        <f t="shared" si="1"/>
        <v>10</v>
      </c>
      <c r="E92" s="8">
        <f>(SUMIF(Sta!$A:$A,A92,Sta!$T:$T)  + SUMIF(Sta!$B:$B,A92,Sta!$T:$T) )/$D92</f>
        <v>3.5</v>
      </c>
      <c r="F92" s="5">
        <f>SUMIF(Sta!$A:$A,A92,Sta!$T:$T)/$B92</f>
        <v>3.6</v>
      </c>
      <c r="G92" s="5">
        <f>SUMIF(Sta!$B:$B,A92,Sta!$T:$T)/$C92</f>
        <v>3.4</v>
      </c>
      <c r="H92" s="8">
        <f>(SUMIF(Sta!$A:$A,A92,Sta!$R:$R)  + SUMIF(Sta!$B:$B,A92,Sta!$S:$S) )/$D92</f>
        <v>1.6</v>
      </c>
      <c r="I92" s="5">
        <f>SUMIF(Sta!$A:$A,A92,Sta!$R:$R)/$B92</f>
        <v>1.6</v>
      </c>
      <c r="J92" s="5">
        <f>SUMIF(Sta!$B:$B,A92,Sta!$S:$S)/$C92</f>
        <v>1.6</v>
      </c>
      <c r="K92" s="9">
        <f>(COUNTIFS(Sta!$A:$A,A92,Sta!$T:$T,"&gt;2.5") +COUNTIFS(Sta!$B:$B,A92,Sta!$T:$T,"&gt;2.5"))/$D92</f>
        <v>0.7</v>
      </c>
      <c r="L92" s="6">
        <f>COUNTIFS(Sta!$A:$A,A92,Sta!$T:$T,"&gt;2.5")/$B92</f>
        <v>0.6</v>
      </c>
      <c r="M92" s="6">
        <f>COUNTIFS(Sta!$B:$B,A92,Sta!$T:$T,"&gt;2.5")/$C92</f>
        <v>0.8</v>
      </c>
      <c r="N92" s="9">
        <f>(COUNTIFS(Sta!$A:$A,A92,Sta!$T:$T,"&gt;3.5") +COUNTIFS(Sta!$B:$B,A92,Sta!$T:$T,"&gt;3.5"))/$D92</f>
        <v>0.6</v>
      </c>
      <c r="O92" s="31">
        <f>COUNTIFS(Sta!$A:$A,A92,Sta!$T:$T,"&gt;3.5")/$B92</f>
        <v>0.6</v>
      </c>
      <c r="P92" s="12">
        <f>COUNTIFS(Sta!$B:$B,A92,Sta!$T:$T,"&gt;3.5")/$C92</f>
        <v>0.6</v>
      </c>
      <c r="Q92" s="31">
        <f>(COUNTIFS(Sta!$A:$A,A92,Sta!$T:$T,"&gt;4.5") +COUNTIFS(Sta!$B:$B,A92,Sta!$T:$T,"&gt;4.5"))/$D92</f>
        <v>0.3</v>
      </c>
      <c r="R92" s="6">
        <f>COUNTIFS(Sta!$A:$A,A92,Sta!$T:$T,"&gt;4.5")/$B92</f>
        <v>0.4</v>
      </c>
      <c r="S92" s="6">
        <f>COUNTIFS(Sta!$B:$B,A92,Sta!$T:$T,"&gt;4.5")/$C92</f>
        <v>0.2</v>
      </c>
      <c r="T92" s="9">
        <f>(COUNTIFS(Sta!$A:$A,A92,Sta!$R:$R,"&gt;0.5") +COUNTIFS(Sta!$B:$B,A92,Sta!$S:$S,"&gt;0.5"))/$D92</f>
        <v>0.8</v>
      </c>
      <c r="U92" s="6">
        <f>COUNTIFS(Sta!$A:$A,A92,Sta!$R:$R,"&gt;0.5")/$B92</f>
        <v>0.8</v>
      </c>
      <c r="V92" s="6">
        <f>COUNTIFS(Sta!$B:$B,A92,Sta!$S:$S,"&gt;0.5")/$C92</f>
        <v>0.8</v>
      </c>
      <c r="W92" s="9">
        <f>(COUNTIFS(Sta!$A:$A,A92,Sta!$R:$R,"&gt;1.5") +COUNTIFS(Sta!$B:$B,A92,Sta!$S:$S,"&gt;1.5"))/$D92</f>
        <v>0.5</v>
      </c>
      <c r="X92" s="6">
        <f>COUNTIFS(Sta!$A:$A,A92,Sta!$R:$R,"&gt;1.5")/$B92</f>
        <v>0.4</v>
      </c>
      <c r="Y92" s="6">
        <f>COUNTIFS(Sta!$B:$B,A92,Sta!$S:$S,"&gt;1.5")/$C92</f>
        <v>0.6</v>
      </c>
    </row>
    <row r="93" spans="1:25" x14ac:dyDescent="0.3">
      <c r="A93" t="s">
        <v>83</v>
      </c>
      <c r="B93" s="7">
        <f>COUNTIF(Sta!A:A,A93)</f>
        <v>5</v>
      </c>
      <c r="C93" s="4">
        <f>COUNTIF(Sta!B:B,A93)</f>
        <v>5</v>
      </c>
      <c r="D93" s="4">
        <f t="shared" si="1"/>
        <v>10</v>
      </c>
      <c r="E93" s="8">
        <f>(SUMIF(Sta!$A:$A,A93,Sta!$T:$T)  + SUMIF(Sta!$B:$B,A93,Sta!$T:$T) )/$D93</f>
        <v>4</v>
      </c>
      <c r="F93" s="5">
        <f>SUMIF(Sta!$A:$A,A93,Sta!$T:$T)/$B93</f>
        <v>3.6</v>
      </c>
      <c r="G93" s="5">
        <f>SUMIF(Sta!$B:$B,A93,Sta!$T:$T)/$C93</f>
        <v>4.4000000000000004</v>
      </c>
      <c r="H93" s="8">
        <f>(SUMIF(Sta!$A:$A,A93,Sta!$R:$R)  + SUMIF(Sta!$B:$B,A93,Sta!$S:$S) )/$D93</f>
        <v>1.6</v>
      </c>
      <c r="I93" s="5">
        <f>SUMIF(Sta!$A:$A,A93,Sta!$R:$R)/$B93</f>
        <v>1.2</v>
      </c>
      <c r="J93" s="5">
        <f>SUMIF(Sta!$B:$B,A93,Sta!$S:$S)/$C93</f>
        <v>2</v>
      </c>
      <c r="K93" s="9">
        <f>(COUNTIFS(Sta!$A:$A,A93,Sta!$T:$T,"&gt;2.5") +COUNTIFS(Sta!$B:$B,A93,Sta!$T:$T,"&gt;2.5"))/$D93</f>
        <v>0.7</v>
      </c>
      <c r="L93" s="6">
        <f>COUNTIFS(Sta!$A:$A,A93,Sta!$T:$T,"&gt;2.5")/$B93</f>
        <v>0.6</v>
      </c>
      <c r="M93" s="6">
        <f>COUNTIFS(Sta!$B:$B,A93,Sta!$T:$T,"&gt;2.5")/$C93</f>
        <v>0.8</v>
      </c>
      <c r="N93" s="9">
        <f>(COUNTIFS(Sta!$A:$A,A93,Sta!$T:$T,"&gt;3.5") +COUNTIFS(Sta!$B:$B,A93,Sta!$T:$T,"&gt;3.5"))/$D93</f>
        <v>0.7</v>
      </c>
      <c r="O93" s="31">
        <f>COUNTIFS(Sta!$A:$A,A93,Sta!$T:$T,"&gt;3.5")/$B93</f>
        <v>0.6</v>
      </c>
      <c r="P93" s="12">
        <f>COUNTIFS(Sta!$B:$B,A93,Sta!$T:$T,"&gt;3.5")/$C93</f>
        <v>0.8</v>
      </c>
      <c r="Q93" s="31">
        <f>(COUNTIFS(Sta!$A:$A,A93,Sta!$T:$T,"&gt;4.5") +COUNTIFS(Sta!$B:$B,A93,Sta!$T:$T,"&gt;4.5"))/$D93</f>
        <v>0.3</v>
      </c>
      <c r="R93" s="6">
        <f>COUNTIFS(Sta!$A:$A,A93,Sta!$T:$T,"&gt;4.5")/$B93</f>
        <v>0.2</v>
      </c>
      <c r="S93" s="6">
        <f>COUNTIFS(Sta!$B:$B,A93,Sta!$T:$T,"&gt;4.5")/$C93</f>
        <v>0.4</v>
      </c>
      <c r="T93" s="9">
        <f>(COUNTIFS(Sta!$A:$A,A93,Sta!$R:$R,"&gt;0.5") +COUNTIFS(Sta!$B:$B,A93,Sta!$S:$S,"&gt;0.5"))/$D93</f>
        <v>0.7</v>
      </c>
      <c r="U93" s="6">
        <f>COUNTIFS(Sta!$A:$A,A93,Sta!$R:$R,"&gt;0.5")/$B93</f>
        <v>0.6</v>
      </c>
      <c r="V93" s="6">
        <f>COUNTIFS(Sta!$B:$B,A93,Sta!$S:$S,"&gt;0.5")/$C93</f>
        <v>0.8</v>
      </c>
      <c r="W93" s="9">
        <f>(COUNTIFS(Sta!$A:$A,A93,Sta!$R:$R,"&gt;1.5") +COUNTIFS(Sta!$B:$B,A93,Sta!$S:$S,"&gt;1.5"))/$D93</f>
        <v>0.6</v>
      </c>
      <c r="X93" s="6">
        <f>COUNTIFS(Sta!$A:$A,A93,Sta!$R:$R,"&gt;1.5")/$B93</f>
        <v>0.6</v>
      </c>
      <c r="Y93" s="6">
        <f>COUNTIFS(Sta!$B:$B,A93,Sta!$S:$S,"&gt;1.5")/$C93</f>
        <v>0.6</v>
      </c>
    </row>
    <row r="94" spans="1:25" x14ac:dyDescent="0.3">
      <c r="A94" t="s">
        <v>154</v>
      </c>
      <c r="B94" s="7">
        <f>COUNTIF(Sta!A:A,A94)</f>
        <v>5</v>
      </c>
      <c r="C94" s="4">
        <f>COUNTIF(Sta!B:B,A94)</f>
        <v>5</v>
      </c>
      <c r="D94" s="4">
        <f t="shared" si="1"/>
        <v>10</v>
      </c>
      <c r="E94" s="8">
        <f>(SUMIF(Sta!$A:$A,A94,Sta!$T:$T)  + SUMIF(Sta!$B:$B,A94,Sta!$T:$T) )/$D94</f>
        <v>4.9000000000000004</v>
      </c>
      <c r="F94" s="5">
        <f>SUMIF(Sta!$A:$A,A94,Sta!$T:$T)/$B94</f>
        <v>4.2</v>
      </c>
      <c r="G94" s="5">
        <f>SUMIF(Sta!$B:$B,A94,Sta!$T:$T)/$C94</f>
        <v>5.6</v>
      </c>
      <c r="H94" s="8">
        <f>(SUMIF(Sta!$A:$A,A94,Sta!$R:$R)  + SUMIF(Sta!$B:$B,A94,Sta!$S:$S) )/$D94</f>
        <v>2.4</v>
      </c>
      <c r="I94" s="5">
        <f>SUMIF(Sta!$A:$A,A94,Sta!$R:$R)/$B94</f>
        <v>1.6</v>
      </c>
      <c r="J94" s="5">
        <f>SUMIF(Sta!$B:$B,A94,Sta!$S:$S)/$C94</f>
        <v>3.2</v>
      </c>
      <c r="K94" s="9">
        <f>(COUNTIFS(Sta!$A:$A,A94,Sta!$T:$T,"&gt;2.5") +COUNTIFS(Sta!$B:$B,A94,Sta!$T:$T,"&gt;2.5"))/$D94</f>
        <v>0.8</v>
      </c>
      <c r="L94" s="6">
        <f>COUNTIFS(Sta!$A:$A,A94,Sta!$T:$T,"&gt;2.5")/$B94</f>
        <v>0.8</v>
      </c>
      <c r="M94" s="6">
        <f>COUNTIFS(Sta!$B:$B,A94,Sta!$T:$T,"&gt;2.5")/$C94</f>
        <v>0.8</v>
      </c>
      <c r="N94" s="9">
        <f>(COUNTIFS(Sta!$A:$A,A94,Sta!$T:$T,"&gt;3.5") +COUNTIFS(Sta!$B:$B,A94,Sta!$T:$T,"&gt;3.5"))/$D94</f>
        <v>0.8</v>
      </c>
      <c r="O94" s="31">
        <f>COUNTIFS(Sta!$A:$A,A94,Sta!$T:$T,"&gt;3.5")/$B94</f>
        <v>0.8</v>
      </c>
      <c r="P94" s="12">
        <f>COUNTIFS(Sta!$B:$B,A94,Sta!$T:$T,"&gt;3.5")/$C94</f>
        <v>0.8</v>
      </c>
      <c r="Q94" s="31">
        <f>(COUNTIFS(Sta!$A:$A,A94,Sta!$T:$T,"&gt;4.5") +COUNTIFS(Sta!$B:$B,A94,Sta!$T:$T,"&gt;4.5"))/$D94</f>
        <v>0.6</v>
      </c>
      <c r="R94" s="6">
        <f>COUNTIFS(Sta!$A:$A,A94,Sta!$T:$T,"&gt;4.5")/$B94</f>
        <v>0.4</v>
      </c>
      <c r="S94" s="6">
        <f>COUNTIFS(Sta!$B:$B,A94,Sta!$T:$T,"&gt;4.5")/$C94</f>
        <v>0.8</v>
      </c>
      <c r="T94" s="9">
        <f>(COUNTIFS(Sta!$A:$A,A94,Sta!$R:$R,"&gt;0.5") +COUNTIFS(Sta!$B:$B,A94,Sta!$S:$S,"&gt;0.5"))/$D94</f>
        <v>0.9</v>
      </c>
      <c r="U94" s="6">
        <f>COUNTIFS(Sta!$A:$A,A94,Sta!$R:$R,"&gt;0.5")/$B94</f>
        <v>0.8</v>
      </c>
      <c r="V94" s="6">
        <f>COUNTIFS(Sta!$B:$B,A94,Sta!$S:$S,"&gt;0.5")/$C94</f>
        <v>1</v>
      </c>
      <c r="W94" s="9">
        <f>(COUNTIFS(Sta!$A:$A,A94,Sta!$R:$R,"&gt;1.5") +COUNTIFS(Sta!$B:$B,A94,Sta!$S:$S,"&gt;1.5"))/$D94</f>
        <v>0.8</v>
      </c>
      <c r="X94" s="6">
        <f>COUNTIFS(Sta!$A:$A,A94,Sta!$R:$R,"&gt;1.5")/$B94</f>
        <v>0.6</v>
      </c>
      <c r="Y94" s="6">
        <f>COUNTIFS(Sta!$B:$B,A94,Sta!$S:$S,"&gt;1.5")/$C94</f>
        <v>1</v>
      </c>
    </row>
    <row r="95" spans="1:25" x14ac:dyDescent="0.3">
      <c r="A95" t="s">
        <v>86</v>
      </c>
      <c r="B95" s="7">
        <f>COUNTIF(Sta!A:A,A95)</f>
        <v>4</v>
      </c>
      <c r="C95" s="4">
        <f>COUNTIF(Sta!B:B,A95)</f>
        <v>6</v>
      </c>
      <c r="D95" s="4">
        <f t="shared" si="1"/>
        <v>10</v>
      </c>
      <c r="E95" s="8">
        <f>(SUMIF(Sta!$A:$A,A95,Sta!$T:$T)  + SUMIF(Sta!$B:$B,A95,Sta!$T:$T) )/$D95</f>
        <v>3.9</v>
      </c>
      <c r="F95" s="5">
        <f>SUMIF(Sta!$A:$A,A95,Sta!$T:$T)/$B95</f>
        <v>5.25</v>
      </c>
      <c r="G95" s="5">
        <f>SUMIF(Sta!$B:$B,A95,Sta!$T:$T)/$C95</f>
        <v>3</v>
      </c>
      <c r="H95" s="8">
        <f>(SUMIF(Sta!$A:$A,A95,Sta!$R:$R)  + SUMIF(Sta!$B:$B,A95,Sta!$S:$S) )/$D95</f>
        <v>1.9</v>
      </c>
      <c r="I95" s="5">
        <f>SUMIF(Sta!$A:$A,A95,Sta!$R:$R)/$B95</f>
        <v>2.75</v>
      </c>
      <c r="J95" s="5">
        <f>SUMIF(Sta!$B:$B,A95,Sta!$S:$S)/$C95</f>
        <v>1.3333333333333333</v>
      </c>
      <c r="K95" s="9">
        <f>(COUNTIFS(Sta!$A:$A,A95,Sta!$T:$T,"&gt;2.5") +COUNTIFS(Sta!$B:$B,A95,Sta!$T:$T,"&gt;2.5"))/$D95</f>
        <v>0.5</v>
      </c>
      <c r="L95" s="6">
        <f>COUNTIFS(Sta!$A:$A,A95,Sta!$T:$T,"&gt;2.5")/$B95</f>
        <v>0.75</v>
      </c>
      <c r="M95" s="6">
        <f>COUNTIFS(Sta!$B:$B,A95,Sta!$T:$T,"&gt;2.5")/$C95</f>
        <v>0.33333333333333331</v>
      </c>
      <c r="N95" s="9">
        <f>(COUNTIFS(Sta!$A:$A,A95,Sta!$T:$T,"&gt;3.5") +COUNTIFS(Sta!$B:$B,A95,Sta!$T:$T,"&gt;3.5"))/$D95</f>
        <v>0.5</v>
      </c>
      <c r="O95" s="31">
        <f>COUNTIFS(Sta!$A:$A,A95,Sta!$T:$T,"&gt;3.5")/$B95</f>
        <v>0.75</v>
      </c>
      <c r="P95" s="12">
        <f>COUNTIFS(Sta!$B:$B,A95,Sta!$T:$T,"&gt;3.5")/$C95</f>
        <v>0.33333333333333331</v>
      </c>
      <c r="Q95" s="31">
        <f>(COUNTIFS(Sta!$A:$A,A95,Sta!$T:$T,"&gt;4.5") +COUNTIFS(Sta!$B:$B,A95,Sta!$T:$T,"&gt;4.5"))/$D95</f>
        <v>0.4</v>
      </c>
      <c r="R95" s="6">
        <f>COUNTIFS(Sta!$A:$A,A95,Sta!$T:$T,"&gt;4.5")/$B95</f>
        <v>0.75</v>
      </c>
      <c r="S95" s="6">
        <f>COUNTIFS(Sta!$B:$B,A95,Sta!$T:$T,"&gt;4.5")/$C95</f>
        <v>0.16666666666666666</v>
      </c>
      <c r="T95" s="9">
        <f>(COUNTIFS(Sta!$A:$A,A95,Sta!$R:$R,"&gt;0.5") +COUNTIFS(Sta!$B:$B,A95,Sta!$S:$S,"&gt;0.5"))/$D95</f>
        <v>0.9</v>
      </c>
      <c r="U95" s="6">
        <f>COUNTIFS(Sta!$A:$A,A95,Sta!$R:$R,"&gt;0.5")/$B95</f>
        <v>1</v>
      </c>
      <c r="V95" s="6">
        <f>COUNTIFS(Sta!$B:$B,A95,Sta!$S:$S,"&gt;0.5")/$C95</f>
        <v>0.83333333333333337</v>
      </c>
      <c r="W95" s="9">
        <f>(COUNTIFS(Sta!$A:$A,A95,Sta!$R:$R,"&gt;1.5") +COUNTIFS(Sta!$B:$B,A95,Sta!$S:$S,"&gt;1.5"))/$D95</f>
        <v>0.5</v>
      </c>
      <c r="X95" s="6">
        <f>COUNTIFS(Sta!$A:$A,A95,Sta!$R:$R,"&gt;1.5")/$B95</f>
        <v>0.75</v>
      </c>
      <c r="Y95" s="6">
        <f>COUNTIFS(Sta!$B:$B,A95,Sta!$S:$S,"&gt;1.5")/$C95</f>
        <v>0.33333333333333331</v>
      </c>
    </row>
    <row r="96" spans="1:25" x14ac:dyDescent="0.3">
      <c r="A96" t="s">
        <v>92</v>
      </c>
      <c r="B96" s="7">
        <f>COUNTIF(Sta!A:A,A96)</f>
        <v>4</v>
      </c>
      <c r="C96" s="4">
        <f>COUNTIF(Sta!B:B,A96)</f>
        <v>6</v>
      </c>
      <c r="D96" s="4">
        <f t="shared" si="1"/>
        <v>10</v>
      </c>
      <c r="E96" s="8">
        <f>(SUMIF(Sta!$A:$A,A96,Sta!$T:$T)  + SUMIF(Sta!$B:$B,A96,Sta!$T:$T) )/$D96</f>
        <v>4.0999999999999996</v>
      </c>
      <c r="F96" s="5">
        <f>SUMIF(Sta!$A:$A,A96,Sta!$T:$T)/$B96</f>
        <v>4.25</v>
      </c>
      <c r="G96" s="5">
        <f>SUMIF(Sta!$B:$B,A96,Sta!$T:$T)/$C96</f>
        <v>4</v>
      </c>
      <c r="H96" s="8">
        <f>(SUMIF(Sta!$A:$A,A96,Sta!$R:$R)  + SUMIF(Sta!$B:$B,A96,Sta!$S:$S) )/$D96</f>
        <v>2.4</v>
      </c>
      <c r="I96" s="5">
        <f>SUMIF(Sta!$A:$A,A96,Sta!$R:$R)/$B96</f>
        <v>2</v>
      </c>
      <c r="J96" s="5">
        <f>SUMIF(Sta!$B:$B,A96,Sta!$S:$S)/$C96</f>
        <v>2.6666666666666665</v>
      </c>
      <c r="K96" s="9">
        <f>(COUNTIFS(Sta!$A:$A,A96,Sta!$T:$T,"&gt;2.5") +COUNTIFS(Sta!$B:$B,A96,Sta!$T:$T,"&gt;2.5"))/$D96</f>
        <v>0.8</v>
      </c>
      <c r="L96" s="6">
        <f>COUNTIFS(Sta!$A:$A,A96,Sta!$T:$T,"&gt;2.5")/$B96</f>
        <v>1</v>
      </c>
      <c r="M96" s="6">
        <f>COUNTIFS(Sta!$B:$B,A96,Sta!$T:$T,"&gt;2.5")/$C96</f>
        <v>0.66666666666666663</v>
      </c>
      <c r="N96" s="9">
        <f>(COUNTIFS(Sta!$A:$A,A96,Sta!$T:$T,"&gt;3.5") +COUNTIFS(Sta!$B:$B,A96,Sta!$T:$T,"&gt;3.5"))/$D96</f>
        <v>0.8</v>
      </c>
      <c r="O96" s="31">
        <f>COUNTIFS(Sta!$A:$A,A96,Sta!$T:$T,"&gt;3.5")/$B96</f>
        <v>1</v>
      </c>
      <c r="P96" s="12">
        <f>COUNTIFS(Sta!$B:$B,A96,Sta!$T:$T,"&gt;3.5")/$C96</f>
        <v>0.66666666666666663</v>
      </c>
      <c r="Q96" s="31">
        <f>(COUNTIFS(Sta!$A:$A,A96,Sta!$T:$T,"&gt;4.5") +COUNTIFS(Sta!$B:$B,A96,Sta!$T:$T,"&gt;4.5"))/$D96</f>
        <v>0.4</v>
      </c>
      <c r="R96" s="6">
        <f>COUNTIFS(Sta!$A:$A,A96,Sta!$T:$T,"&gt;4.5")/$B96</f>
        <v>0.25</v>
      </c>
      <c r="S96" s="6">
        <f>COUNTIFS(Sta!$B:$B,A96,Sta!$T:$T,"&gt;4.5")/$C96</f>
        <v>0.5</v>
      </c>
      <c r="T96" s="9">
        <f>(COUNTIFS(Sta!$A:$A,A96,Sta!$R:$R,"&gt;0.5") +COUNTIFS(Sta!$B:$B,A96,Sta!$S:$S,"&gt;0.5"))/$D96</f>
        <v>1</v>
      </c>
      <c r="U96" s="6">
        <f>COUNTIFS(Sta!$A:$A,A96,Sta!$R:$R,"&gt;0.5")/$B96</f>
        <v>1</v>
      </c>
      <c r="V96" s="6">
        <f>COUNTIFS(Sta!$B:$B,A96,Sta!$S:$S,"&gt;0.5")/$C96</f>
        <v>1</v>
      </c>
      <c r="W96" s="9">
        <f>(COUNTIFS(Sta!$A:$A,A96,Sta!$R:$R,"&gt;1.5") +COUNTIFS(Sta!$B:$B,A96,Sta!$S:$S,"&gt;1.5"))/$D96</f>
        <v>0.8</v>
      </c>
      <c r="X96" s="6">
        <f>COUNTIFS(Sta!$A:$A,A96,Sta!$R:$R,"&gt;1.5")/$B96</f>
        <v>1</v>
      </c>
      <c r="Y96" s="6">
        <f>COUNTIFS(Sta!$B:$B,A96,Sta!$S:$S,"&gt;1.5")/$C96</f>
        <v>0.66666666666666663</v>
      </c>
    </row>
    <row r="97" spans="1:25" x14ac:dyDescent="0.3">
      <c r="A97" t="s">
        <v>89</v>
      </c>
      <c r="B97" s="7">
        <f>COUNTIF(Sta!A:A,A97)</f>
        <v>5</v>
      </c>
      <c r="C97" s="4">
        <f>COUNTIF(Sta!B:B,A97)</f>
        <v>5</v>
      </c>
      <c r="D97" s="4">
        <f t="shared" si="1"/>
        <v>10</v>
      </c>
      <c r="E97" s="8">
        <f>(SUMIF(Sta!$A:$A,A97,Sta!$T:$T)  + SUMIF(Sta!$B:$B,A97,Sta!$T:$T) )/$D97</f>
        <v>3.9</v>
      </c>
      <c r="F97" s="5">
        <f>SUMIF(Sta!$A:$A,A97,Sta!$T:$T)/$B97</f>
        <v>3.4</v>
      </c>
      <c r="G97" s="5">
        <f>SUMIF(Sta!$B:$B,A97,Sta!$T:$T)/$C97</f>
        <v>4.4000000000000004</v>
      </c>
      <c r="H97" s="8">
        <f>(SUMIF(Sta!$A:$A,A97,Sta!$R:$R)  + SUMIF(Sta!$B:$B,A97,Sta!$S:$S) )/$D97</f>
        <v>2</v>
      </c>
      <c r="I97" s="5">
        <f>SUMIF(Sta!$A:$A,A97,Sta!$R:$R)/$B97</f>
        <v>1.8</v>
      </c>
      <c r="J97" s="5">
        <f>SUMIF(Sta!$B:$B,A97,Sta!$S:$S)/$C97</f>
        <v>2.2000000000000002</v>
      </c>
      <c r="K97" s="9">
        <f>(COUNTIFS(Sta!$A:$A,A97,Sta!$T:$T,"&gt;2.5") +COUNTIFS(Sta!$B:$B,A97,Sta!$T:$T,"&gt;2.5"))/$D97</f>
        <v>0.6</v>
      </c>
      <c r="L97" s="6">
        <f>COUNTIFS(Sta!$A:$A,A97,Sta!$T:$T,"&gt;2.5")/$B97</f>
        <v>0.4</v>
      </c>
      <c r="M97" s="6">
        <f>COUNTIFS(Sta!$B:$B,A97,Sta!$T:$T,"&gt;2.5")/$C97</f>
        <v>0.8</v>
      </c>
      <c r="N97" s="9">
        <f>(COUNTIFS(Sta!$A:$A,A97,Sta!$T:$T,"&gt;3.5") +COUNTIFS(Sta!$B:$B,A97,Sta!$T:$T,"&gt;3.5"))/$D97</f>
        <v>0.5</v>
      </c>
      <c r="O97" s="31">
        <f>COUNTIFS(Sta!$A:$A,A97,Sta!$T:$T,"&gt;3.5")/$B97</f>
        <v>0.4</v>
      </c>
      <c r="P97" s="12">
        <f>COUNTIFS(Sta!$B:$B,A97,Sta!$T:$T,"&gt;3.5")/$C97</f>
        <v>0.6</v>
      </c>
      <c r="Q97" s="31">
        <f>(COUNTIFS(Sta!$A:$A,A97,Sta!$T:$T,"&gt;4.5") +COUNTIFS(Sta!$B:$B,A97,Sta!$T:$T,"&gt;4.5"))/$D97</f>
        <v>0.4</v>
      </c>
      <c r="R97" s="6">
        <f>COUNTIFS(Sta!$A:$A,A97,Sta!$T:$T,"&gt;4.5")/$B97</f>
        <v>0.4</v>
      </c>
      <c r="S97" s="6">
        <f>COUNTIFS(Sta!$B:$B,A97,Sta!$T:$T,"&gt;4.5")/$C97</f>
        <v>0.4</v>
      </c>
      <c r="T97" s="9">
        <f>(COUNTIFS(Sta!$A:$A,A97,Sta!$R:$R,"&gt;0.5") +COUNTIFS(Sta!$B:$B,A97,Sta!$S:$S,"&gt;0.5"))/$D97</f>
        <v>0.9</v>
      </c>
      <c r="U97" s="6">
        <f>COUNTIFS(Sta!$A:$A,A97,Sta!$R:$R,"&gt;0.5")/$B97</f>
        <v>0.8</v>
      </c>
      <c r="V97" s="6">
        <f>COUNTIFS(Sta!$B:$B,A97,Sta!$S:$S,"&gt;0.5")/$C97</f>
        <v>1</v>
      </c>
      <c r="W97" s="9">
        <f>(COUNTIFS(Sta!$A:$A,A97,Sta!$R:$R,"&gt;1.5") +COUNTIFS(Sta!$B:$B,A97,Sta!$S:$S,"&gt;1.5"))/$D97</f>
        <v>0.5</v>
      </c>
      <c r="X97" s="6">
        <f>COUNTIFS(Sta!$A:$A,A97,Sta!$R:$R,"&gt;1.5")/$B97</f>
        <v>0.4</v>
      </c>
      <c r="Y97" s="6">
        <f>COUNTIFS(Sta!$B:$B,A97,Sta!$S:$S,"&gt;1.5")/$C97</f>
        <v>0.6</v>
      </c>
    </row>
    <row r="98" spans="1:25" x14ac:dyDescent="0.3">
      <c r="A98" t="s">
        <v>90</v>
      </c>
      <c r="B98" s="7">
        <f>COUNTIF(Sta!A:A,A98)</f>
        <v>5</v>
      </c>
      <c r="C98" s="4">
        <f>COUNTIF(Sta!B:B,A98)</f>
        <v>5</v>
      </c>
      <c r="D98" s="4">
        <f t="shared" si="1"/>
        <v>10</v>
      </c>
      <c r="E98" s="8">
        <f>(SUMIF(Sta!$A:$A,A98,Sta!$T:$T)  + SUMIF(Sta!$B:$B,A98,Sta!$T:$T) )/$D98</f>
        <v>3.6</v>
      </c>
      <c r="F98" s="5">
        <f>SUMIF(Sta!$A:$A,A98,Sta!$T:$T)/$B98</f>
        <v>5.2</v>
      </c>
      <c r="G98" s="5">
        <f>SUMIF(Sta!$B:$B,A98,Sta!$T:$T)/$C98</f>
        <v>2</v>
      </c>
      <c r="H98" s="8">
        <f>(SUMIF(Sta!$A:$A,A98,Sta!$R:$R)  + SUMIF(Sta!$B:$B,A98,Sta!$S:$S) )/$D98</f>
        <v>2.2000000000000002</v>
      </c>
      <c r="I98" s="5">
        <f>SUMIF(Sta!$A:$A,A98,Sta!$R:$R)/$B98</f>
        <v>3</v>
      </c>
      <c r="J98" s="5">
        <f>SUMIF(Sta!$B:$B,A98,Sta!$S:$S)/$C98</f>
        <v>1.4</v>
      </c>
      <c r="K98" s="9">
        <f>(COUNTIFS(Sta!$A:$A,A98,Sta!$T:$T,"&gt;2.5") +COUNTIFS(Sta!$B:$B,A98,Sta!$T:$T,"&gt;2.5"))/$D98</f>
        <v>0.7</v>
      </c>
      <c r="L98" s="6">
        <f>COUNTIFS(Sta!$A:$A,A98,Sta!$T:$T,"&gt;2.5")/$B98</f>
        <v>1</v>
      </c>
      <c r="M98" s="6">
        <f>COUNTIFS(Sta!$B:$B,A98,Sta!$T:$T,"&gt;2.5")/$C98</f>
        <v>0.4</v>
      </c>
      <c r="N98" s="9">
        <f>(COUNTIFS(Sta!$A:$A,A98,Sta!$T:$T,"&gt;3.5") +COUNTIFS(Sta!$B:$B,A98,Sta!$T:$T,"&gt;3.5"))/$D98</f>
        <v>0.5</v>
      </c>
      <c r="O98" s="31">
        <f>COUNTIFS(Sta!$A:$A,A98,Sta!$T:$T,"&gt;3.5")/$B98</f>
        <v>0.8</v>
      </c>
      <c r="P98" s="12">
        <f>COUNTIFS(Sta!$B:$B,A98,Sta!$T:$T,"&gt;3.5")/$C98</f>
        <v>0.2</v>
      </c>
      <c r="Q98" s="31">
        <f>(COUNTIFS(Sta!$A:$A,A98,Sta!$T:$T,"&gt;4.5") +COUNTIFS(Sta!$B:$B,A98,Sta!$T:$T,"&gt;4.5"))/$D98</f>
        <v>0.4</v>
      </c>
      <c r="R98" s="6">
        <f>COUNTIFS(Sta!$A:$A,A98,Sta!$T:$T,"&gt;4.5")/$B98</f>
        <v>0.6</v>
      </c>
      <c r="S98" s="6">
        <f>COUNTIFS(Sta!$B:$B,A98,Sta!$T:$T,"&gt;4.5")/$C98</f>
        <v>0.2</v>
      </c>
      <c r="T98" s="9">
        <f>(COUNTIFS(Sta!$A:$A,A98,Sta!$R:$R,"&gt;0.5") +COUNTIFS(Sta!$B:$B,A98,Sta!$S:$S,"&gt;0.5"))/$D98</f>
        <v>0.8</v>
      </c>
      <c r="U98" s="6">
        <f>COUNTIFS(Sta!$A:$A,A98,Sta!$R:$R,"&gt;0.5")/$B98</f>
        <v>1</v>
      </c>
      <c r="V98" s="6">
        <f>COUNTIFS(Sta!$B:$B,A98,Sta!$S:$S,"&gt;0.5")/$C98</f>
        <v>0.6</v>
      </c>
      <c r="W98" s="9">
        <f>(COUNTIFS(Sta!$A:$A,A98,Sta!$R:$R,"&gt;1.5") +COUNTIFS(Sta!$B:$B,A98,Sta!$S:$S,"&gt;1.5"))/$D98</f>
        <v>0.7</v>
      </c>
      <c r="X98" s="6">
        <f>COUNTIFS(Sta!$A:$A,A98,Sta!$R:$R,"&gt;1.5")/$B98</f>
        <v>1</v>
      </c>
      <c r="Y98" s="6">
        <f>COUNTIFS(Sta!$B:$B,A98,Sta!$S:$S,"&gt;1.5")/$C98</f>
        <v>0.4</v>
      </c>
    </row>
    <row r="99" spans="1:25" x14ac:dyDescent="0.3">
      <c r="A99" t="s">
        <v>126</v>
      </c>
      <c r="B99" s="7">
        <f>COUNTIF(Sta!A:A,A99)</f>
        <v>4</v>
      </c>
      <c r="C99" s="4">
        <f>COUNTIF(Sta!B:B,A99)</f>
        <v>6</v>
      </c>
      <c r="D99" s="4">
        <f t="shared" si="1"/>
        <v>10</v>
      </c>
      <c r="E99" s="8">
        <f>(SUMIF(Sta!$A:$A,A99,Sta!$T:$T)  + SUMIF(Sta!$B:$B,A99,Sta!$T:$T) )/$D99</f>
        <v>3.6</v>
      </c>
      <c r="F99" s="5">
        <f>SUMIF(Sta!$A:$A,A99,Sta!$T:$T)/$B99</f>
        <v>2.25</v>
      </c>
      <c r="G99" s="5">
        <f>SUMIF(Sta!$B:$B,A99,Sta!$T:$T)/$C99</f>
        <v>4.5</v>
      </c>
      <c r="H99" s="8">
        <f>(SUMIF(Sta!$A:$A,A99,Sta!$R:$R)  + SUMIF(Sta!$B:$B,A99,Sta!$S:$S) )/$D99</f>
        <v>2.1</v>
      </c>
      <c r="I99" s="5">
        <f>SUMIF(Sta!$A:$A,A99,Sta!$R:$R)/$B99</f>
        <v>1.5</v>
      </c>
      <c r="J99" s="5">
        <f>SUMIF(Sta!$B:$B,A99,Sta!$S:$S)/$C99</f>
        <v>2.5</v>
      </c>
      <c r="K99" s="9">
        <f>(COUNTIFS(Sta!$A:$A,A99,Sta!$T:$T,"&gt;2.5") +COUNTIFS(Sta!$B:$B,A99,Sta!$T:$T,"&gt;2.5"))/$D99</f>
        <v>0.7</v>
      </c>
      <c r="L99" s="6">
        <f>COUNTIFS(Sta!$A:$A,A99,Sta!$T:$T,"&gt;2.5")/$B99</f>
        <v>0.5</v>
      </c>
      <c r="M99" s="6">
        <f>COUNTIFS(Sta!$B:$B,A99,Sta!$T:$T,"&gt;2.5")/$C99</f>
        <v>0.83333333333333337</v>
      </c>
      <c r="N99" s="9">
        <f>(COUNTIFS(Sta!$A:$A,A99,Sta!$T:$T,"&gt;3.5") +COUNTIFS(Sta!$B:$B,A99,Sta!$T:$T,"&gt;3.5"))/$D99</f>
        <v>0.6</v>
      </c>
      <c r="O99" s="31">
        <f>COUNTIFS(Sta!$A:$A,A99,Sta!$T:$T,"&gt;3.5")/$B99</f>
        <v>0.25</v>
      </c>
      <c r="P99" s="12">
        <f>COUNTIFS(Sta!$B:$B,A99,Sta!$T:$T,"&gt;3.5")/$C99</f>
        <v>0.83333333333333337</v>
      </c>
      <c r="Q99" s="31">
        <f>(COUNTIFS(Sta!$A:$A,A99,Sta!$T:$T,"&gt;4.5") +COUNTIFS(Sta!$B:$B,A99,Sta!$T:$T,"&gt;4.5"))/$D99</f>
        <v>0.2</v>
      </c>
      <c r="R99" s="6">
        <f>COUNTIFS(Sta!$A:$A,A99,Sta!$T:$T,"&gt;4.5")/$B99</f>
        <v>0</v>
      </c>
      <c r="S99" s="6">
        <f>COUNTIFS(Sta!$B:$B,A99,Sta!$T:$T,"&gt;4.5")/$C99</f>
        <v>0.33333333333333331</v>
      </c>
      <c r="T99" s="9">
        <f>(COUNTIFS(Sta!$A:$A,A99,Sta!$R:$R,"&gt;0.5") +COUNTIFS(Sta!$B:$B,A99,Sta!$S:$S,"&gt;0.5"))/$D99</f>
        <v>0.9</v>
      </c>
      <c r="U99" s="6">
        <f>COUNTIFS(Sta!$A:$A,A99,Sta!$R:$R,"&gt;0.5")/$B99</f>
        <v>0.75</v>
      </c>
      <c r="V99" s="6">
        <f>COUNTIFS(Sta!$B:$B,A99,Sta!$S:$S,"&gt;0.5")/$C99</f>
        <v>1</v>
      </c>
      <c r="W99" s="9">
        <f>(COUNTIFS(Sta!$A:$A,A99,Sta!$R:$R,"&gt;1.5") +COUNTIFS(Sta!$B:$B,A99,Sta!$S:$S,"&gt;1.5"))/$D99</f>
        <v>0.8</v>
      </c>
      <c r="X99" s="6">
        <f>COUNTIFS(Sta!$A:$A,A99,Sta!$R:$R,"&gt;1.5")/$B99</f>
        <v>0.75</v>
      </c>
      <c r="Y99" s="6">
        <f>COUNTIFS(Sta!$B:$B,A99,Sta!$S:$S,"&gt;1.5")/$C99</f>
        <v>0.83333333333333337</v>
      </c>
    </row>
    <row r="100" spans="1:25" x14ac:dyDescent="0.3">
      <c r="A100" t="s">
        <v>128</v>
      </c>
      <c r="B100" s="7">
        <f>COUNTIF(Sta!A:A,A100)</f>
        <v>5</v>
      </c>
      <c r="C100" s="4">
        <f>COUNTIF(Sta!B:B,A100)</f>
        <v>5</v>
      </c>
      <c r="D100" s="4">
        <f t="shared" si="1"/>
        <v>10</v>
      </c>
      <c r="E100" s="8">
        <f>(SUMIF(Sta!$A:$A,A100,Sta!$T:$T)  + SUMIF(Sta!$B:$B,A100,Sta!$T:$T) )/$D100</f>
        <v>3.7</v>
      </c>
      <c r="F100" s="5">
        <f>SUMIF(Sta!$A:$A,A100,Sta!$T:$T)/$B100</f>
        <v>4.5999999999999996</v>
      </c>
      <c r="G100" s="5">
        <f>SUMIF(Sta!$B:$B,A100,Sta!$T:$T)/$C100</f>
        <v>2.8</v>
      </c>
      <c r="H100" s="8">
        <f>(SUMIF(Sta!$A:$A,A100,Sta!$R:$R)  + SUMIF(Sta!$B:$B,A100,Sta!$S:$S) )/$D100</f>
        <v>2</v>
      </c>
      <c r="I100" s="5">
        <f>SUMIF(Sta!$A:$A,A100,Sta!$R:$R)/$B100</f>
        <v>2.4</v>
      </c>
      <c r="J100" s="5">
        <f>SUMIF(Sta!$B:$B,A100,Sta!$S:$S)/$C100</f>
        <v>1.6</v>
      </c>
      <c r="K100" s="9">
        <f>(COUNTIFS(Sta!$A:$A,A100,Sta!$T:$T,"&gt;2.5") +COUNTIFS(Sta!$B:$B,A100,Sta!$T:$T,"&gt;2.5"))/$D100</f>
        <v>0.6</v>
      </c>
      <c r="L100" s="6">
        <f>COUNTIFS(Sta!$A:$A,A100,Sta!$T:$T,"&gt;2.5")/$B100</f>
        <v>0.8</v>
      </c>
      <c r="M100" s="6">
        <f>COUNTIFS(Sta!$B:$B,A100,Sta!$T:$T,"&gt;2.5")/$C100</f>
        <v>0.4</v>
      </c>
      <c r="N100" s="9">
        <f>(COUNTIFS(Sta!$A:$A,A100,Sta!$T:$T,"&gt;3.5") +COUNTIFS(Sta!$B:$B,A100,Sta!$T:$T,"&gt;3.5"))/$D100</f>
        <v>0.4</v>
      </c>
      <c r="O100" s="31">
        <f>COUNTIFS(Sta!$A:$A,A100,Sta!$T:$T,"&gt;3.5")/$B100</f>
        <v>0.6</v>
      </c>
      <c r="P100" s="12">
        <f>COUNTIFS(Sta!$B:$B,A100,Sta!$T:$T,"&gt;3.5")/$C100</f>
        <v>0.2</v>
      </c>
      <c r="Q100" s="31">
        <f>(COUNTIFS(Sta!$A:$A,A100,Sta!$T:$T,"&gt;4.5") +COUNTIFS(Sta!$B:$B,A100,Sta!$T:$T,"&gt;4.5"))/$D100</f>
        <v>0.3</v>
      </c>
      <c r="R100" s="6">
        <f>COUNTIFS(Sta!$A:$A,A100,Sta!$T:$T,"&gt;4.5")/$B100</f>
        <v>0.4</v>
      </c>
      <c r="S100" s="6">
        <f>COUNTIFS(Sta!$B:$B,A100,Sta!$T:$T,"&gt;4.5")/$C100</f>
        <v>0.2</v>
      </c>
      <c r="T100" s="9">
        <f>(COUNTIFS(Sta!$A:$A,A100,Sta!$R:$R,"&gt;0.5") +COUNTIFS(Sta!$B:$B,A100,Sta!$S:$S,"&gt;0.5"))/$D100</f>
        <v>0.8</v>
      </c>
      <c r="U100" s="6">
        <f>COUNTIFS(Sta!$A:$A,A100,Sta!$R:$R,"&gt;0.5")/$B100</f>
        <v>1</v>
      </c>
      <c r="V100" s="6">
        <f>COUNTIFS(Sta!$B:$B,A100,Sta!$S:$S,"&gt;0.5")/$C100</f>
        <v>0.6</v>
      </c>
      <c r="W100" s="9">
        <f>(COUNTIFS(Sta!$A:$A,A100,Sta!$R:$R,"&gt;1.5") +COUNTIFS(Sta!$B:$B,A100,Sta!$S:$S,"&gt;1.5"))/$D100</f>
        <v>0.5</v>
      </c>
      <c r="X100" s="6">
        <f>COUNTIFS(Sta!$A:$A,A100,Sta!$R:$R,"&gt;1.5")/$B100</f>
        <v>0.6</v>
      </c>
      <c r="Y100" s="6">
        <f>COUNTIFS(Sta!$B:$B,A100,Sta!$S:$S,"&gt;1.5")/$C100</f>
        <v>0.4</v>
      </c>
    </row>
    <row r="101" spans="1:25" x14ac:dyDescent="0.3">
      <c r="A101"/>
      <c r="E101" s="8"/>
      <c r="F101" s="5"/>
      <c r="G101" s="5"/>
      <c r="H101" s="8"/>
      <c r="I101" s="5"/>
      <c r="J101" s="5"/>
      <c r="K101" s="9"/>
      <c r="L101" s="6"/>
      <c r="M101" s="6"/>
      <c r="N101" s="9"/>
      <c r="O101" s="31"/>
      <c r="P101" s="12"/>
      <c r="Q101" s="31"/>
      <c r="R101" s="6"/>
      <c r="S101" s="6"/>
      <c r="T101" s="9"/>
      <c r="U101" s="6"/>
      <c r="V101" s="6"/>
      <c r="W101" s="9"/>
      <c r="X101" s="6"/>
      <c r="Y101" s="6"/>
    </row>
    <row r="102" spans="1:25" x14ac:dyDescent="0.3">
      <c r="A102"/>
      <c r="E102" s="8"/>
      <c r="F102" s="5"/>
      <c r="G102" s="5"/>
      <c r="H102" s="8"/>
      <c r="I102" s="5"/>
      <c r="J102" s="5"/>
      <c r="K102" s="9"/>
      <c r="L102" s="6"/>
      <c r="M102" s="6"/>
      <c r="N102" s="9"/>
      <c r="O102" s="31"/>
      <c r="P102" s="12"/>
      <c r="Q102" s="31"/>
      <c r="R102" s="6"/>
      <c r="S102" s="6"/>
      <c r="T102" s="9"/>
      <c r="U102" s="6"/>
      <c r="V102" s="6"/>
      <c r="W102" s="9"/>
      <c r="X102" s="6"/>
      <c r="Y102" s="6"/>
    </row>
    <row r="103" spans="1:25" x14ac:dyDescent="0.3">
      <c r="A103"/>
      <c r="E103" s="8"/>
      <c r="F103" s="5"/>
      <c r="G103" s="5"/>
      <c r="H103" s="8"/>
      <c r="I103" s="5"/>
      <c r="J103" s="5"/>
      <c r="K103" s="9"/>
      <c r="L103" s="6"/>
      <c r="M103" s="6"/>
      <c r="N103" s="9"/>
      <c r="O103" s="31"/>
      <c r="P103" s="12"/>
      <c r="Q103" s="31"/>
      <c r="R103" s="6"/>
      <c r="S103" s="6"/>
      <c r="T103" s="9"/>
      <c r="U103" s="6"/>
      <c r="V103" s="6"/>
      <c r="W103" s="9"/>
      <c r="X103" s="6"/>
      <c r="Y103" s="6"/>
    </row>
    <row r="104" spans="1:25" x14ac:dyDescent="0.3">
      <c r="A104"/>
      <c r="E104" s="8"/>
      <c r="F104" s="5"/>
      <c r="G104" s="5"/>
      <c r="H104" s="8"/>
      <c r="I104" s="5"/>
      <c r="J104" s="5"/>
      <c r="K104" s="9"/>
      <c r="L104" s="6"/>
      <c r="M104" s="6"/>
      <c r="N104" s="9"/>
      <c r="O104" s="31"/>
      <c r="P104" s="12"/>
      <c r="Q104" s="31"/>
      <c r="R104" s="6"/>
      <c r="S104" s="6"/>
      <c r="T104" s="9"/>
      <c r="U104" s="6"/>
      <c r="V104" s="6"/>
      <c r="W104" s="9"/>
      <c r="X104" s="6"/>
      <c r="Y104" s="6"/>
    </row>
    <row r="105" spans="1:25" x14ac:dyDescent="0.3">
      <c r="A105"/>
      <c r="E105" s="8"/>
      <c r="F105" s="5"/>
      <c r="G105" s="5"/>
      <c r="H105" s="8"/>
      <c r="I105" s="5"/>
      <c r="J105" s="5"/>
      <c r="K105" s="9"/>
      <c r="L105" s="6"/>
      <c r="M105" s="6"/>
      <c r="N105" s="9"/>
      <c r="O105" s="31"/>
      <c r="P105" s="12"/>
      <c r="Q105" s="31"/>
      <c r="R105" s="6"/>
      <c r="S105" s="6"/>
      <c r="T105" s="9"/>
      <c r="U105" s="6"/>
      <c r="V105" s="6"/>
      <c r="W105" s="9"/>
      <c r="X105" s="6"/>
      <c r="Y105" s="6"/>
    </row>
    <row r="106" spans="1:25" x14ac:dyDescent="0.3">
      <c r="A106"/>
      <c r="E106" s="8"/>
      <c r="F106" s="5"/>
      <c r="G106" s="5"/>
      <c r="H106" s="8"/>
      <c r="I106" s="5"/>
      <c r="J106" s="5"/>
      <c r="K106" s="9"/>
      <c r="L106" s="6"/>
      <c r="M106" s="6"/>
      <c r="N106" s="9"/>
      <c r="O106" s="31"/>
      <c r="P106" s="12"/>
      <c r="Q106" s="31"/>
      <c r="R106" s="6"/>
      <c r="S106" s="6"/>
      <c r="T106" s="9"/>
      <c r="U106" s="6"/>
      <c r="V106" s="6"/>
      <c r="W106" s="9"/>
      <c r="X106" s="6"/>
      <c r="Y106" s="6"/>
    </row>
    <row r="107" spans="1:25" x14ac:dyDescent="0.3">
      <c r="A107"/>
      <c r="E107" s="8"/>
      <c r="F107" s="5"/>
      <c r="G107" s="5"/>
      <c r="H107" s="8"/>
      <c r="I107" s="5"/>
      <c r="J107" s="5"/>
      <c r="K107" s="9"/>
      <c r="L107" s="6"/>
      <c r="M107" s="6"/>
      <c r="N107" s="9"/>
      <c r="O107" s="31"/>
      <c r="P107" s="12"/>
      <c r="Q107" s="31"/>
      <c r="R107" s="6"/>
      <c r="S107" s="6"/>
      <c r="T107" s="9"/>
      <c r="U107" s="6"/>
      <c r="V107" s="6"/>
      <c r="W107" s="9"/>
      <c r="X107" s="6"/>
      <c r="Y107" s="6"/>
    </row>
    <row r="108" spans="1:25" x14ac:dyDescent="0.3">
      <c r="A108"/>
      <c r="E108" s="8"/>
      <c r="F108" s="5"/>
      <c r="G108" s="5"/>
      <c r="H108" s="8"/>
      <c r="I108" s="5"/>
      <c r="J108" s="5"/>
      <c r="K108" s="9"/>
      <c r="L108" s="6"/>
      <c r="M108" s="6"/>
      <c r="N108" s="9"/>
      <c r="O108" s="31"/>
      <c r="P108" s="12"/>
      <c r="Q108" s="31"/>
      <c r="R108" s="6"/>
      <c r="S108" s="6"/>
      <c r="T108" s="9"/>
      <c r="U108" s="6"/>
      <c r="V108" s="6"/>
      <c r="W108" s="9"/>
      <c r="X108" s="6"/>
      <c r="Y108" s="6"/>
    </row>
    <row r="109" spans="1:25" x14ac:dyDescent="0.3">
      <c r="A109"/>
      <c r="E109" s="8"/>
      <c r="F109" s="5"/>
      <c r="G109" s="5"/>
      <c r="H109" s="8"/>
      <c r="I109" s="5"/>
      <c r="J109" s="5"/>
      <c r="K109" s="9"/>
      <c r="L109" s="6"/>
      <c r="M109" s="6"/>
      <c r="N109" s="9"/>
      <c r="O109" s="31"/>
      <c r="P109" s="12"/>
      <c r="Q109" s="31"/>
      <c r="R109" s="6"/>
      <c r="S109" s="6"/>
      <c r="T109" s="9"/>
      <c r="U109" s="6"/>
      <c r="V109" s="6"/>
      <c r="W109" s="9"/>
      <c r="X109" s="6"/>
      <c r="Y109" s="6"/>
    </row>
    <row r="110" spans="1:25" x14ac:dyDescent="0.3">
      <c r="A110"/>
      <c r="E110" s="8"/>
      <c r="F110" s="5"/>
      <c r="G110" s="5"/>
      <c r="H110" s="8"/>
      <c r="I110" s="5"/>
      <c r="J110" s="5"/>
      <c r="K110" s="9"/>
      <c r="L110" s="6"/>
      <c r="M110" s="6"/>
      <c r="N110" s="9"/>
      <c r="O110" s="31"/>
      <c r="P110" s="12"/>
      <c r="Q110" s="31"/>
      <c r="R110" s="6"/>
      <c r="S110" s="6"/>
      <c r="T110" s="9"/>
      <c r="U110" s="6"/>
      <c r="V110" s="6"/>
      <c r="W110" s="9"/>
      <c r="X110" s="6"/>
      <c r="Y110" s="6"/>
    </row>
    <row r="111" spans="1:25" x14ac:dyDescent="0.3">
      <c r="A111"/>
      <c r="E111" s="8"/>
      <c r="F111" s="5"/>
      <c r="G111" s="5"/>
      <c r="H111" s="8"/>
      <c r="I111" s="5"/>
      <c r="J111" s="5"/>
      <c r="K111" s="9"/>
      <c r="L111" s="6"/>
      <c r="M111" s="6"/>
      <c r="N111" s="9"/>
      <c r="O111" s="31"/>
      <c r="P111" s="12"/>
      <c r="Q111" s="31"/>
      <c r="R111" s="6"/>
      <c r="S111" s="6"/>
      <c r="T111" s="9"/>
      <c r="U111" s="6"/>
      <c r="V111" s="6"/>
      <c r="W111" s="9"/>
      <c r="X111" s="6"/>
      <c r="Y111" s="6"/>
    </row>
    <row r="112" spans="1:25" x14ac:dyDescent="0.3">
      <c r="A112"/>
      <c r="E112" s="8"/>
      <c r="F112" s="5"/>
      <c r="G112" s="5"/>
      <c r="H112" s="8"/>
      <c r="I112" s="5"/>
      <c r="J112" s="5"/>
      <c r="K112" s="9"/>
      <c r="L112" s="6"/>
      <c r="M112" s="6"/>
      <c r="N112" s="9"/>
      <c r="O112" s="31"/>
      <c r="P112" s="12"/>
      <c r="Q112" s="31"/>
      <c r="R112" s="6"/>
      <c r="S112" s="6"/>
      <c r="T112" s="9"/>
      <c r="U112" s="6"/>
      <c r="V112" s="6"/>
      <c r="W112" s="9"/>
      <c r="X112" s="6"/>
      <c r="Y112" s="6"/>
    </row>
    <row r="113" spans="1:25" x14ac:dyDescent="0.3">
      <c r="A113"/>
      <c r="E113" s="8"/>
      <c r="F113" s="5"/>
      <c r="G113" s="5"/>
      <c r="H113" s="8"/>
      <c r="I113" s="5"/>
      <c r="J113" s="5"/>
      <c r="K113" s="9"/>
      <c r="L113" s="6"/>
      <c r="M113" s="6"/>
      <c r="N113" s="9"/>
      <c r="O113" s="31"/>
      <c r="P113" s="12"/>
      <c r="Q113" s="31"/>
      <c r="R113" s="6"/>
      <c r="S113" s="6"/>
      <c r="T113" s="9"/>
      <c r="U113" s="6"/>
      <c r="V113" s="6"/>
      <c r="W113" s="9"/>
      <c r="X113" s="6"/>
      <c r="Y113" s="6"/>
    </row>
    <row r="114" spans="1:25" x14ac:dyDescent="0.3">
      <c r="A114"/>
      <c r="E114" s="8"/>
      <c r="F114" s="5"/>
      <c r="G114" s="5"/>
      <c r="H114" s="8"/>
      <c r="I114" s="5"/>
      <c r="J114" s="5"/>
      <c r="K114" s="9"/>
      <c r="L114" s="6"/>
      <c r="M114" s="6"/>
      <c r="N114" s="9"/>
      <c r="O114" s="31"/>
      <c r="P114" s="12"/>
      <c r="Q114" s="31"/>
      <c r="R114" s="6"/>
      <c r="S114" s="6"/>
      <c r="T114" s="9"/>
      <c r="U114" s="6"/>
      <c r="V114" s="6"/>
      <c r="W114" s="9"/>
      <c r="X114" s="6"/>
      <c r="Y114" s="6"/>
    </row>
    <row r="115" spans="1:25" x14ac:dyDescent="0.3">
      <c r="A115"/>
      <c r="E115" s="8"/>
      <c r="F115" s="5"/>
      <c r="G115" s="5"/>
      <c r="H115" s="8"/>
      <c r="I115" s="5"/>
      <c r="J115" s="5"/>
      <c r="K115" s="9"/>
      <c r="L115" s="6"/>
      <c r="M115" s="6"/>
      <c r="N115" s="9"/>
      <c r="O115" s="31"/>
      <c r="P115" s="12"/>
      <c r="Q115" s="31"/>
      <c r="R115" s="6"/>
      <c r="S115" s="6"/>
      <c r="T115" s="9"/>
      <c r="U115" s="6"/>
      <c r="V115" s="6"/>
      <c r="W115" s="9"/>
      <c r="X115" s="6"/>
      <c r="Y115" s="6"/>
    </row>
    <row r="116" spans="1:25" x14ac:dyDescent="0.3">
      <c r="A116"/>
      <c r="E116" s="8"/>
      <c r="F116" s="5"/>
      <c r="G116" s="5"/>
      <c r="H116" s="8"/>
      <c r="I116" s="5"/>
      <c r="J116" s="5"/>
      <c r="K116" s="9"/>
      <c r="L116" s="6"/>
      <c r="M116" s="6"/>
      <c r="N116" s="9"/>
      <c r="O116" s="31"/>
      <c r="P116" s="12"/>
      <c r="Q116" s="31"/>
      <c r="R116" s="6"/>
      <c r="S116" s="6"/>
      <c r="T116" s="9"/>
      <c r="U116" s="6"/>
      <c r="V116" s="6"/>
      <c r="W116" s="9"/>
      <c r="X116" s="6"/>
      <c r="Y116" s="6"/>
    </row>
    <row r="117" spans="1:25" x14ac:dyDescent="0.3">
      <c r="A117"/>
      <c r="E117" s="8"/>
      <c r="F117" s="5"/>
      <c r="G117" s="5"/>
      <c r="H117" s="8"/>
      <c r="I117" s="5"/>
      <c r="J117" s="5"/>
      <c r="K117" s="9"/>
      <c r="L117" s="6"/>
      <c r="M117" s="6"/>
      <c r="N117" s="9"/>
      <c r="O117" s="31"/>
      <c r="P117" s="12"/>
      <c r="Q117" s="31"/>
      <c r="R117" s="6"/>
      <c r="S117" s="6"/>
      <c r="T117" s="9"/>
      <c r="U117" s="6"/>
      <c r="V117" s="6"/>
      <c r="W117" s="9"/>
      <c r="X117" s="6"/>
      <c r="Y117" s="6"/>
    </row>
    <row r="118" spans="1:25" x14ac:dyDescent="0.3">
      <c r="A118"/>
      <c r="E118" s="8"/>
      <c r="F118" s="5"/>
      <c r="G118" s="5"/>
      <c r="H118" s="8"/>
      <c r="I118" s="5"/>
      <c r="J118" s="5"/>
      <c r="K118" s="9"/>
      <c r="L118" s="6"/>
      <c r="M118" s="6"/>
      <c r="N118" s="9"/>
      <c r="O118" s="31"/>
      <c r="P118" s="12"/>
      <c r="Q118" s="31"/>
      <c r="R118" s="6"/>
      <c r="S118" s="6"/>
      <c r="T118" s="9"/>
      <c r="U118" s="6"/>
      <c r="V118" s="6"/>
      <c r="W118" s="9"/>
      <c r="X118" s="6"/>
      <c r="Y118" s="6"/>
    </row>
    <row r="119" spans="1:25" x14ac:dyDescent="0.3">
      <c r="A119"/>
      <c r="E119" s="8"/>
      <c r="F119" s="5"/>
      <c r="G119" s="5"/>
      <c r="H119" s="8"/>
      <c r="I119" s="5"/>
      <c r="J119" s="5"/>
      <c r="K119" s="9"/>
      <c r="L119" s="6"/>
      <c r="M119" s="6"/>
      <c r="N119" s="9"/>
      <c r="O119" s="31"/>
      <c r="P119" s="12"/>
      <c r="Q119" s="31"/>
      <c r="R119" s="6"/>
      <c r="S119" s="6"/>
      <c r="T119" s="9"/>
      <c r="U119" s="6"/>
      <c r="V119" s="6"/>
      <c r="W119" s="9"/>
      <c r="X119" s="6"/>
      <c r="Y119" s="6"/>
    </row>
    <row r="120" spans="1:25" x14ac:dyDescent="0.3">
      <c r="A120"/>
      <c r="E120" s="8"/>
      <c r="F120" s="5"/>
      <c r="G120" s="5"/>
      <c r="H120" s="8"/>
      <c r="I120" s="5"/>
      <c r="J120" s="5"/>
      <c r="K120" s="9"/>
      <c r="L120" s="6"/>
      <c r="M120" s="6"/>
      <c r="N120" s="9"/>
      <c r="O120" s="31"/>
      <c r="P120" s="12"/>
      <c r="Q120" s="31"/>
      <c r="R120" s="6"/>
      <c r="S120" s="6"/>
      <c r="T120" s="9"/>
      <c r="U120" s="6"/>
      <c r="V120" s="6"/>
      <c r="W120" s="9"/>
      <c r="X120" s="6"/>
      <c r="Y120" s="6"/>
    </row>
    <row r="121" spans="1:25" x14ac:dyDescent="0.3">
      <c r="A121"/>
      <c r="E121" s="8"/>
      <c r="F121" s="5"/>
      <c r="G121" s="5"/>
      <c r="H121" s="8"/>
      <c r="I121" s="5"/>
      <c r="J121" s="5"/>
      <c r="K121" s="9"/>
      <c r="L121" s="6"/>
      <c r="M121" s="6"/>
      <c r="N121" s="9"/>
      <c r="O121" s="31"/>
      <c r="P121" s="12"/>
      <c r="Q121" s="31"/>
      <c r="R121" s="6"/>
      <c r="S121" s="6"/>
      <c r="T121" s="9"/>
      <c r="U121" s="6"/>
      <c r="V121" s="6"/>
      <c r="W121" s="9"/>
      <c r="X121" s="6"/>
      <c r="Y121" s="6"/>
    </row>
    <row r="122" spans="1:25" x14ac:dyDescent="0.3">
      <c r="A122"/>
      <c r="E122" s="8"/>
      <c r="F122" s="5"/>
      <c r="G122" s="5"/>
      <c r="H122" s="8"/>
      <c r="I122" s="5"/>
      <c r="J122" s="5"/>
      <c r="K122" s="9"/>
      <c r="L122" s="6"/>
      <c r="M122" s="6"/>
      <c r="N122" s="9"/>
      <c r="O122" s="31"/>
      <c r="P122" s="12"/>
      <c r="Q122" s="31"/>
      <c r="R122" s="6"/>
      <c r="S122" s="6"/>
      <c r="T122" s="9"/>
      <c r="U122" s="6"/>
      <c r="V122" s="6"/>
      <c r="W122" s="9"/>
      <c r="X122" s="6"/>
      <c r="Y122" s="6"/>
    </row>
    <row r="123" spans="1:25" x14ac:dyDescent="0.3">
      <c r="A123"/>
      <c r="E123" s="8"/>
      <c r="F123" s="5"/>
      <c r="G123" s="5"/>
      <c r="H123" s="8"/>
      <c r="I123" s="5"/>
      <c r="J123" s="5"/>
      <c r="K123" s="9"/>
      <c r="L123" s="6"/>
      <c r="M123" s="6"/>
      <c r="N123" s="9"/>
      <c r="O123" s="31"/>
      <c r="P123" s="12"/>
      <c r="Q123" s="31"/>
      <c r="R123" s="6"/>
      <c r="S123" s="6"/>
      <c r="T123" s="9"/>
      <c r="U123" s="6"/>
      <c r="V123" s="6"/>
      <c r="W123" s="9"/>
      <c r="X123" s="6"/>
      <c r="Y123" s="6"/>
    </row>
    <row r="124" spans="1:25" x14ac:dyDescent="0.3">
      <c r="A124"/>
      <c r="E124" s="8"/>
      <c r="F124" s="5"/>
      <c r="G124" s="5"/>
      <c r="H124" s="8"/>
      <c r="I124" s="5"/>
      <c r="J124" s="5"/>
      <c r="K124" s="9"/>
      <c r="L124" s="6"/>
      <c r="M124" s="6"/>
      <c r="N124" s="9"/>
      <c r="O124" s="31"/>
      <c r="P124" s="12"/>
      <c r="Q124" s="31"/>
      <c r="R124" s="6"/>
      <c r="S124" s="6"/>
      <c r="T124" s="9"/>
      <c r="U124" s="6"/>
      <c r="V124" s="6"/>
      <c r="W124" s="9"/>
      <c r="X124" s="6"/>
      <c r="Y124" s="6"/>
    </row>
    <row r="125" spans="1:25" x14ac:dyDescent="0.3">
      <c r="A125"/>
      <c r="E125" s="8"/>
      <c r="F125" s="5"/>
      <c r="G125" s="5"/>
      <c r="H125" s="8"/>
      <c r="I125" s="5"/>
      <c r="J125" s="5"/>
      <c r="K125" s="9"/>
      <c r="L125" s="6"/>
      <c r="M125" s="6"/>
      <c r="N125" s="9"/>
      <c r="O125" s="31"/>
      <c r="P125" s="12"/>
      <c r="Q125" s="31"/>
      <c r="R125" s="6"/>
      <c r="S125" s="6"/>
      <c r="T125" s="9"/>
      <c r="U125" s="6"/>
      <c r="V125" s="6"/>
      <c r="W125" s="9"/>
      <c r="X125" s="6"/>
      <c r="Y125" s="6"/>
    </row>
    <row r="126" spans="1:25" x14ac:dyDescent="0.3">
      <c r="A126"/>
      <c r="E126" s="8"/>
      <c r="F126" s="5"/>
      <c r="G126" s="5"/>
      <c r="H126" s="8"/>
      <c r="I126" s="5"/>
      <c r="J126" s="5"/>
      <c r="K126" s="9"/>
      <c r="L126" s="6"/>
      <c r="M126" s="6"/>
      <c r="N126" s="9"/>
      <c r="O126" s="31"/>
      <c r="P126" s="12"/>
      <c r="Q126" s="31"/>
      <c r="R126" s="6"/>
      <c r="S126" s="6"/>
      <c r="T126" s="9"/>
      <c r="U126" s="6"/>
      <c r="V126" s="6"/>
      <c r="W126" s="9"/>
      <c r="X126" s="6"/>
      <c r="Y126" s="6"/>
    </row>
    <row r="127" spans="1:25" x14ac:dyDescent="0.3">
      <c r="A127"/>
      <c r="E127" s="8"/>
      <c r="F127" s="5"/>
      <c r="G127" s="5"/>
      <c r="H127" s="8"/>
      <c r="I127" s="5"/>
      <c r="J127" s="5"/>
      <c r="K127" s="9"/>
      <c r="L127" s="6"/>
      <c r="M127" s="6"/>
      <c r="N127" s="9"/>
      <c r="O127" s="31"/>
      <c r="P127" s="12"/>
      <c r="Q127" s="31"/>
      <c r="R127" s="6"/>
      <c r="S127" s="6"/>
      <c r="T127" s="9"/>
      <c r="U127" s="6"/>
      <c r="V127" s="6"/>
      <c r="W127" s="9"/>
      <c r="X127" s="6"/>
      <c r="Y127" s="6"/>
    </row>
    <row r="128" spans="1:25" x14ac:dyDescent="0.3">
      <c r="A128"/>
      <c r="E128" s="8"/>
      <c r="F128" s="5"/>
      <c r="G128" s="5"/>
      <c r="H128" s="8"/>
      <c r="I128" s="5"/>
      <c r="J128" s="5"/>
      <c r="K128" s="9"/>
      <c r="L128" s="6"/>
      <c r="M128" s="6"/>
      <c r="N128" s="9"/>
      <c r="O128" s="31"/>
      <c r="P128" s="12"/>
      <c r="Q128" s="31"/>
      <c r="R128" s="6"/>
      <c r="S128" s="6"/>
      <c r="T128" s="9"/>
      <c r="U128" s="6"/>
      <c r="V128" s="6"/>
      <c r="W128" s="9"/>
      <c r="X128" s="6"/>
      <c r="Y128" s="6"/>
    </row>
    <row r="129" spans="1:25" x14ac:dyDescent="0.3">
      <c r="A129"/>
      <c r="E129" s="8"/>
      <c r="F129" s="5"/>
      <c r="G129" s="5"/>
      <c r="H129" s="8"/>
      <c r="I129" s="5"/>
      <c r="J129" s="5"/>
      <c r="K129" s="9"/>
      <c r="L129" s="6"/>
      <c r="M129" s="6"/>
      <c r="N129" s="9"/>
      <c r="O129" s="31"/>
      <c r="P129" s="12"/>
      <c r="Q129" s="31"/>
      <c r="R129" s="6"/>
      <c r="S129" s="6"/>
      <c r="T129" s="9"/>
      <c r="U129" s="6"/>
      <c r="V129" s="6"/>
      <c r="W129" s="9"/>
      <c r="X129" s="6"/>
      <c r="Y129" s="6"/>
    </row>
    <row r="130" spans="1:25" x14ac:dyDescent="0.3">
      <c r="A130"/>
      <c r="E130" s="8"/>
      <c r="F130" s="5"/>
      <c r="G130" s="5"/>
      <c r="H130" s="8"/>
      <c r="I130" s="5"/>
      <c r="J130" s="5"/>
      <c r="K130" s="9"/>
      <c r="L130" s="6"/>
      <c r="M130" s="6"/>
      <c r="N130" s="9"/>
      <c r="O130" s="31"/>
      <c r="P130" s="12"/>
      <c r="Q130" s="31"/>
      <c r="R130" s="6"/>
      <c r="S130" s="6"/>
      <c r="T130" s="9"/>
      <c r="U130" s="6"/>
      <c r="V130" s="6"/>
      <c r="W130" s="9"/>
      <c r="X130" s="6"/>
      <c r="Y130" s="6"/>
    </row>
    <row r="131" spans="1:25" x14ac:dyDescent="0.3">
      <c r="A131"/>
      <c r="E131" s="8"/>
      <c r="F131" s="5"/>
      <c r="G131" s="5"/>
      <c r="H131" s="8"/>
      <c r="I131" s="5"/>
      <c r="J131" s="5"/>
      <c r="K131" s="9"/>
      <c r="L131" s="6"/>
      <c r="M131" s="6"/>
      <c r="N131" s="9"/>
      <c r="O131" s="31"/>
      <c r="P131" s="12"/>
      <c r="Q131" s="31"/>
      <c r="R131" s="6"/>
      <c r="S131" s="6"/>
      <c r="T131" s="9"/>
      <c r="U131" s="6"/>
      <c r="V131" s="6"/>
      <c r="W131" s="9"/>
      <c r="X131" s="6"/>
      <c r="Y131" s="6"/>
    </row>
    <row r="132" spans="1:25" x14ac:dyDescent="0.3">
      <c r="A132"/>
      <c r="E132" s="8"/>
      <c r="F132" s="5"/>
      <c r="G132" s="5"/>
      <c r="H132" s="8"/>
      <c r="I132" s="5"/>
      <c r="J132" s="5"/>
      <c r="K132" s="9"/>
      <c r="L132" s="6"/>
      <c r="M132" s="6"/>
      <c r="N132" s="9"/>
      <c r="O132" s="31"/>
      <c r="P132" s="12"/>
      <c r="Q132" s="31"/>
      <c r="R132" s="6"/>
      <c r="S132" s="6"/>
      <c r="T132" s="9"/>
      <c r="U132" s="6"/>
      <c r="V132" s="6"/>
      <c r="W132" s="9"/>
      <c r="X132" s="6"/>
      <c r="Y132" s="6"/>
    </row>
    <row r="133" spans="1:25" x14ac:dyDescent="0.3">
      <c r="A133"/>
      <c r="E133" s="8"/>
      <c r="F133" s="5"/>
      <c r="G133" s="5"/>
      <c r="H133" s="8"/>
      <c r="I133" s="5"/>
      <c r="J133" s="5"/>
      <c r="K133" s="9"/>
      <c r="L133" s="6"/>
      <c r="M133" s="6"/>
      <c r="N133" s="9"/>
      <c r="O133" s="31"/>
      <c r="P133" s="12"/>
      <c r="Q133" s="31"/>
      <c r="R133" s="6"/>
      <c r="S133" s="6"/>
      <c r="T133" s="9"/>
      <c r="U133" s="6"/>
      <c r="V133" s="6"/>
      <c r="W133" s="9"/>
      <c r="X133" s="6"/>
      <c r="Y133" s="6"/>
    </row>
    <row r="134" spans="1:25" x14ac:dyDescent="0.3">
      <c r="A134"/>
      <c r="E134" s="8"/>
      <c r="F134" s="5"/>
      <c r="G134" s="5"/>
      <c r="H134" s="8"/>
      <c r="I134" s="5"/>
      <c r="J134" s="5"/>
      <c r="K134" s="9"/>
      <c r="L134" s="6"/>
      <c r="M134" s="6"/>
      <c r="N134" s="9"/>
      <c r="O134" s="31"/>
      <c r="P134" s="12"/>
      <c r="Q134" s="31"/>
      <c r="R134" s="6"/>
      <c r="S134" s="6"/>
      <c r="T134" s="9"/>
      <c r="U134" s="6"/>
      <c r="V134" s="6"/>
      <c r="W134" s="9"/>
      <c r="X134" s="6"/>
      <c r="Y134" s="6"/>
    </row>
    <row r="135" spans="1:25" x14ac:dyDescent="0.3">
      <c r="A135"/>
      <c r="E135" s="8"/>
      <c r="F135" s="5"/>
      <c r="G135" s="5"/>
      <c r="H135" s="8"/>
      <c r="I135" s="5"/>
      <c r="J135" s="5"/>
      <c r="K135" s="9"/>
      <c r="L135" s="6"/>
      <c r="M135" s="6"/>
      <c r="N135" s="9"/>
      <c r="O135" s="31"/>
      <c r="P135" s="12"/>
      <c r="Q135" s="31"/>
      <c r="R135" s="6"/>
      <c r="S135" s="6"/>
      <c r="T135" s="9"/>
      <c r="U135" s="6"/>
      <c r="V135" s="6"/>
      <c r="W135" s="9"/>
      <c r="X135" s="6"/>
      <c r="Y135" s="6"/>
    </row>
    <row r="136" spans="1:25" x14ac:dyDescent="0.3">
      <c r="A136"/>
      <c r="E136" s="8"/>
      <c r="F136" s="5"/>
      <c r="G136" s="5"/>
      <c r="H136" s="8"/>
      <c r="I136" s="5"/>
      <c r="J136" s="5"/>
      <c r="K136" s="9"/>
      <c r="L136" s="6"/>
      <c r="M136" s="6"/>
      <c r="N136" s="9"/>
      <c r="O136" s="31"/>
      <c r="P136" s="12"/>
      <c r="Q136" s="31"/>
      <c r="R136" s="6"/>
      <c r="S136" s="6"/>
      <c r="T136" s="9"/>
      <c r="U136" s="6"/>
      <c r="V136" s="6"/>
      <c r="W136" s="9"/>
      <c r="X136" s="6"/>
      <c r="Y136" s="6"/>
    </row>
    <row r="137" spans="1:25" x14ac:dyDescent="0.3">
      <c r="A137"/>
      <c r="E137" s="8"/>
      <c r="F137" s="5"/>
      <c r="G137" s="5"/>
      <c r="H137" s="8"/>
      <c r="I137" s="5"/>
      <c r="J137" s="5"/>
      <c r="K137" s="9"/>
      <c r="L137" s="6"/>
      <c r="M137" s="6"/>
      <c r="N137" s="9"/>
      <c r="O137" s="31"/>
      <c r="P137" s="12"/>
      <c r="Q137" s="31"/>
      <c r="R137" s="6"/>
      <c r="S137" s="6"/>
      <c r="T137" s="9"/>
      <c r="U137" s="6"/>
      <c r="V137" s="6"/>
      <c r="W137" s="9"/>
      <c r="X137" s="6"/>
      <c r="Y137" s="6"/>
    </row>
    <row r="138" spans="1:25" x14ac:dyDescent="0.3">
      <c r="A138"/>
      <c r="E138" s="8"/>
      <c r="F138" s="5"/>
      <c r="G138" s="5"/>
      <c r="H138" s="8"/>
      <c r="I138" s="5"/>
      <c r="J138" s="5"/>
      <c r="K138" s="9"/>
      <c r="L138" s="6"/>
      <c r="M138" s="6"/>
      <c r="N138" s="9"/>
      <c r="O138" s="31"/>
      <c r="P138" s="12"/>
      <c r="Q138" s="31"/>
      <c r="R138" s="6"/>
      <c r="S138" s="6"/>
      <c r="T138" s="9"/>
      <c r="U138" s="6"/>
      <c r="V138" s="6"/>
      <c r="W138" s="9"/>
      <c r="X138" s="6"/>
      <c r="Y138" s="6"/>
    </row>
    <row r="139" spans="1:25" x14ac:dyDescent="0.3">
      <c r="A139"/>
      <c r="E139" s="8"/>
      <c r="F139" s="5"/>
      <c r="G139" s="5"/>
      <c r="H139" s="8"/>
      <c r="I139" s="5"/>
      <c r="J139" s="5"/>
      <c r="K139" s="9"/>
      <c r="L139" s="6"/>
      <c r="M139" s="6"/>
      <c r="N139" s="9"/>
      <c r="O139" s="31"/>
      <c r="P139" s="12"/>
      <c r="Q139" s="31"/>
      <c r="R139" s="6"/>
      <c r="S139" s="6"/>
      <c r="T139" s="9"/>
      <c r="U139" s="6"/>
      <c r="V139" s="6"/>
      <c r="W139" s="9"/>
      <c r="X139" s="6"/>
      <c r="Y139" s="6"/>
    </row>
    <row r="140" spans="1:25" x14ac:dyDescent="0.3">
      <c r="A140"/>
      <c r="E140" s="8"/>
      <c r="F140" s="5"/>
      <c r="G140" s="5"/>
      <c r="H140" s="8"/>
      <c r="I140" s="5"/>
      <c r="J140" s="5"/>
      <c r="K140" s="9"/>
      <c r="L140" s="6"/>
      <c r="M140" s="6"/>
      <c r="N140" s="9"/>
      <c r="O140" s="31"/>
      <c r="P140" s="12"/>
      <c r="Q140" s="31"/>
      <c r="R140" s="6"/>
      <c r="S140" s="6"/>
      <c r="T140" s="9"/>
      <c r="U140" s="6"/>
      <c r="V140" s="6"/>
      <c r="W140" s="9"/>
      <c r="X140" s="6"/>
      <c r="Y140" s="6"/>
    </row>
    <row r="141" spans="1:25" x14ac:dyDescent="0.3">
      <c r="A141"/>
      <c r="E141" s="8"/>
      <c r="F141" s="5"/>
      <c r="G141" s="5"/>
      <c r="H141" s="8"/>
      <c r="I141" s="5"/>
      <c r="J141" s="5"/>
      <c r="K141" s="9"/>
      <c r="L141" s="6"/>
      <c r="M141" s="6"/>
      <c r="N141" s="9"/>
      <c r="O141" s="31"/>
      <c r="P141" s="12"/>
      <c r="Q141" s="31"/>
      <c r="R141" s="6"/>
      <c r="S141" s="6"/>
      <c r="T141" s="9"/>
      <c r="U141" s="6"/>
      <c r="V141" s="6"/>
      <c r="W141" s="9"/>
      <c r="X141" s="6"/>
      <c r="Y141" s="6"/>
    </row>
    <row r="142" spans="1:25" x14ac:dyDescent="0.3">
      <c r="A142"/>
      <c r="E142" s="8"/>
      <c r="F142" s="5"/>
      <c r="G142" s="5"/>
      <c r="H142" s="8"/>
      <c r="I142" s="5"/>
      <c r="J142" s="5"/>
      <c r="K142" s="9"/>
      <c r="L142" s="6"/>
      <c r="M142" s="6"/>
      <c r="N142" s="9"/>
      <c r="O142" s="31"/>
      <c r="P142" s="12"/>
      <c r="Q142" s="31"/>
      <c r="R142" s="6"/>
      <c r="S142" s="6"/>
      <c r="T142" s="9"/>
      <c r="U142" s="6"/>
      <c r="V142" s="6"/>
      <c r="W142" s="9"/>
      <c r="X142" s="6"/>
      <c r="Y142" s="6"/>
    </row>
    <row r="143" spans="1:25" x14ac:dyDescent="0.3">
      <c r="A143"/>
      <c r="E143" s="8"/>
      <c r="F143" s="5"/>
      <c r="G143" s="5"/>
      <c r="H143" s="8"/>
      <c r="I143" s="5"/>
      <c r="J143" s="5"/>
      <c r="K143" s="9"/>
      <c r="L143" s="6"/>
      <c r="M143" s="6"/>
      <c r="N143" s="9"/>
      <c r="O143" s="31"/>
      <c r="P143" s="12"/>
      <c r="Q143" s="31"/>
      <c r="R143" s="6"/>
      <c r="S143" s="6"/>
      <c r="T143" s="9"/>
      <c r="U143" s="6"/>
      <c r="V143" s="6"/>
      <c r="W143" s="9"/>
      <c r="X143" s="6"/>
      <c r="Y143" s="6"/>
    </row>
    <row r="144" spans="1:25" x14ac:dyDescent="0.3">
      <c r="A144"/>
      <c r="E144" s="8"/>
      <c r="F144" s="5"/>
      <c r="G144" s="5"/>
      <c r="H144" s="8"/>
      <c r="I144" s="5"/>
      <c r="J144" s="5"/>
      <c r="K144" s="9"/>
      <c r="L144" s="6"/>
      <c r="M144" s="6"/>
      <c r="N144" s="9"/>
      <c r="O144" s="31"/>
      <c r="P144" s="12"/>
      <c r="Q144" s="31"/>
      <c r="R144" s="6"/>
      <c r="S144" s="6"/>
      <c r="T144" s="9"/>
      <c r="U144" s="6"/>
      <c r="V144" s="6"/>
      <c r="W144" s="9"/>
      <c r="X144" s="6"/>
      <c r="Y144" s="6"/>
    </row>
    <row r="145" spans="1:25" x14ac:dyDescent="0.3">
      <c r="A145" t="e">
        <f>A3A670</f>
        <v>#NAME?</v>
      </c>
      <c r="B145" s="7">
        <f>COUNTIF(Sta!A:A,A145)</f>
        <v>0</v>
      </c>
      <c r="C145" s="4">
        <f>COUNTIF(Sta!B:B,A145)</f>
        <v>0</v>
      </c>
      <c r="D145" s="4">
        <f t="shared" ref="D145:D164" si="2">B145+C145</f>
        <v>0</v>
      </c>
      <c r="E145" s="8" t="e">
        <f>(SUMIF(Sta!$A:$A,$A145,Sta!$T:$T)  + SUMIF(Sta!$B:$B,$A145,Sta!$T:$T) )/$D145</f>
        <v>#DIV/0!</v>
      </c>
      <c r="F145" s="5" t="e">
        <f>SUMIF(Sta!$A:$A,$A145,Sta!$T:$T)/$B145</f>
        <v>#DIV/0!</v>
      </c>
      <c r="G145" s="5" t="e">
        <f>SUMIF(Sta!$B:$B,$A145,Sta!$T:$T)/$C145</f>
        <v>#DIV/0!</v>
      </c>
      <c r="H145" s="8" t="e">
        <f>(SUMIF(Sta!$A:$A,$A145,Sta!$R:$R)  + SUMIF(Sta!$B:$B,$A145,Sta!$S:$S) )/$D145</f>
        <v>#DIV/0!</v>
      </c>
      <c r="I145" s="5" t="e">
        <f>SUMIF(Sta!$A:$A,$A145,Sta!$R:$R)/$B145</f>
        <v>#DIV/0!</v>
      </c>
      <c r="J145" s="5" t="e">
        <f>SUMIF(Sta!$B:$B,$A145,Sta!$S:$S)/$C145</f>
        <v>#DIV/0!</v>
      </c>
      <c r="K145" s="9" t="e">
        <f>(COUNTIFS(Sta!$A:$A,$A145,Sta!$T:$T,"&gt;2.5") +COUNTIFS(Sta!$B:$B,$A145,Sta!$T:$T,"&gt;2.5"))/$D145</f>
        <v>#DIV/0!</v>
      </c>
      <c r="L145" s="6" t="e">
        <f>COUNTIFS(Sta!$A:$A,$A145,Sta!$T:$T,"&gt;2.5")/$B145</f>
        <v>#DIV/0!</v>
      </c>
      <c r="M145" s="6" t="e">
        <f>COUNTIFS(Sta!$B:$B,$A145,Sta!$T:$T,"&gt;2.5")/$C145</f>
        <v>#DIV/0!</v>
      </c>
      <c r="N145" s="9" t="e">
        <f>(COUNTIFS(Sta!$A:$A,$A145,Sta!$T:$T,"&gt;3.5") +COUNTIFS(Sta!$B:$B,$A145,Sta!$T:$T,"&gt;3.5"))/$D145</f>
        <v>#DIV/0!</v>
      </c>
      <c r="O145" s="31" t="e">
        <f>COUNTIFS(Sta!$A:$A,$A145,Sta!$T:$T,"&gt;3.5")/$B145</f>
        <v>#DIV/0!</v>
      </c>
      <c r="P145" s="12" t="e">
        <f>COUNTIFS(Sta!$B:$B,$A145,Sta!$T:$T,"&gt;3.5")/$C145</f>
        <v>#DIV/0!</v>
      </c>
      <c r="Q145" s="31" t="e">
        <f>(COUNTIFS(Sta!$A:$A,$A145,Sta!$T:$T,"&gt;4.5") +COUNTIFS(Sta!$B:$B,$A145,Sta!$T:$T,"&gt;4.5"))/$D145</f>
        <v>#DIV/0!</v>
      </c>
      <c r="R145" s="6" t="e">
        <f>COUNTIFS(Sta!$A:$A,$A145,Sta!$T:$T,"&gt;4.5")/$B145</f>
        <v>#DIV/0!</v>
      </c>
      <c r="S145" s="6" t="e">
        <f>COUNTIFS(Sta!$B:$B,$A145,Sta!$T:$T,"&gt;4.5")/$C145</f>
        <v>#DIV/0!</v>
      </c>
      <c r="T145" s="9" t="e">
        <f>(COUNTIFS(Sta!$A:$A,$A145,Sta!$R:$R,"&gt;0.5") +COUNTIFS(Sta!$B:$B,$A145,Sta!$S:$S,"&gt;0.5"))/$D145</f>
        <v>#DIV/0!</v>
      </c>
      <c r="U145" s="6" t="e">
        <f>COUNTIFS(Sta!$A:$A,$A145,Sta!$R:$R,"&gt;0.5")/$B145</f>
        <v>#DIV/0!</v>
      </c>
      <c r="V145" s="6" t="e">
        <f>COUNTIFS(Sta!$B:$B,$A145,Sta!$S:$S,"&gt;0.5")/$C145</f>
        <v>#DIV/0!</v>
      </c>
      <c r="W145" s="9" t="e">
        <f>(COUNTIFS(Sta!$A:$A,$A145,Sta!$R:$R,"&gt;1.5") +COUNTIFS(Sta!$B:$B,$A145,Sta!$S:$S,"&gt;1.5"))/$D145</f>
        <v>#DIV/0!</v>
      </c>
      <c r="X145" s="6" t="e">
        <f>COUNTIFS(Sta!$A:$A,$A145,Sta!$R:$R,"&gt;1.5")/$B145</f>
        <v>#DIV/0!</v>
      </c>
      <c r="Y145" s="6" t="e">
        <f>COUNTIFS(Sta!$B:$B,$A145,Sta!$S:$S,"&gt;1.5")/$C145</f>
        <v>#DIV/0!</v>
      </c>
    </row>
    <row r="146" spans="1:25" x14ac:dyDescent="0.3">
      <c r="A146" t="e">
        <f>A3A671</f>
        <v>#NAME?</v>
      </c>
      <c r="B146" s="7">
        <f>COUNTIF(Sta!A:A,A146)</f>
        <v>0</v>
      </c>
      <c r="C146" s="4">
        <f>COUNTIF(Sta!B:B,A146)</f>
        <v>0</v>
      </c>
      <c r="D146" s="4">
        <f t="shared" si="2"/>
        <v>0</v>
      </c>
      <c r="E146" s="8" t="e">
        <f>(SUMIF(Sta!$A:$A,$A146,Sta!$T:$T)  + SUMIF(Sta!$B:$B,$A146,Sta!$T:$T) )/$D146</f>
        <v>#DIV/0!</v>
      </c>
      <c r="F146" s="5" t="e">
        <f>SUMIF(Sta!$A:$A,$A146,Sta!$T:$T)/$B146</f>
        <v>#DIV/0!</v>
      </c>
      <c r="G146" s="5" t="e">
        <f>SUMIF(Sta!$B:$B,$A146,Sta!$T:$T)/$C146</f>
        <v>#DIV/0!</v>
      </c>
      <c r="H146" s="8" t="e">
        <f>(SUMIF(Sta!$A:$A,$A146,Sta!$R:$R)  + SUMIF(Sta!$B:$B,$A146,Sta!$S:$S) )/$D146</f>
        <v>#DIV/0!</v>
      </c>
      <c r="I146" s="5" t="e">
        <f>SUMIF(Sta!$A:$A,$A146,Sta!$R:$R)/$B146</f>
        <v>#DIV/0!</v>
      </c>
      <c r="J146" s="5" t="e">
        <f>SUMIF(Sta!$B:$B,$A146,Sta!$S:$S)/$C146</f>
        <v>#DIV/0!</v>
      </c>
      <c r="K146" s="9" t="e">
        <f>(COUNTIFS(Sta!$A:$A,$A146,Sta!$T:$T,"&gt;2.5") +COUNTIFS(Sta!$B:$B,$A146,Sta!$T:$T,"&gt;2.5"))/$D146</f>
        <v>#DIV/0!</v>
      </c>
      <c r="L146" s="6" t="e">
        <f>COUNTIFS(Sta!$A:$A,$A146,Sta!$T:$T,"&gt;2.5")/$B146</f>
        <v>#DIV/0!</v>
      </c>
      <c r="M146" s="6" t="e">
        <f>COUNTIFS(Sta!$B:$B,$A146,Sta!$T:$T,"&gt;2.5")/$C146</f>
        <v>#DIV/0!</v>
      </c>
      <c r="N146" s="9" t="e">
        <f>(COUNTIFS(Sta!$A:$A,$A146,Sta!$T:$T,"&gt;3.5") +COUNTIFS(Sta!$B:$B,$A146,Sta!$T:$T,"&gt;3.5"))/$D146</f>
        <v>#DIV/0!</v>
      </c>
      <c r="O146" s="31" t="e">
        <f>COUNTIFS(Sta!$A:$A,$A146,Sta!$T:$T,"&gt;3.5")/$B146</f>
        <v>#DIV/0!</v>
      </c>
      <c r="P146" s="12" t="e">
        <f>COUNTIFS(Sta!$B:$B,$A146,Sta!$T:$T,"&gt;3.5")/$C146</f>
        <v>#DIV/0!</v>
      </c>
      <c r="Q146" s="31" t="e">
        <f>(COUNTIFS(Sta!$A:$A,$A146,Sta!$T:$T,"&gt;4.5") +COUNTIFS(Sta!$B:$B,$A146,Sta!$T:$T,"&gt;4.5"))/$D146</f>
        <v>#DIV/0!</v>
      </c>
      <c r="R146" s="6" t="e">
        <f>COUNTIFS(Sta!$A:$A,$A146,Sta!$T:$T,"&gt;4.5")/$B146</f>
        <v>#DIV/0!</v>
      </c>
      <c r="S146" s="6" t="e">
        <f>COUNTIFS(Sta!$B:$B,$A146,Sta!$T:$T,"&gt;4.5")/$C146</f>
        <v>#DIV/0!</v>
      </c>
      <c r="T146" s="9" t="e">
        <f>(COUNTIFS(Sta!$A:$A,$A146,Sta!$R:$R,"&gt;0.5") +COUNTIFS(Sta!$B:$B,$A146,Sta!$S:$S,"&gt;0.5"))/$D146</f>
        <v>#DIV/0!</v>
      </c>
      <c r="U146" s="6" t="e">
        <f>COUNTIFS(Sta!$A:$A,$A146,Sta!$R:$R,"&gt;0.5")/$B146</f>
        <v>#DIV/0!</v>
      </c>
      <c r="V146" s="6" t="e">
        <f>COUNTIFS(Sta!$B:$B,$A146,Sta!$S:$S,"&gt;0.5")/$C146</f>
        <v>#DIV/0!</v>
      </c>
      <c r="W146" s="9" t="e">
        <f>(COUNTIFS(Sta!$A:$A,$A146,Sta!$R:$R,"&gt;1.5") +COUNTIFS(Sta!$B:$B,$A146,Sta!$S:$S,"&gt;1.5"))/$D146</f>
        <v>#DIV/0!</v>
      </c>
      <c r="X146" s="6" t="e">
        <f>COUNTIFS(Sta!$A:$A,$A146,Sta!$R:$R,"&gt;1.5")/$B146</f>
        <v>#DIV/0!</v>
      </c>
      <c r="Y146" s="6" t="e">
        <f>COUNTIFS(Sta!$B:$B,$A146,Sta!$S:$S,"&gt;1.5")/$C146</f>
        <v>#DIV/0!</v>
      </c>
    </row>
    <row r="147" spans="1:25" x14ac:dyDescent="0.3">
      <c r="A147" t="e">
        <f>A3A672</f>
        <v>#NAME?</v>
      </c>
      <c r="B147" s="7">
        <f>COUNTIF(Sta!A:A,A147)</f>
        <v>0</v>
      </c>
      <c r="C147" s="4">
        <f>COUNTIF(Sta!B:B,A147)</f>
        <v>0</v>
      </c>
      <c r="D147" s="4">
        <f t="shared" si="2"/>
        <v>0</v>
      </c>
      <c r="E147" s="8" t="e">
        <f>(SUMIF(Sta!$A:$A,$A147,Sta!$T:$T)  + SUMIF(Sta!$B:$B,$A147,Sta!$T:$T) )/$D147</f>
        <v>#DIV/0!</v>
      </c>
      <c r="F147" s="5" t="e">
        <f>SUMIF(Sta!$A:$A,$A147,Sta!$T:$T)/$B147</f>
        <v>#DIV/0!</v>
      </c>
      <c r="G147" s="5" t="e">
        <f>SUMIF(Sta!$B:$B,$A147,Sta!$T:$T)/$C147</f>
        <v>#DIV/0!</v>
      </c>
      <c r="H147" s="8" t="e">
        <f>(SUMIF(Sta!$A:$A,$A147,Sta!$R:$R)  + SUMIF(Sta!$B:$B,$A147,Sta!$S:$S) )/$D147</f>
        <v>#DIV/0!</v>
      </c>
      <c r="I147" s="5" t="e">
        <f>SUMIF(Sta!$A:$A,$A147,Sta!$R:$R)/$B147</f>
        <v>#DIV/0!</v>
      </c>
      <c r="J147" s="5" t="e">
        <f>SUMIF(Sta!$B:$B,$A147,Sta!$S:$S)/$C147</f>
        <v>#DIV/0!</v>
      </c>
      <c r="K147" s="9" t="e">
        <f>(COUNTIFS(Sta!$A:$A,$A147,Sta!$T:$T,"&gt;2.5") +COUNTIFS(Sta!$B:$B,$A147,Sta!$T:$T,"&gt;2.5"))/$D147</f>
        <v>#DIV/0!</v>
      </c>
      <c r="L147" s="6" t="e">
        <f>COUNTIFS(Sta!$A:$A,$A147,Sta!$T:$T,"&gt;2.5")/$B147</f>
        <v>#DIV/0!</v>
      </c>
      <c r="M147" s="6" t="e">
        <f>COUNTIFS(Sta!$B:$B,$A147,Sta!$T:$T,"&gt;2.5")/$C147</f>
        <v>#DIV/0!</v>
      </c>
      <c r="N147" s="9" t="e">
        <f>(COUNTIFS(Sta!$A:$A,$A147,Sta!$T:$T,"&gt;3.5") +COUNTIFS(Sta!$B:$B,$A147,Sta!$T:$T,"&gt;3.5"))/$D147</f>
        <v>#DIV/0!</v>
      </c>
      <c r="O147" s="31" t="e">
        <f>COUNTIFS(Sta!$A:$A,$A147,Sta!$T:$T,"&gt;3.5")/$B147</f>
        <v>#DIV/0!</v>
      </c>
      <c r="P147" s="12" t="e">
        <f>COUNTIFS(Sta!$B:$B,$A147,Sta!$T:$T,"&gt;3.5")/$C147</f>
        <v>#DIV/0!</v>
      </c>
      <c r="Q147" s="31" t="e">
        <f>(COUNTIFS(Sta!$A:$A,$A147,Sta!$T:$T,"&gt;4.5") +COUNTIFS(Sta!$B:$B,$A147,Sta!$T:$T,"&gt;4.5"))/$D147</f>
        <v>#DIV/0!</v>
      </c>
      <c r="R147" s="6" t="e">
        <f>COUNTIFS(Sta!$A:$A,$A147,Sta!$T:$T,"&gt;4.5")/$B147</f>
        <v>#DIV/0!</v>
      </c>
      <c r="S147" s="6" t="e">
        <f>COUNTIFS(Sta!$B:$B,$A147,Sta!$T:$T,"&gt;4.5")/$C147</f>
        <v>#DIV/0!</v>
      </c>
      <c r="T147" s="9" t="e">
        <f>(COUNTIFS(Sta!$A:$A,$A147,Sta!$R:$R,"&gt;0.5") +COUNTIFS(Sta!$B:$B,$A147,Sta!$S:$S,"&gt;0.5"))/$D147</f>
        <v>#DIV/0!</v>
      </c>
      <c r="U147" s="6" t="e">
        <f>COUNTIFS(Sta!$A:$A,$A147,Sta!$R:$R,"&gt;0.5")/$B147</f>
        <v>#DIV/0!</v>
      </c>
      <c r="V147" s="6" t="e">
        <f>COUNTIFS(Sta!$B:$B,$A147,Sta!$S:$S,"&gt;0.5")/$C147</f>
        <v>#DIV/0!</v>
      </c>
      <c r="W147" s="9" t="e">
        <f>(COUNTIFS(Sta!$A:$A,$A147,Sta!$R:$R,"&gt;1.5") +COUNTIFS(Sta!$B:$B,$A147,Sta!$S:$S,"&gt;1.5"))/$D147</f>
        <v>#DIV/0!</v>
      </c>
      <c r="X147" s="6" t="e">
        <f>COUNTIFS(Sta!$A:$A,$A147,Sta!$R:$R,"&gt;1.5")/$B147</f>
        <v>#DIV/0!</v>
      </c>
      <c r="Y147" s="6" t="e">
        <f>COUNTIFS(Sta!$B:$B,$A147,Sta!$S:$S,"&gt;1.5")/$C147</f>
        <v>#DIV/0!</v>
      </c>
    </row>
    <row r="148" spans="1:25" x14ac:dyDescent="0.3">
      <c r="A148" t="e">
        <f>A3A673</f>
        <v>#NAME?</v>
      </c>
      <c r="B148" s="7">
        <f>COUNTIF(Sta!A:A,A148)</f>
        <v>0</v>
      </c>
      <c r="C148" s="4">
        <f>COUNTIF(Sta!B:B,A148)</f>
        <v>0</v>
      </c>
      <c r="D148" s="4">
        <f t="shared" si="2"/>
        <v>0</v>
      </c>
      <c r="E148" s="8" t="e">
        <f>(SUMIF(Sta!$A:$A,$A148,Sta!$T:$T)  + SUMIF(Sta!$B:$B,$A148,Sta!$T:$T) )/$D148</f>
        <v>#DIV/0!</v>
      </c>
      <c r="F148" s="5" t="e">
        <f>SUMIF(Sta!$A:$A,$A148,Sta!$T:$T)/$B148</f>
        <v>#DIV/0!</v>
      </c>
      <c r="G148" s="5" t="e">
        <f>SUMIF(Sta!$B:$B,$A148,Sta!$T:$T)/$C148</f>
        <v>#DIV/0!</v>
      </c>
      <c r="H148" s="8" t="e">
        <f>(SUMIF(Sta!$A:$A,$A148,Sta!$R:$R)  + SUMIF(Sta!$B:$B,$A148,Sta!$S:$S) )/$D148</f>
        <v>#DIV/0!</v>
      </c>
      <c r="I148" s="5" t="e">
        <f>SUMIF(Sta!$A:$A,$A148,Sta!$R:$R)/$B148</f>
        <v>#DIV/0!</v>
      </c>
      <c r="J148" s="5" t="e">
        <f>SUMIF(Sta!$B:$B,$A148,Sta!$S:$S)/$C148</f>
        <v>#DIV/0!</v>
      </c>
      <c r="K148" s="9" t="e">
        <f>(COUNTIFS(Sta!$A:$A,$A148,Sta!$T:$T,"&gt;2.5") +COUNTIFS(Sta!$B:$B,$A148,Sta!$T:$T,"&gt;2.5"))/$D148</f>
        <v>#DIV/0!</v>
      </c>
      <c r="L148" s="6" t="e">
        <f>COUNTIFS(Sta!$A:$A,$A148,Sta!$T:$T,"&gt;2.5")/$B148</f>
        <v>#DIV/0!</v>
      </c>
      <c r="M148" s="6" t="e">
        <f>COUNTIFS(Sta!$B:$B,$A148,Sta!$T:$T,"&gt;2.5")/$C148</f>
        <v>#DIV/0!</v>
      </c>
      <c r="N148" s="9" t="e">
        <f>(COUNTIFS(Sta!$A:$A,$A148,Sta!$T:$T,"&gt;3.5") +COUNTIFS(Sta!$B:$B,$A148,Sta!$T:$T,"&gt;3.5"))/$D148</f>
        <v>#DIV/0!</v>
      </c>
      <c r="O148" s="31" t="e">
        <f>COUNTIFS(Sta!$A:$A,$A148,Sta!$T:$T,"&gt;3.5")/$B148</f>
        <v>#DIV/0!</v>
      </c>
      <c r="P148" s="12" t="e">
        <f>COUNTIFS(Sta!$B:$B,$A148,Sta!$T:$T,"&gt;3.5")/$C148</f>
        <v>#DIV/0!</v>
      </c>
      <c r="Q148" s="31" t="e">
        <f>(COUNTIFS(Sta!$A:$A,$A148,Sta!$T:$T,"&gt;4.5") +COUNTIFS(Sta!$B:$B,$A148,Sta!$T:$T,"&gt;4.5"))/$D148</f>
        <v>#DIV/0!</v>
      </c>
      <c r="R148" s="6" t="e">
        <f>COUNTIFS(Sta!$A:$A,$A148,Sta!$T:$T,"&gt;4.5")/$B148</f>
        <v>#DIV/0!</v>
      </c>
      <c r="S148" s="6" t="e">
        <f>COUNTIFS(Sta!$B:$B,$A148,Sta!$T:$T,"&gt;4.5")/$C148</f>
        <v>#DIV/0!</v>
      </c>
      <c r="T148" s="9" t="e">
        <f>(COUNTIFS(Sta!$A:$A,$A148,Sta!$R:$R,"&gt;0.5") +COUNTIFS(Sta!$B:$B,$A148,Sta!$S:$S,"&gt;0.5"))/$D148</f>
        <v>#DIV/0!</v>
      </c>
      <c r="U148" s="6" t="e">
        <f>COUNTIFS(Sta!$A:$A,$A148,Sta!$R:$R,"&gt;0.5")/$B148</f>
        <v>#DIV/0!</v>
      </c>
      <c r="V148" s="6" t="e">
        <f>COUNTIFS(Sta!$B:$B,$A148,Sta!$S:$S,"&gt;0.5")/$C148</f>
        <v>#DIV/0!</v>
      </c>
      <c r="W148" s="9" t="e">
        <f>(COUNTIFS(Sta!$A:$A,$A148,Sta!$R:$R,"&gt;1.5") +COUNTIFS(Sta!$B:$B,$A148,Sta!$S:$S,"&gt;1.5"))/$D148</f>
        <v>#DIV/0!</v>
      </c>
      <c r="X148" s="6" t="e">
        <f>COUNTIFS(Sta!$A:$A,$A148,Sta!$R:$R,"&gt;1.5")/$B148</f>
        <v>#DIV/0!</v>
      </c>
      <c r="Y148" s="6" t="e">
        <f>COUNTIFS(Sta!$B:$B,$A148,Sta!$S:$S,"&gt;1.5")/$C148</f>
        <v>#DIV/0!</v>
      </c>
    </row>
    <row r="149" spans="1:25" x14ac:dyDescent="0.3">
      <c r="A149" t="e">
        <f>A3A674</f>
        <v>#NAME?</v>
      </c>
      <c r="B149" s="7">
        <f>COUNTIF(Sta!A:A,A149)</f>
        <v>0</v>
      </c>
      <c r="C149" s="4">
        <f>COUNTIF(Sta!B:B,A149)</f>
        <v>0</v>
      </c>
      <c r="D149" s="4">
        <f t="shared" si="2"/>
        <v>0</v>
      </c>
      <c r="E149" s="8" t="e">
        <f>(SUMIF(Sta!$A:$A,$A149,Sta!$T:$T)  + SUMIF(Sta!$B:$B,$A149,Sta!$T:$T) )/$D149</f>
        <v>#DIV/0!</v>
      </c>
      <c r="F149" s="5" t="e">
        <f>SUMIF(Sta!$A:$A,$A149,Sta!$T:$T)/$B149</f>
        <v>#DIV/0!</v>
      </c>
      <c r="G149" s="5" t="e">
        <f>SUMIF(Sta!$B:$B,$A149,Sta!$T:$T)/$C149</f>
        <v>#DIV/0!</v>
      </c>
      <c r="H149" s="8" t="e">
        <f>(SUMIF(Sta!$A:$A,$A149,Sta!$R:$R)  + SUMIF(Sta!$B:$B,$A149,Sta!$S:$S) )/$D149</f>
        <v>#DIV/0!</v>
      </c>
      <c r="I149" s="5" t="e">
        <f>SUMIF(Sta!$A:$A,$A149,Sta!$R:$R)/$B149</f>
        <v>#DIV/0!</v>
      </c>
      <c r="J149" s="5" t="e">
        <f>SUMIF(Sta!$B:$B,$A149,Sta!$S:$S)/$C149</f>
        <v>#DIV/0!</v>
      </c>
      <c r="K149" s="9" t="e">
        <f>(COUNTIFS(Sta!$A:$A,$A149,Sta!$T:$T,"&gt;2.5") +COUNTIFS(Sta!$B:$B,$A149,Sta!$T:$T,"&gt;2.5"))/$D149</f>
        <v>#DIV/0!</v>
      </c>
      <c r="L149" s="6" t="e">
        <f>COUNTIFS(Sta!$A:$A,$A149,Sta!$T:$T,"&gt;2.5")/$B149</f>
        <v>#DIV/0!</v>
      </c>
      <c r="M149" s="6" t="e">
        <f>COUNTIFS(Sta!$B:$B,$A149,Sta!$T:$T,"&gt;2.5")/$C149</f>
        <v>#DIV/0!</v>
      </c>
      <c r="N149" s="9" t="e">
        <f>(COUNTIFS(Sta!$A:$A,$A149,Sta!$T:$T,"&gt;3.5") +COUNTIFS(Sta!$B:$B,$A149,Sta!$T:$T,"&gt;3.5"))/$D149</f>
        <v>#DIV/0!</v>
      </c>
      <c r="O149" s="31" t="e">
        <f>COUNTIFS(Sta!$A:$A,$A149,Sta!$T:$T,"&gt;3.5")/$B149</f>
        <v>#DIV/0!</v>
      </c>
      <c r="P149" s="12" t="e">
        <f>COUNTIFS(Sta!$B:$B,$A149,Sta!$T:$T,"&gt;3.5")/$C149</f>
        <v>#DIV/0!</v>
      </c>
      <c r="Q149" s="31" t="e">
        <f>(COUNTIFS(Sta!$A:$A,$A149,Sta!$T:$T,"&gt;4.5") +COUNTIFS(Sta!$B:$B,$A149,Sta!$T:$T,"&gt;4.5"))/$D149</f>
        <v>#DIV/0!</v>
      </c>
      <c r="R149" s="6" t="e">
        <f>COUNTIFS(Sta!$A:$A,$A149,Sta!$T:$T,"&gt;4.5")/$B149</f>
        <v>#DIV/0!</v>
      </c>
      <c r="S149" s="6" t="e">
        <f>COUNTIFS(Sta!$B:$B,$A149,Sta!$T:$T,"&gt;4.5")/$C149</f>
        <v>#DIV/0!</v>
      </c>
      <c r="T149" s="9" t="e">
        <f>(COUNTIFS(Sta!$A:$A,$A149,Sta!$R:$R,"&gt;0.5") +COUNTIFS(Sta!$B:$B,$A149,Sta!$S:$S,"&gt;0.5"))/$D149</f>
        <v>#DIV/0!</v>
      </c>
      <c r="U149" s="6" t="e">
        <f>COUNTIFS(Sta!$A:$A,$A149,Sta!$R:$R,"&gt;0.5")/$B149</f>
        <v>#DIV/0!</v>
      </c>
      <c r="V149" s="6" t="e">
        <f>COUNTIFS(Sta!$B:$B,$A149,Sta!$S:$S,"&gt;0.5")/$C149</f>
        <v>#DIV/0!</v>
      </c>
      <c r="W149" s="9" t="e">
        <f>(COUNTIFS(Sta!$A:$A,$A149,Sta!$R:$R,"&gt;1.5") +COUNTIFS(Sta!$B:$B,$A149,Sta!$S:$S,"&gt;1.5"))/$D149</f>
        <v>#DIV/0!</v>
      </c>
      <c r="X149" s="6" t="e">
        <f>COUNTIFS(Sta!$A:$A,$A149,Sta!$R:$R,"&gt;1.5")/$B149</f>
        <v>#DIV/0!</v>
      </c>
      <c r="Y149" s="6" t="e">
        <f>COUNTIFS(Sta!$B:$B,$A149,Sta!$S:$S,"&gt;1.5")/$C149</f>
        <v>#DIV/0!</v>
      </c>
    </row>
    <row r="150" spans="1:25" x14ac:dyDescent="0.3">
      <c r="A150" t="e">
        <f>A3A675</f>
        <v>#NAME?</v>
      </c>
      <c r="B150" s="7">
        <f>COUNTIF(Sta!A:A,A150)</f>
        <v>0</v>
      </c>
      <c r="C150" s="4">
        <f>COUNTIF(Sta!B:B,A150)</f>
        <v>0</v>
      </c>
      <c r="D150" s="4">
        <f t="shared" si="2"/>
        <v>0</v>
      </c>
      <c r="E150" s="8" t="e">
        <f>(SUMIF(Sta!$A:$A,$A150,Sta!$T:$T)  + SUMIF(Sta!$B:$B,$A150,Sta!$T:$T) )/$D150</f>
        <v>#DIV/0!</v>
      </c>
      <c r="F150" s="5" t="e">
        <f>SUMIF(Sta!$A:$A,$A150,Sta!$T:$T)/$B150</f>
        <v>#DIV/0!</v>
      </c>
      <c r="G150" s="5" t="e">
        <f>SUMIF(Sta!$B:$B,$A150,Sta!$T:$T)/$C150</f>
        <v>#DIV/0!</v>
      </c>
      <c r="H150" s="8" t="e">
        <f>(SUMIF(Sta!$A:$A,$A150,Sta!$R:$R)  + SUMIF(Sta!$B:$B,$A150,Sta!$S:$S) )/$D150</f>
        <v>#DIV/0!</v>
      </c>
      <c r="I150" s="5" t="e">
        <f>SUMIF(Sta!$A:$A,$A150,Sta!$R:$R)/$B150</f>
        <v>#DIV/0!</v>
      </c>
      <c r="J150" s="5" t="e">
        <f>SUMIF(Sta!$B:$B,$A150,Sta!$S:$S)/$C150</f>
        <v>#DIV/0!</v>
      </c>
      <c r="K150" s="9" t="e">
        <f>(COUNTIFS(Sta!$A:$A,$A150,Sta!$T:$T,"&gt;2.5") +COUNTIFS(Sta!$B:$B,$A150,Sta!$T:$T,"&gt;2.5"))/$D150</f>
        <v>#DIV/0!</v>
      </c>
      <c r="L150" s="6" t="e">
        <f>COUNTIFS(Sta!$A:$A,$A150,Sta!$T:$T,"&gt;2.5")/$B150</f>
        <v>#DIV/0!</v>
      </c>
      <c r="M150" s="6" t="e">
        <f>COUNTIFS(Sta!$B:$B,$A150,Sta!$T:$T,"&gt;2.5")/$C150</f>
        <v>#DIV/0!</v>
      </c>
      <c r="N150" s="9" t="e">
        <f>(COUNTIFS(Sta!$A:$A,$A150,Sta!$T:$T,"&gt;3.5") +COUNTIFS(Sta!$B:$B,$A150,Sta!$T:$T,"&gt;3.5"))/$D150</f>
        <v>#DIV/0!</v>
      </c>
      <c r="O150" s="31" t="e">
        <f>COUNTIFS(Sta!$A:$A,$A150,Sta!$T:$T,"&gt;3.5")/$B150</f>
        <v>#DIV/0!</v>
      </c>
      <c r="P150" s="12" t="e">
        <f>COUNTIFS(Sta!$B:$B,$A150,Sta!$T:$T,"&gt;3.5")/$C150</f>
        <v>#DIV/0!</v>
      </c>
      <c r="Q150" s="31" t="e">
        <f>(COUNTIFS(Sta!$A:$A,$A150,Sta!$T:$T,"&gt;4.5") +COUNTIFS(Sta!$B:$B,$A150,Sta!$T:$T,"&gt;4.5"))/$D150</f>
        <v>#DIV/0!</v>
      </c>
      <c r="R150" s="6" t="e">
        <f>COUNTIFS(Sta!$A:$A,$A150,Sta!$T:$T,"&gt;4.5")/$B150</f>
        <v>#DIV/0!</v>
      </c>
      <c r="S150" s="6" t="e">
        <f>COUNTIFS(Sta!$B:$B,$A150,Sta!$T:$T,"&gt;4.5")/$C150</f>
        <v>#DIV/0!</v>
      </c>
      <c r="T150" s="9" t="e">
        <f>(COUNTIFS(Sta!$A:$A,$A150,Sta!$R:$R,"&gt;0.5") +COUNTIFS(Sta!$B:$B,$A150,Sta!$S:$S,"&gt;0.5"))/$D150</f>
        <v>#DIV/0!</v>
      </c>
      <c r="U150" s="6" t="e">
        <f>COUNTIFS(Sta!$A:$A,$A150,Sta!$R:$R,"&gt;0.5")/$B150</f>
        <v>#DIV/0!</v>
      </c>
      <c r="V150" s="6" t="e">
        <f>COUNTIFS(Sta!$B:$B,$A150,Sta!$S:$S,"&gt;0.5")/$C150</f>
        <v>#DIV/0!</v>
      </c>
      <c r="W150" s="9" t="e">
        <f>(COUNTIFS(Sta!$A:$A,$A150,Sta!$R:$R,"&gt;1.5") +COUNTIFS(Sta!$B:$B,$A150,Sta!$S:$S,"&gt;1.5"))/$D150</f>
        <v>#DIV/0!</v>
      </c>
      <c r="X150" s="6" t="e">
        <f>COUNTIFS(Sta!$A:$A,$A150,Sta!$R:$R,"&gt;1.5")/$B150</f>
        <v>#DIV/0!</v>
      </c>
      <c r="Y150" s="6" t="e">
        <f>COUNTIFS(Sta!$B:$B,$A150,Sta!$S:$S,"&gt;1.5")/$C150</f>
        <v>#DIV/0!</v>
      </c>
    </row>
    <row r="151" spans="1:25" x14ac:dyDescent="0.3">
      <c r="A151" t="e">
        <f>A3A676</f>
        <v>#NAME?</v>
      </c>
      <c r="B151" s="7">
        <f>COUNTIF(Sta!A:A,A151)</f>
        <v>0</v>
      </c>
      <c r="C151" s="4">
        <f>COUNTIF(Sta!B:B,A151)</f>
        <v>0</v>
      </c>
      <c r="D151" s="4">
        <f t="shared" si="2"/>
        <v>0</v>
      </c>
      <c r="E151" s="8" t="e">
        <f>(SUMIF(Sta!$A:$A,$A151,Sta!$T:$T)  + SUMIF(Sta!$B:$B,$A151,Sta!$T:$T) )/$D151</f>
        <v>#DIV/0!</v>
      </c>
      <c r="F151" s="5" t="e">
        <f>SUMIF(Sta!$A:$A,$A151,Sta!$T:$T)/$B151</f>
        <v>#DIV/0!</v>
      </c>
      <c r="G151" s="5" t="e">
        <f>SUMIF(Sta!$B:$B,$A151,Sta!$T:$T)/$C151</f>
        <v>#DIV/0!</v>
      </c>
      <c r="H151" s="8" t="e">
        <f>(SUMIF(Sta!$A:$A,$A151,Sta!$R:$R)  + SUMIF(Sta!$B:$B,$A151,Sta!$S:$S) )/$D151</f>
        <v>#DIV/0!</v>
      </c>
      <c r="I151" s="5" t="e">
        <f>SUMIF(Sta!$A:$A,$A151,Sta!$R:$R)/$B151</f>
        <v>#DIV/0!</v>
      </c>
      <c r="J151" s="5" t="e">
        <f>SUMIF(Sta!$B:$B,$A151,Sta!$S:$S)/$C151</f>
        <v>#DIV/0!</v>
      </c>
      <c r="K151" s="9" t="e">
        <f>(COUNTIFS(Sta!$A:$A,$A151,Sta!$T:$T,"&gt;2.5") +COUNTIFS(Sta!$B:$B,$A151,Sta!$T:$T,"&gt;2.5"))/$D151</f>
        <v>#DIV/0!</v>
      </c>
      <c r="L151" s="6" t="e">
        <f>COUNTIFS(Sta!$A:$A,$A151,Sta!$T:$T,"&gt;2.5")/$B151</f>
        <v>#DIV/0!</v>
      </c>
      <c r="M151" s="6" t="e">
        <f>COUNTIFS(Sta!$B:$B,$A151,Sta!$T:$T,"&gt;2.5")/$C151</f>
        <v>#DIV/0!</v>
      </c>
      <c r="N151" s="9" t="e">
        <f>(COUNTIFS(Sta!$A:$A,$A151,Sta!$T:$T,"&gt;3.5") +COUNTIFS(Sta!$B:$B,$A151,Sta!$T:$T,"&gt;3.5"))/$D151</f>
        <v>#DIV/0!</v>
      </c>
      <c r="O151" s="31" t="e">
        <f>COUNTIFS(Sta!$A:$A,$A151,Sta!$T:$T,"&gt;3.5")/$B151</f>
        <v>#DIV/0!</v>
      </c>
      <c r="P151" s="12" t="e">
        <f>COUNTIFS(Sta!$B:$B,$A151,Sta!$T:$T,"&gt;3.5")/$C151</f>
        <v>#DIV/0!</v>
      </c>
      <c r="Q151" s="31" t="e">
        <f>(COUNTIFS(Sta!$A:$A,$A151,Sta!$T:$T,"&gt;4.5") +COUNTIFS(Sta!$B:$B,$A151,Sta!$T:$T,"&gt;4.5"))/$D151</f>
        <v>#DIV/0!</v>
      </c>
      <c r="R151" s="6" t="e">
        <f>COUNTIFS(Sta!$A:$A,$A151,Sta!$T:$T,"&gt;4.5")/$B151</f>
        <v>#DIV/0!</v>
      </c>
      <c r="S151" s="6" t="e">
        <f>COUNTIFS(Sta!$B:$B,$A151,Sta!$T:$T,"&gt;4.5")/$C151</f>
        <v>#DIV/0!</v>
      </c>
      <c r="T151" s="9" t="e">
        <f>(COUNTIFS(Sta!$A:$A,$A151,Sta!$R:$R,"&gt;0.5") +COUNTIFS(Sta!$B:$B,$A151,Sta!$S:$S,"&gt;0.5"))/$D151</f>
        <v>#DIV/0!</v>
      </c>
      <c r="U151" s="6" t="e">
        <f>COUNTIFS(Sta!$A:$A,$A151,Sta!$R:$R,"&gt;0.5")/$B151</f>
        <v>#DIV/0!</v>
      </c>
      <c r="V151" s="6" t="e">
        <f>COUNTIFS(Sta!$B:$B,$A151,Sta!$S:$S,"&gt;0.5")/$C151</f>
        <v>#DIV/0!</v>
      </c>
      <c r="W151" s="9" t="e">
        <f>(COUNTIFS(Sta!$A:$A,$A151,Sta!$R:$R,"&gt;1.5") +COUNTIFS(Sta!$B:$B,$A151,Sta!$S:$S,"&gt;1.5"))/$D151</f>
        <v>#DIV/0!</v>
      </c>
      <c r="X151" s="6" t="e">
        <f>COUNTIFS(Sta!$A:$A,$A151,Sta!$R:$R,"&gt;1.5")/$B151</f>
        <v>#DIV/0!</v>
      </c>
      <c r="Y151" s="6" t="e">
        <f>COUNTIFS(Sta!$B:$B,$A151,Sta!$S:$S,"&gt;1.5")/$C151</f>
        <v>#DIV/0!</v>
      </c>
    </row>
    <row r="152" spans="1:25" x14ac:dyDescent="0.3">
      <c r="A152" t="e">
        <f>A3A677</f>
        <v>#NAME?</v>
      </c>
      <c r="B152" s="7">
        <f>COUNTIF(Sta!A:A,A152)</f>
        <v>0</v>
      </c>
      <c r="C152" s="4">
        <f>COUNTIF(Sta!B:B,A152)</f>
        <v>0</v>
      </c>
      <c r="D152" s="4">
        <f t="shared" si="2"/>
        <v>0</v>
      </c>
      <c r="E152" s="8" t="e">
        <f>(SUMIF(Sta!$A:$A,$A152,Sta!$T:$T)  + SUMIF(Sta!$B:$B,$A152,Sta!$T:$T) )/$D152</f>
        <v>#DIV/0!</v>
      </c>
      <c r="F152" s="5" t="e">
        <f>SUMIF(Sta!$A:$A,$A152,Sta!$T:$T)/$B152</f>
        <v>#DIV/0!</v>
      </c>
      <c r="G152" s="5" t="e">
        <f>SUMIF(Sta!$B:$B,$A152,Sta!$T:$T)/$C152</f>
        <v>#DIV/0!</v>
      </c>
      <c r="H152" s="8" t="e">
        <f>(SUMIF(Sta!$A:$A,$A152,Sta!$R:$R)  + SUMIF(Sta!$B:$B,$A152,Sta!$S:$S) )/$D152</f>
        <v>#DIV/0!</v>
      </c>
      <c r="I152" s="5" t="e">
        <f>SUMIF(Sta!$A:$A,$A152,Sta!$R:$R)/$B152</f>
        <v>#DIV/0!</v>
      </c>
      <c r="J152" s="5" t="e">
        <f>SUMIF(Sta!$B:$B,$A152,Sta!$S:$S)/$C152</f>
        <v>#DIV/0!</v>
      </c>
      <c r="K152" s="9" t="e">
        <f>(COUNTIFS(Sta!$A:$A,$A152,Sta!$T:$T,"&gt;2.5") +COUNTIFS(Sta!$B:$B,$A152,Sta!$T:$T,"&gt;2.5"))/$D152</f>
        <v>#DIV/0!</v>
      </c>
      <c r="L152" s="6" t="e">
        <f>COUNTIFS(Sta!$A:$A,$A152,Sta!$T:$T,"&gt;2.5")/$B152</f>
        <v>#DIV/0!</v>
      </c>
      <c r="M152" s="6" t="e">
        <f>COUNTIFS(Sta!$B:$B,$A152,Sta!$T:$T,"&gt;2.5")/$C152</f>
        <v>#DIV/0!</v>
      </c>
      <c r="N152" s="9" t="e">
        <f>(COUNTIFS(Sta!$A:$A,$A152,Sta!$T:$T,"&gt;3.5") +COUNTIFS(Sta!$B:$B,$A152,Sta!$T:$T,"&gt;3.5"))/$D152</f>
        <v>#DIV/0!</v>
      </c>
      <c r="O152" s="31" t="e">
        <f>COUNTIFS(Sta!$A:$A,$A152,Sta!$T:$T,"&gt;3.5")/$B152</f>
        <v>#DIV/0!</v>
      </c>
      <c r="P152" s="12" t="e">
        <f>COUNTIFS(Sta!$B:$B,$A152,Sta!$T:$T,"&gt;3.5")/$C152</f>
        <v>#DIV/0!</v>
      </c>
      <c r="Q152" s="31" t="e">
        <f>(COUNTIFS(Sta!$A:$A,$A152,Sta!$T:$T,"&gt;4.5") +COUNTIFS(Sta!$B:$B,$A152,Sta!$T:$T,"&gt;4.5"))/$D152</f>
        <v>#DIV/0!</v>
      </c>
      <c r="R152" s="6" t="e">
        <f>COUNTIFS(Sta!$A:$A,$A152,Sta!$T:$T,"&gt;4.5")/$B152</f>
        <v>#DIV/0!</v>
      </c>
      <c r="S152" s="6" t="e">
        <f>COUNTIFS(Sta!$B:$B,$A152,Sta!$T:$T,"&gt;4.5")/$C152</f>
        <v>#DIV/0!</v>
      </c>
      <c r="T152" s="9" t="e">
        <f>(COUNTIFS(Sta!$A:$A,$A152,Sta!$R:$R,"&gt;0.5") +COUNTIFS(Sta!$B:$B,$A152,Sta!$S:$S,"&gt;0.5"))/$D152</f>
        <v>#DIV/0!</v>
      </c>
      <c r="U152" s="6" t="e">
        <f>COUNTIFS(Sta!$A:$A,$A152,Sta!$R:$R,"&gt;0.5")/$B152</f>
        <v>#DIV/0!</v>
      </c>
      <c r="V152" s="6" t="e">
        <f>COUNTIFS(Sta!$B:$B,$A152,Sta!$S:$S,"&gt;0.5")/$C152</f>
        <v>#DIV/0!</v>
      </c>
      <c r="W152" s="9" t="e">
        <f>(COUNTIFS(Sta!$A:$A,$A152,Sta!$R:$R,"&gt;1.5") +COUNTIFS(Sta!$B:$B,$A152,Sta!$S:$S,"&gt;1.5"))/$D152</f>
        <v>#DIV/0!</v>
      </c>
      <c r="X152" s="6" t="e">
        <f>COUNTIFS(Sta!$A:$A,$A152,Sta!$R:$R,"&gt;1.5")/$B152</f>
        <v>#DIV/0!</v>
      </c>
      <c r="Y152" s="6" t="e">
        <f>COUNTIFS(Sta!$B:$B,$A152,Sta!$S:$S,"&gt;1.5")/$C152</f>
        <v>#DIV/0!</v>
      </c>
    </row>
    <row r="153" spans="1:25" x14ac:dyDescent="0.3">
      <c r="A153" t="e">
        <f>A3A678</f>
        <v>#NAME?</v>
      </c>
      <c r="B153" s="7">
        <f>COUNTIF(Sta!A:A,A153)</f>
        <v>0</v>
      </c>
      <c r="C153" s="4">
        <f>COUNTIF(Sta!B:B,A153)</f>
        <v>0</v>
      </c>
      <c r="D153" s="4">
        <f t="shared" si="2"/>
        <v>0</v>
      </c>
      <c r="E153" s="8" t="e">
        <f>(SUMIF(Sta!$A:$A,$A153,Sta!$T:$T)  + SUMIF(Sta!$B:$B,$A153,Sta!$T:$T) )/$D153</f>
        <v>#DIV/0!</v>
      </c>
      <c r="F153" s="5" t="e">
        <f>SUMIF(Sta!$A:$A,$A153,Sta!$T:$T)/$B153</f>
        <v>#DIV/0!</v>
      </c>
      <c r="G153" s="5" t="e">
        <f>SUMIF(Sta!$B:$B,$A153,Sta!$T:$T)/$C153</f>
        <v>#DIV/0!</v>
      </c>
      <c r="H153" s="8" t="e">
        <f>(SUMIF(Sta!$A:$A,$A153,Sta!$R:$R)  + SUMIF(Sta!$B:$B,$A153,Sta!$S:$S) )/$D153</f>
        <v>#DIV/0!</v>
      </c>
      <c r="I153" s="5" t="e">
        <f>SUMIF(Sta!$A:$A,$A153,Sta!$R:$R)/$B153</f>
        <v>#DIV/0!</v>
      </c>
      <c r="J153" s="5" t="e">
        <f>SUMIF(Sta!$B:$B,$A153,Sta!$S:$S)/$C153</f>
        <v>#DIV/0!</v>
      </c>
      <c r="K153" s="9" t="e">
        <f>(COUNTIFS(Sta!$A:$A,$A153,Sta!$T:$T,"&gt;2.5") +COUNTIFS(Sta!$B:$B,$A153,Sta!$T:$T,"&gt;2.5"))/$D153</f>
        <v>#DIV/0!</v>
      </c>
      <c r="L153" s="6" t="e">
        <f>COUNTIFS(Sta!$A:$A,$A153,Sta!$T:$T,"&gt;2.5")/$B153</f>
        <v>#DIV/0!</v>
      </c>
      <c r="M153" s="6" t="e">
        <f>COUNTIFS(Sta!$B:$B,$A153,Sta!$T:$T,"&gt;2.5")/$C153</f>
        <v>#DIV/0!</v>
      </c>
      <c r="N153" s="9" t="e">
        <f>(COUNTIFS(Sta!$A:$A,$A153,Sta!$T:$T,"&gt;3.5") +COUNTIFS(Sta!$B:$B,$A153,Sta!$T:$T,"&gt;3.5"))/$D153</f>
        <v>#DIV/0!</v>
      </c>
      <c r="O153" s="31" t="e">
        <f>COUNTIFS(Sta!$A:$A,$A153,Sta!$T:$T,"&gt;3.5")/$B153</f>
        <v>#DIV/0!</v>
      </c>
      <c r="P153" s="12" t="e">
        <f>COUNTIFS(Sta!$B:$B,$A153,Sta!$T:$T,"&gt;3.5")/$C153</f>
        <v>#DIV/0!</v>
      </c>
      <c r="Q153" s="31" t="e">
        <f>(COUNTIFS(Sta!$A:$A,$A153,Sta!$T:$T,"&gt;4.5") +COUNTIFS(Sta!$B:$B,$A153,Sta!$T:$T,"&gt;4.5"))/$D153</f>
        <v>#DIV/0!</v>
      </c>
      <c r="R153" s="6" t="e">
        <f>COUNTIFS(Sta!$A:$A,$A153,Sta!$T:$T,"&gt;4.5")/$B153</f>
        <v>#DIV/0!</v>
      </c>
      <c r="S153" s="6" t="e">
        <f>COUNTIFS(Sta!$B:$B,$A153,Sta!$T:$T,"&gt;4.5")/$C153</f>
        <v>#DIV/0!</v>
      </c>
      <c r="T153" s="9" t="e">
        <f>(COUNTIFS(Sta!$A:$A,$A153,Sta!$R:$R,"&gt;0.5") +COUNTIFS(Sta!$B:$B,$A153,Sta!$S:$S,"&gt;0.5"))/$D153</f>
        <v>#DIV/0!</v>
      </c>
      <c r="U153" s="6" t="e">
        <f>COUNTIFS(Sta!$A:$A,$A153,Sta!$R:$R,"&gt;0.5")/$B153</f>
        <v>#DIV/0!</v>
      </c>
      <c r="V153" s="6" t="e">
        <f>COUNTIFS(Sta!$B:$B,$A153,Sta!$S:$S,"&gt;0.5")/$C153</f>
        <v>#DIV/0!</v>
      </c>
      <c r="W153" s="9" t="e">
        <f>(COUNTIFS(Sta!$A:$A,$A153,Sta!$R:$R,"&gt;1.5") +COUNTIFS(Sta!$B:$B,$A153,Sta!$S:$S,"&gt;1.5"))/$D153</f>
        <v>#DIV/0!</v>
      </c>
      <c r="X153" s="6" t="e">
        <f>COUNTIFS(Sta!$A:$A,$A153,Sta!$R:$R,"&gt;1.5")/$B153</f>
        <v>#DIV/0!</v>
      </c>
      <c r="Y153" s="6" t="e">
        <f>COUNTIFS(Sta!$B:$B,$A153,Sta!$S:$S,"&gt;1.5")/$C153</f>
        <v>#DIV/0!</v>
      </c>
    </row>
    <row r="154" spans="1:25" x14ac:dyDescent="0.3">
      <c r="A154" t="e">
        <f>A3A679</f>
        <v>#NAME?</v>
      </c>
      <c r="B154" s="7">
        <f>COUNTIF(Sta!A:A,A154)</f>
        <v>0</v>
      </c>
      <c r="C154" s="4">
        <f>COUNTIF(Sta!B:B,A154)</f>
        <v>0</v>
      </c>
      <c r="D154" s="4">
        <f t="shared" si="2"/>
        <v>0</v>
      </c>
      <c r="E154" s="8" t="e">
        <f>(SUMIF(Sta!$A:$A,$A154,Sta!$T:$T)  + SUMIF(Sta!$B:$B,$A154,Sta!$T:$T) )/$D154</f>
        <v>#DIV/0!</v>
      </c>
      <c r="F154" s="5" t="e">
        <f>SUMIF(Sta!$A:$A,$A154,Sta!$T:$T)/$B154</f>
        <v>#DIV/0!</v>
      </c>
      <c r="G154" s="5" t="e">
        <f>SUMIF(Sta!$B:$B,$A154,Sta!$T:$T)/$C154</f>
        <v>#DIV/0!</v>
      </c>
      <c r="H154" s="8" t="e">
        <f>(SUMIF(Sta!$A:$A,$A154,Sta!$R:$R)  + SUMIF(Sta!$B:$B,$A154,Sta!$S:$S) )/$D154</f>
        <v>#DIV/0!</v>
      </c>
      <c r="I154" s="5" t="e">
        <f>SUMIF(Sta!$A:$A,$A154,Sta!$R:$R)/$B154</f>
        <v>#DIV/0!</v>
      </c>
      <c r="J154" s="5" t="e">
        <f>SUMIF(Sta!$B:$B,$A154,Sta!$S:$S)/$C154</f>
        <v>#DIV/0!</v>
      </c>
      <c r="K154" s="9" t="e">
        <f>(COUNTIFS(Sta!$A:$A,$A154,Sta!$T:$T,"&gt;2.5") +COUNTIFS(Sta!$B:$B,$A154,Sta!$T:$T,"&gt;2.5"))/$D154</f>
        <v>#DIV/0!</v>
      </c>
      <c r="L154" s="6" t="e">
        <f>COUNTIFS(Sta!$A:$A,$A154,Sta!$T:$T,"&gt;2.5")/$B154</f>
        <v>#DIV/0!</v>
      </c>
      <c r="M154" s="6" t="e">
        <f>COUNTIFS(Sta!$B:$B,$A154,Sta!$T:$T,"&gt;2.5")/$C154</f>
        <v>#DIV/0!</v>
      </c>
      <c r="N154" s="9" t="e">
        <f>(COUNTIFS(Sta!$A:$A,$A154,Sta!$T:$T,"&gt;3.5") +COUNTIFS(Sta!$B:$B,$A154,Sta!$T:$T,"&gt;3.5"))/$D154</f>
        <v>#DIV/0!</v>
      </c>
      <c r="O154" s="31" t="e">
        <f>COUNTIFS(Sta!$A:$A,$A154,Sta!$T:$T,"&gt;3.5")/$B154</f>
        <v>#DIV/0!</v>
      </c>
      <c r="P154" s="12" t="e">
        <f>COUNTIFS(Sta!$B:$B,$A154,Sta!$T:$T,"&gt;3.5")/$C154</f>
        <v>#DIV/0!</v>
      </c>
      <c r="Q154" s="31" t="e">
        <f>(COUNTIFS(Sta!$A:$A,$A154,Sta!$T:$T,"&gt;4.5") +COUNTIFS(Sta!$B:$B,$A154,Sta!$T:$T,"&gt;4.5"))/$D154</f>
        <v>#DIV/0!</v>
      </c>
      <c r="R154" s="6" t="e">
        <f>COUNTIFS(Sta!$A:$A,$A154,Sta!$T:$T,"&gt;4.5")/$B154</f>
        <v>#DIV/0!</v>
      </c>
      <c r="S154" s="6" t="e">
        <f>COUNTIFS(Sta!$B:$B,$A154,Sta!$T:$T,"&gt;4.5")/$C154</f>
        <v>#DIV/0!</v>
      </c>
      <c r="T154" s="9" t="e">
        <f>(COUNTIFS(Sta!$A:$A,$A154,Sta!$R:$R,"&gt;0.5") +COUNTIFS(Sta!$B:$B,$A154,Sta!$S:$S,"&gt;0.5"))/$D154</f>
        <v>#DIV/0!</v>
      </c>
      <c r="U154" s="6" t="e">
        <f>COUNTIFS(Sta!$A:$A,$A154,Sta!$R:$R,"&gt;0.5")/$B154</f>
        <v>#DIV/0!</v>
      </c>
      <c r="V154" s="6" t="e">
        <f>COUNTIFS(Sta!$B:$B,$A154,Sta!$S:$S,"&gt;0.5")/$C154</f>
        <v>#DIV/0!</v>
      </c>
      <c r="W154" s="9" t="e">
        <f>(COUNTIFS(Sta!$A:$A,$A154,Sta!$R:$R,"&gt;1.5") +COUNTIFS(Sta!$B:$B,$A154,Sta!$S:$S,"&gt;1.5"))/$D154</f>
        <v>#DIV/0!</v>
      </c>
      <c r="X154" s="6" t="e">
        <f>COUNTIFS(Sta!$A:$A,$A154,Sta!$R:$R,"&gt;1.5")/$B154</f>
        <v>#DIV/0!</v>
      </c>
      <c r="Y154" s="6" t="e">
        <f>COUNTIFS(Sta!$B:$B,$A154,Sta!$S:$S,"&gt;1.5")/$C154</f>
        <v>#DIV/0!</v>
      </c>
    </row>
    <row r="155" spans="1:25" x14ac:dyDescent="0.3">
      <c r="A155" t="e">
        <f>A3A680</f>
        <v>#NAME?</v>
      </c>
      <c r="B155" s="7">
        <f>COUNTIF(Sta!A:A,A155)</f>
        <v>0</v>
      </c>
      <c r="C155" s="4">
        <f>COUNTIF(Sta!B:B,A155)</f>
        <v>0</v>
      </c>
      <c r="D155" s="4">
        <f t="shared" si="2"/>
        <v>0</v>
      </c>
      <c r="E155" s="8" t="e">
        <f>(SUMIF(Sta!$A:$A,$A155,Sta!$T:$T)  + SUMIF(Sta!$B:$B,$A155,Sta!$T:$T) )/$D155</f>
        <v>#DIV/0!</v>
      </c>
      <c r="F155" s="5" t="e">
        <f>SUMIF(Sta!$A:$A,$A155,Sta!$T:$T)/$B155</f>
        <v>#DIV/0!</v>
      </c>
      <c r="G155" s="5" t="e">
        <f>SUMIF(Sta!$B:$B,$A155,Sta!$T:$T)/$C155</f>
        <v>#DIV/0!</v>
      </c>
      <c r="H155" s="8" t="e">
        <f>(SUMIF(Sta!$A:$A,$A155,Sta!$R:$R)  + SUMIF(Sta!$B:$B,$A155,Sta!$S:$S) )/$D155</f>
        <v>#DIV/0!</v>
      </c>
      <c r="I155" s="5" t="e">
        <f>SUMIF(Sta!$A:$A,$A155,Sta!$R:$R)/$B155</f>
        <v>#DIV/0!</v>
      </c>
      <c r="J155" s="5" t="e">
        <f>SUMIF(Sta!$B:$B,$A155,Sta!$S:$S)/$C155</f>
        <v>#DIV/0!</v>
      </c>
      <c r="K155" s="9" t="e">
        <f>(COUNTIFS(Sta!$A:$A,$A155,Sta!$T:$T,"&gt;2.5") +COUNTIFS(Sta!$B:$B,$A155,Sta!$T:$T,"&gt;2.5"))/$D155</f>
        <v>#DIV/0!</v>
      </c>
      <c r="L155" s="6" t="e">
        <f>COUNTIFS(Sta!$A:$A,$A155,Sta!$T:$T,"&gt;2.5")/$B155</f>
        <v>#DIV/0!</v>
      </c>
      <c r="M155" s="6" t="e">
        <f>COUNTIFS(Sta!$B:$B,$A155,Sta!$T:$T,"&gt;2.5")/$C155</f>
        <v>#DIV/0!</v>
      </c>
      <c r="N155" s="9" t="e">
        <f>(COUNTIFS(Sta!$A:$A,$A155,Sta!$T:$T,"&gt;3.5") +COUNTIFS(Sta!$B:$B,$A155,Sta!$T:$T,"&gt;3.5"))/$D155</f>
        <v>#DIV/0!</v>
      </c>
      <c r="O155" s="31" t="e">
        <f>COUNTIFS(Sta!$A:$A,$A155,Sta!$T:$T,"&gt;3.5")/$B155</f>
        <v>#DIV/0!</v>
      </c>
      <c r="P155" s="12" t="e">
        <f>COUNTIFS(Sta!$B:$B,$A155,Sta!$T:$T,"&gt;3.5")/$C155</f>
        <v>#DIV/0!</v>
      </c>
      <c r="Q155" s="31" t="e">
        <f>(COUNTIFS(Sta!$A:$A,$A155,Sta!$T:$T,"&gt;4.5") +COUNTIFS(Sta!$B:$B,$A155,Sta!$T:$T,"&gt;4.5"))/$D155</f>
        <v>#DIV/0!</v>
      </c>
      <c r="R155" s="6" t="e">
        <f>COUNTIFS(Sta!$A:$A,$A155,Sta!$T:$T,"&gt;4.5")/$B155</f>
        <v>#DIV/0!</v>
      </c>
      <c r="S155" s="6" t="e">
        <f>COUNTIFS(Sta!$B:$B,$A155,Sta!$T:$T,"&gt;4.5")/$C155</f>
        <v>#DIV/0!</v>
      </c>
      <c r="T155" s="9" t="e">
        <f>(COUNTIFS(Sta!$A:$A,$A155,Sta!$R:$R,"&gt;0.5") +COUNTIFS(Sta!$B:$B,$A155,Sta!$S:$S,"&gt;0.5"))/$D155</f>
        <v>#DIV/0!</v>
      </c>
      <c r="U155" s="6" t="e">
        <f>COUNTIFS(Sta!$A:$A,$A155,Sta!$R:$R,"&gt;0.5")/$B155</f>
        <v>#DIV/0!</v>
      </c>
      <c r="V155" s="6" t="e">
        <f>COUNTIFS(Sta!$B:$B,$A155,Sta!$S:$S,"&gt;0.5")/$C155</f>
        <v>#DIV/0!</v>
      </c>
      <c r="W155" s="9" t="e">
        <f>(COUNTIFS(Sta!$A:$A,$A155,Sta!$R:$R,"&gt;1.5") +COUNTIFS(Sta!$B:$B,$A155,Sta!$S:$S,"&gt;1.5"))/$D155</f>
        <v>#DIV/0!</v>
      </c>
      <c r="X155" s="6" t="e">
        <f>COUNTIFS(Sta!$A:$A,$A155,Sta!$R:$R,"&gt;1.5")/$B155</f>
        <v>#DIV/0!</v>
      </c>
      <c r="Y155" s="6" t="e">
        <f>COUNTIFS(Sta!$B:$B,$A155,Sta!$S:$S,"&gt;1.5")/$C155</f>
        <v>#DIV/0!</v>
      </c>
    </row>
    <row r="156" spans="1:25" x14ac:dyDescent="0.3">
      <c r="A156" t="e">
        <f>A3A681</f>
        <v>#NAME?</v>
      </c>
      <c r="B156" s="7">
        <f>COUNTIF(Sta!A:A,A156)</f>
        <v>0</v>
      </c>
      <c r="C156" s="4">
        <f>COUNTIF(Sta!B:B,A156)</f>
        <v>0</v>
      </c>
      <c r="D156" s="4">
        <f t="shared" si="2"/>
        <v>0</v>
      </c>
      <c r="E156" s="8" t="e">
        <f>(SUMIF(Sta!$A:$A,$A156,Sta!$T:$T)  + SUMIF(Sta!$B:$B,$A156,Sta!$T:$T) )/$D156</f>
        <v>#DIV/0!</v>
      </c>
      <c r="F156" s="5" t="e">
        <f>SUMIF(Sta!$A:$A,$A156,Sta!$T:$T)/$B156</f>
        <v>#DIV/0!</v>
      </c>
      <c r="G156" s="5" t="e">
        <f>SUMIF(Sta!$B:$B,$A156,Sta!$T:$T)/$C156</f>
        <v>#DIV/0!</v>
      </c>
      <c r="H156" s="8" t="e">
        <f>(SUMIF(Sta!$A:$A,$A156,Sta!$R:$R)  + SUMIF(Sta!$B:$B,$A156,Sta!$S:$S) )/$D156</f>
        <v>#DIV/0!</v>
      </c>
      <c r="I156" s="5" t="e">
        <f>SUMIF(Sta!$A:$A,$A156,Sta!$R:$R)/$B156</f>
        <v>#DIV/0!</v>
      </c>
      <c r="J156" s="5" t="e">
        <f>SUMIF(Sta!$B:$B,$A156,Sta!$S:$S)/$C156</f>
        <v>#DIV/0!</v>
      </c>
      <c r="K156" s="9" t="e">
        <f>(COUNTIFS(Sta!$A:$A,$A156,Sta!$T:$T,"&gt;2.5") +COUNTIFS(Sta!$B:$B,$A156,Sta!$T:$T,"&gt;2.5"))/$D156</f>
        <v>#DIV/0!</v>
      </c>
      <c r="L156" s="6" t="e">
        <f>COUNTIFS(Sta!$A:$A,$A156,Sta!$T:$T,"&gt;2.5")/$B156</f>
        <v>#DIV/0!</v>
      </c>
      <c r="M156" s="6" t="e">
        <f>COUNTIFS(Sta!$B:$B,$A156,Sta!$T:$T,"&gt;2.5")/$C156</f>
        <v>#DIV/0!</v>
      </c>
      <c r="N156" s="9" t="e">
        <f>(COUNTIFS(Sta!$A:$A,$A156,Sta!$T:$T,"&gt;3.5") +COUNTIFS(Sta!$B:$B,$A156,Sta!$T:$T,"&gt;3.5"))/$D156</f>
        <v>#DIV/0!</v>
      </c>
      <c r="O156" s="31" t="e">
        <f>COUNTIFS(Sta!$A:$A,$A156,Sta!$T:$T,"&gt;3.5")/$B156</f>
        <v>#DIV/0!</v>
      </c>
      <c r="P156" s="12" t="e">
        <f>COUNTIFS(Sta!$B:$B,$A156,Sta!$T:$T,"&gt;3.5")/$C156</f>
        <v>#DIV/0!</v>
      </c>
      <c r="Q156" s="31" t="e">
        <f>(COUNTIFS(Sta!$A:$A,$A156,Sta!$T:$T,"&gt;4.5") +COUNTIFS(Sta!$B:$B,$A156,Sta!$T:$T,"&gt;4.5"))/$D156</f>
        <v>#DIV/0!</v>
      </c>
      <c r="R156" s="6" t="e">
        <f>COUNTIFS(Sta!$A:$A,$A156,Sta!$T:$T,"&gt;4.5")/$B156</f>
        <v>#DIV/0!</v>
      </c>
      <c r="S156" s="6" t="e">
        <f>COUNTIFS(Sta!$B:$B,$A156,Sta!$T:$T,"&gt;4.5")/$C156</f>
        <v>#DIV/0!</v>
      </c>
      <c r="T156" s="9" t="e">
        <f>(COUNTIFS(Sta!$A:$A,$A156,Sta!$R:$R,"&gt;0.5") +COUNTIFS(Sta!$B:$B,$A156,Sta!$S:$S,"&gt;0.5"))/$D156</f>
        <v>#DIV/0!</v>
      </c>
      <c r="U156" s="6" t="e">
        <f>COUNTIFS(Sta!$A:$A,$A156,Sta!$R:$R,"&gt;0.5")/$B156</f>
        <v>#DIV/0!</v>
      </c>
      <c r="V156" s="6" t="e">
        <f>COUNTIFS(Sta!$B:$B,$A156,Sta!$S:$S,"&gt;0.5")/$C156</f>
        <v>#DIV/0!</v>
      </c>
      <c r="W156" s="9" t="e">
        <f>(COUNTIFS(Sta!$A:$A,$A156,Sta!$R:$R,"&gt;1.5") +COUNTIFS(Sta!$B:$B,$A156,Sta!$S:$S,"&gt;1.5"))/$D156</f>
        <v>#DIV/0!</v>
      </c>
      <c r="X156" s="6" t="e">
        <f>COUNTIFS(Sta!$A:$A,$A156,Sta!$R:$R,"&gt;1.5")/$B156</f>
        <v>#DIV/0!</v>
      </c>
      <c r="Y156" s="6" t="e">
        <f>COUNTIFS(Sta!$B:$B,$A156,Sta!$S:$S,"&gt;1.5")/$C156</f>
        <v>#DIV/0!</v>
      </c>
    </row>
    <row r="157" spans="1:25" x14ac:dyDescent="0.3">
      <c r="A157" t="e">
        <f>A3A682</f>
        <v>#NAME?</v>
      </c>
      <c r="B157" s="7">
        <f>COUNTIF(Sta!A:A,A157)</f>
        <v>0</v>
      </c>
      <c r="C157" s="4">
        <f>COUNTIF(Sta!B:B,A157)</f>
        <v>0</v>
      </c>
      <c r="D157" s="4">
        <f t="shared" si="2"/>
        <v>0</v>
      </c>
      <c r="E157" s="8" t="e">
        <f>(SUMIF(Sta!$A:$A,$A157,Sta!$T:$T)  + SUMIF(Sta!$B:$B,$A157,Sta!$T:$T) )/$D157</f>
        <v>#DIV/0!</v>
      </c>
      <c r="F157" s="5" t="e">
        <f>SUMIF(Sta!$A:$A,$A157,Sta!$T:$T)/$B157</f>
        <v>#DIV/0!</v>
      </c>
      <c r="G157" s="5" t="e">
        <f>SUMIF(Sta!$B:$B,$A157,Sta!$T:$T)/$C157</f>
        <v>#DIV/0!</v>
      </c>
      <c r="H157" s="8" t="e">
        <f>(SUMIF(Sta!$A:$A,$A157,Sta!$R:$R)  + SUMIF(Sta!$B:$B,$A157,Sta!$S:$S) )/$D157</f>
        <v>#DIV/0!</v>
      </c>
      <c r="I157" s="5" t="e">
        <f>SUMIF(Sta!$A:$A,$A157,Sta!$R:$R)/$B157</f>
        <v>#DIV/0!</v>
      </c>
      <c r="J157" s="5" t="e">
        <f>SUMIF(Sta!$B:$B,$A157,Sta!$S:$S)/$C157</f>
        <v>#DIV/0!</v>
      </c>
      <c r="K157" s="9" t="e">
        <f>(COUNTIFS(Sta!$A:$A,$A157,Sta!$T:$T,"&gt;2.5") +COUNTIFS(Sta!$B:$B,$A157,Sta!$T:$T,"&gt;2.5"))/$D157</f>
        <v>#DIV/0!</v>
      </c>
      <c r="L157" s="6" t="e">
        <f>COUNTIFS(Sta!$A:$A,$A157,Sta!$T:$T,"&gt;2.5")/$B157</f>
        <v>#DIV/0!</v>
      </c>
      <c r="M157" s="6" t="e">
        <f>COUNTIFS(Sta!$B:$B,$A157,Sta!$T:$T,"&gt;2.5")/$C157</f>
        <v>#DIV/0!</v>
      </c>
      <c r="N157" s="9" t="e">
        <f>(COUNTIFS(Sta!$A:$A,$A157,Sta!$T:$T,"&gt;3.5") +COUNTIFS(Sta!$B:$B,$A157,Sta!$T:$T,"&gt;3.5"))/$D157</f>
        <v>#DIV/0!</v>
      </c>
      <c r="O157" s="31" t="e">
        <f>COUNTIFS(Sta!$A:$A,$A157,Sta!$T:$T,"&gt;3.5")/$B157</f>
        <v>#DIV/0!</v>
      </c>
      <c r="P157" s="12" t="e">
        <f>COUNTIFS(Sta!$B:$B,$A157,Sta!$T:$T,"&gt;3.5")/$C157</f>
        <v>#DIV/0!</v>
      </c>
      <c r="Q157" s="31" t="e">
        <f>(COUNTIFS(Sta!$A:$A,$A157,Sta!$T:$T,"&gt;4.5") +COUNTIFS(Sta!$B:$B,$A157,Sta!$T:$T,"&gt;4.5"))/$D157</f>
        <v>#DIV/0!</v>
      </c>
      <c r="R157" s="6" t="e">
        <f>COUNTIFS(Sta!$A:$A,$A157,Sta!$T:$T,"&gt;4.5")/$B157</f>
        <v>#DIV/0!</v>
      </c>
      <c r="S157" s="6" t="e">
        <f>COUNTIFS(Sta!$B:$B,$A157,Sta!$T:$T,"&gt;4.5")/$C157</f>
        <v>#DIV/0!</v>
      </c>
      <c r="T157" s="9" t="e">
        <f>(COUNTIFS(Sta!$A:$A,$A157,Sta!$R:$R,"&gt;0.5") +COUNTIFS(Sta!$B:$B,$A157,Sta!$S:$S,"&gt;0.5"))/$D157</f>
        <v>#DIV/0!</v>
      </c>
      <c r="U157" s="6" t="e">
        <f>COUNTIFS(Sta!$A:$A,$A157,Sta!$R:$R,"&gt;0.5")/$B157</f>
        <v>#DIV/0!</v>
      </c>
      <c r="V157" s="6" t="e">
        <f>COUNTIFS(Sta!$B:$B,$A157,Sta!$S:$S,"&gt;0.5")/$C157</f>
        <v>#DIV/0!</v>
      </c>
      <c r="W157" s="9" t="e">
        <f>(COUNTIFS(Sta!$A:$A,$A157,Sta!$R:$R,"&gt;1.5") +COUNTIFS(Sta!$B:$B,$A157,Sta!$S:$S,"&gt;1.5"))/$D157</f>
        <v>#DIV/0!</v>
      </c>
      <c r="X157" s="6" t="e">
        <f>COUNTIFS(Sta!$A:$A,$A157,Sta!$R:$R,"&gt;1.5")/$B157</f>
        <v>#DIV/0!</v>
      </c>
      <c r="Y157" s="6" t="e">
        <f>COUNTIFS(Sta!$B:$B,$A157,Sta!$S:$S,"&gt;1.5")/$C157</f>
        <v>#DIV/0!</v>
      </c>
    </row>
    <row r="158" spans="1:25" x14ac:dyDescent="0.3">
      <c r="A158" t="e">
        <f>A3A683</f>
        <v>#NAME?</v>
      </c>
      <c r="B158" s="7">
        <f>COUNTIF(Sta!A:A,A158)</f>
        <v>0</v>
      </c>
      <c r="C158" s="4">
        <f>COUNTIF(Sta!B:B,A158)</f>
        <v>0</v>
      </c>
      <c r="D158" s="4">
        <f t="shared" si="2"/>
        <v>0</v>
      </c>
      <c r="E158" s="8" t="e">
        <f>(SUMIF(Sta!$A:$A,$A158,Sta!$T:$T)  + SUMIF(Sta!$B:$B,$A158,Sta!$T:$T) )/$D158</f>
        <v>#DIV/0!</v>
      </c>
      <c r="F158" s="5" t="e">
        <f>SUMIF(Sta!$A:$A,$A158,Sta!$T:$T)/$B158</f>
        <v>#DIV/0!</v>
      </c>
      <c r="G158" s="5" t="e">
        <f>SUMIF(Sta!$B:$B,$A158,Sta!$T:$T)/$C158</f>
        <v>#DIV/0!</v>
      </c>
      <c r="H158" s="8" t="e">
        <f>(SUMIF(Sta!$A:$A,$A158,Sta!$R:$R)  + SUMIF(Sta!$B:$B,$A158,Sta!$S:$S) )/$D158</f>
        <v>#DIV/0!</v>
      </c>
      <c r="I158" s="5" t="e">
        <f>SUMIF(Sta!$A:$A,$A158,Sta!$R:$R)/$B158</f>
        <v>#DIV/0!</v>
      </c>
      <c r="J158" s="5" t="e">
        <f>SUMIF(Sta!$B:$B,$A158,Sta!$S:$S)/$C158</f>
        <v>#DIV/0!</v>
      </c>
      <c r="K158" s="9" t="e">
        <f>(COUNTIFS(Sta!$A:$A,$A158,Sta!$T:$T,"&gt;2.5") +COUNTIFS(Sta!$B:$B,$A158,Sta!$T:$T,"&gt;2.5"))/$D158</f>
        <v>#DIV/0!</v>
      </c>
      <c r="L158" s="6" t="e">
        <f>COUNTIFS(Sta!$A:$A,$A158,Sta!$T:$T,"&gt;2.5")/$B158</f>
        <v>#DIV/0!</v>
      </c>
      <c r="M158" s="6" t="e">
        <f>COUNTIFS(Sta!$B:$B,$A158,Sta!$T:$T,"&gt;2.5")/$C158</f>
        <v>#DIV/0!</v>
      </c>
      <c r="N158" s="9" t="e">
        <f>(COUNTIFS(Sta!$A:$A,$A158,Sta!$T:$T,"&gt;3.5") +COUNTIFS(Sta!$B:$B,$A158,Sta!$T:$T,"&gt;3.5"))/$D158</f>
        <v>#DIV/0!</v>
      </c>
      <c r="O158" s="31" t="e">
        <f>COUNTIFS(Sta!$A:$A,$A158,Sta!$T:$T,"&gt;3.5")/$B158</f>
        <v>#DIV/0!</v>
      </c>
      <c r="P158" s="12" t="e">
        <f>COUNTIFS(Sta!$B:$B,$A158,Sta!$T:$T,"&gt;3.5")/$C158</f>
        <v>#DIV/0!</v>
      </c>
      <c r="Q158" s="31" t="e">
        <f>(COUNTIFS(Sta!$A:$A,$A158,Sta!$T:$T,"&gt;4.5") +COUNTIFS(Sta!$B:$B,$A158,Sta!$T:$T,"&gt;4.5"))/$D158</f>
        <v>#DIV/0!</v>
      </c>
      <c r="R158" s="6" t="e">
        <f>COUNTIFS(Sta!$A:$A,$A158,Sta!$T:$T,"&gt;4.5")/$B158</f>
        <v>#DIV/0!</v>
      </c>
      <c r="S158" s="6" t="e">
        <f>COUNTIFS(Sta!$B:$B,$A158,Sta!$T:$T,"&gt;4.5")/$C158</f>
        <v>#DIV/0!</v>
      </c>
      <c r="T158" s="9" t="e">
        <f>(COUNTIFS(Sta!$A:$A,$A158,Sta!$R:$R,"&gt;0.5") +COUNTIFS(Sta!$B:$B,$A158,Sta!$S:$S,"&gt;0.5"))/$D158</f>
        <v>#DIV/0!</v>
      </c>
      <c r="U158" s="6" t="e">
        <f>COUNTIFS(Sta!$A:$A,$A158,Sta!$R:$R,"&gt;0.5")/$B158</f>
        <v>#DIV/0!</v>
      </c>
      <c r="V158" s="6" t="e">
        <f>COUNTIFS(Sta!$B:$B,$A158,Sta!$S:$S,"&gt;0.5")/$C158</f>
        <v>#DIV/0!</v>
      </c>
      <c r="W158" s="9" t="e">
        <f>(COUNTIFS(Sta!$A:$A,$A158,Sta!$R:$R,"&gt;1.5") +COUNTIFS(Sta!$B:$B,$A158,Sta!$S:$S,"&gt;1.5"))/$D158</f>
        <v>#DIV/0!</v>
      </c>
      <c r="X158" s="6" t="e">
        <f>COUNTIFS(Sta!$A:$A,$A158,Sta!$R:$R,"&gt;1.5")/$B158</f>
        <v>#DIV/0!</v>
      </c>
      <c r="Y158" s="6" t="e">
        <f>COUNTIFS(Sta!$B:$B,$A158,Sta!$S:$S,"&gt;1.5")/$C158</f>
        <v>#DIV/0!</v>
      </c>
    </row>
    <row r="159" spans="1:25" x14ac:dyDescent="0.3">
      <c r="A159" t="e">
        <f>A3A684</f>
        <v>#NAME?</v>
      </c>
      <c r="B159" s="7">
        <f>COUNTIF(Sta!A:A,A159)</f>
        <v>0</v>
      </c>
      <c r="C159" s="4">
        <f>COUNTIF(Sta!B:B,A159)</f>
        <v>0</v>
      </c>
      <c r="D159" s="4">
        <f t="shared" si="2"/>
        <v>0</v>
      </c>
      <c r="E159" s="8" t="e">
        <f>(SUMIF(Sta!$A:$A,$A159,Sta!$T:$T)  + SUMIF(Sta!$B:$B,$A159,Sta!$T:$T) )/$D159</f>
        <v>#DIV/0!</v>
      </c>
      <c r="F159" s="5" t="e">
        <f>SUMIF(Sta!$A:$A,$A159,Sta!$T:$T)/$B159</f>
        <v>#DIV/0!</v>
      </c>
      <c r="G159" s="5" t="e">
        <f>SUMIF(Sta!$B:$B,$A159,Sta!$T:$T)/$C159</f>
        <v>#DIV/0!</v>
      </c>
      <c r="H159" s="8" t="e">
        <f>(SUMIF(Sta!$A:$A,$A159,Sta!$R:$R)  + SUMIF(Sta!$B:$B,$A159,Sta!$S:$S) )/$D159</f>
        <v>#DIV/0!</v>
      </c>
      <c r="I159" s="5" t="e">
        <f>SUMIF(Sta!$A:$A,$A159,Sta!$R:$R)/$B159</f>
        <v>#DIV/0!</v>
      </c>
      <c r="J159" s="5" t="e">
        <f>SUMIF(Sta!$B:$B,$A159,Sta!$S:$S)/$C159</f>
        <v>#DIV/0!</v>
      </c>
      <c r="K159" s="9" t="e">
        <f>(COUNTIFS(Sta!$A:$A,$A159,Sta!$T:$T,"&gt;2.5") +COUNTIFS(Sta!$B:$B,$A159,Sta!$T:$T,"&gt;2.5"))/$D159</f>
        <v>#DIV/0!</v>
      </c>
      <c r="L159" s="6" t="e">
        <f>COUNTIFS(Sta!$A:$A,$A159,Sta!$T:$T,"&gt;2.5")/$B159</f>
        <v>#DIV/0!</v>
      </c>
      <c r="M159" s="6" t="e">
        <f>COUNTIFS(Sta!$B:$B,$A159,Sta!$T:$T,"&gt;2.5")/$C159</f>
        <v>#DIV/0!</v>
      </c>
      <c r="N159" s="9" t="e">
        <f>(COUNTIFS(Sta!$A:$A,$A159,Sta!$T:$T,"&gt;3.5") +COUNTIFS(Sta!$B:$B,$A159,Sta!$T:$T,"&gt;3.5"))/$D159</f>
        <v>#DIV/0!</v>
      </c>
      <c r="O159" s="31" t="e">
        <f>COUNTIFS(Sta!$A:$A,$A159,Sta!$T:$T,"&gt;3.5")/$B159</f>
        <v>#DIV/0!</v>
      </c>
      <c r="P159" s="12" t="e">
        <f>COUNTIFS(Sta!$B:$B,$A159,Sta!$T:$T,"&gt;3.5")/$C159</f>
        <v>#DIV/0!</v>
      </c>
      <c r="Q159" s="31" t="e">
        <f>(COUNTIFS(Sta!$A:$A,$A159,Sta!$T:$T,"&gt;4.5") +COUNTIFS(Sta!$B:$B,$A159,Sta!$T:$T,"&gt;4.5"))/$D159</f>
        <v>#DIV/0!</v>
      </c>
      <c r="R159" s="6" t="e">
        <f>COUNTIFS(Sta!$A:$A,$A159,Sta!$T:$T,"&gt;4.5")/$B159</f>
        <v>#DIV/0!</v>
      </c>
      <c r="S159" s="6" t="e">
        <f>COUNTIFS(Sta!$B:$B,$A159,Sta!$T:$T,"&gt;4.5")/$C159</f>
        <v>#DIV/0!</v>
      </c>
      <c r="T159" s="9" t="e">
        <f>(COUNTIFS(Sta!$A:$A,$A159,Sta!$R:$R,"&gt;0.5") +COUNTIFS(Sta!$B:$B,$A159,Sta!$S:$S,"&gt;0.5"))/$D159</f>
        <v>#DIV/0!</v>
      </c>
      <c r="U159" s="6" t="e">
        <f>COUNTIFS(Sta!$A:$A,$A159,Sta!$R:$R,"&gt;0.5")/$B159</f>
        <v>#DIV/0!</v>
      </c>
      <c r="V159" s="6" t="e">
        <f>COUNTIFS(Sta!$B:$B,$A159,Sta!$S:$S,"&gt;0.5")/$C159</f>
        <v>#DIV/0!</v>
      </c>
      <c r="W159" s="9" t="e">
        <f>(COUNTIFS(Sta!$A:$A,$A159,Sta!$R:$R,"&gt;1.5") +COUNTIFS(Sta!$B:$B,$A159,Sta!$S:$S,"&gt;1.5"))/$D159</f>
        <v>#DIV/0!</v>
      </c>
      <c r="X159" s="6" t="e">
        <f>COUNTIFS(Sta!$A:$A,$A159,Sta!$R:$R,"&gt;1.5")/$B159</f>
        <v>#DIV/0!</v>
      </c>
      <c r="Y159" s="6" t="e">
        <f>COUNTIFS(Sta!$B:$B,$A159,Sta!$S:$S,"&gt;1.5")/$C159</f>
        <v>#DIV/0!</v>
      </c>
    </row>
    <row r="160" spans="1:25" x14ac:dyDescent="0.3">
      <c r="A160" t="e">
        <f>A3A685</f>
        <v>#NAME?</v>
      </c>
      <c r="B160" s="7">
        <f>COUNTIF(Sta!A:A,A160)</f>
        <v>0</v>
      </c>
      <c r="C160" s="4">
        <f>COUNTIF(Sta!B:B,A160)</f>
        <v>0</v>
      </c>
      <c r="D160" s="4">
        <f t="shared" si="2"/>
        <v>0</v>
      </c>
      <c r="E160" s="8" t="e">
        <f>(SUMIF(Sta!$A:$A,$A160,Sta!$T:$T)  + SUMIF(Sta!$B:$B,$A160,Sta!$T:$T) )/$D160</f>
        <v>#DIV/0!</v>
      </c>
      <c r="F160" s="5" t="e">
        <f>SUMIF(Sta!$A:$A,$A160,Sta!$T:$T)/$B160</f>
        <v>#DIV/0!</v>
      </c>
      <c r="G160" s="5" t="e">
        <f>SUMIF(Sta!$B:$B,$A160,Sta!$T:$T)/$C160</f>
        <v>#DIV/0!</v>
      </c>
      <c r="H160" s="8" t="e">
        <f>(SUMIF(Sta!$A:$A,$A160,Sta!$R:$R)  + SUMIF(Sta!$B:$B,$A160,Sta!$S:$S) )/$D160</f>
        <v>#DIV/0!</v>
      </c>
      <c r="I160" s="5" t="e">
        <f>SUMIF(Sta!$A:$A,$A160,Sta!$R:$R)/$B160</f>
        <v>#DIV/0!</v>
      </c>
      <c r="J160" s="5" t="e">
        <f>SUMIF(Sta!$B:$B,$A160,Sta!$S:$S)/$C160</f>
        <v>#DIV/0!</v>
      </c>
      <c r="K160" s="9" t="e">
        <f>(COUNTIFS(Sta!$A:$A,$A160,Sta!$T:$T,"&gt;2.5") +COUNTIFS(Sta!$B:$B,$A160,Sta!$T:$T,"&gt;2.5"))/$D160</f>
        <v>#DIV/0!</v>
      </c>
      <c r="L160" s="6" t="e">
        <f>COUNTIFS(Sta!$A:$A,$A160,Sta!$T:$T,"&gt;2.5")/$B160</f>
        <v>#DIV/0!</v>
      </c>
      <c r="M160" s="6" t="e">
        <f>COUNTIFS(Sta!$B:$B,$A160,Sta!$T:$T,"&gt;2.5")/$C160</f>
        <v>#DIV/0!</v>
      </c>
      <c r="N160" s="9" t="e">
        <f>(COUNTIFS(Sta!$A:$A,$A160,Sta!$T:$T,"&gt;3.5") +COUNTIFS(Sta!$B:$B,$A160,Sta!$T:$T,"&gt;3.5"))/$D160</f>
        <v>#DIV/0!</v>
      </c>
      <c r="O160" s="31" t="e">
        <f>COUNTIFS(Sta!$A:$A,$A160,Sta!$T:$T,"&gt;3.5")/$B160</f>
        <v>#DIV/0!</v>
      </c>
      <c r="P160" s="12" t="e">
        <f>COUNTIFS(Sta!$B:$B,$A160,Sta!$T:$T,"&gt;3.5")/$C160</f>
        <v>#DIV/0!</v>
      </c>
      <c r="Q160" s="31" t="e">
        <f>(COUNTIFS(Sta!$A:$A,$A160,Sta!$T:$T,"&gt;4.5") +COUNTIFS(Sta!$B:$B,$A160,Sta!$T:$T,"&gt;4.5"))/$D160</f>
        <v>#DIV/0!</v>
      </c>
      <c r="R160" s="6" t="e">
        <f>COUNTIFS(Sta!$A:$A,$A160,Sta!$T:$T,"&gt;4.5")/$B160</f>
        <v>#DIV/0!</v>
      </c>
      <c r="S160" s="6" t="e">
        <f>COUNTIFS(Sta!$B:$B,$A160,Sta!$T:$T,"&gt;4.5")/$C160</f>
        <v>#DIV/0!</v>
      </c>
      <c r="T160" s="9" t="e">
        <f>(COUNTIFS(Sta!$A:$A,$A160,Sta!$R:$R,"&gt;0.5") +COUNTIFS(Sta!$B:$B,$A160,Sta!$S:$S,"&gt;0.5"))/$D160</f>
        <v>#DIV/0!</v>
      </c>
      <c r="U160" s="6" t="e">
        <f>COUNTIFS(Sta!$A:$A,$A160,Sta!$R:$R,"&gt;0.5")/$B160</f>
        <v>#DIV/0!</v>
      </c>
      <c r="V160" s="6" t="e">
        <f>COUNTIFS(Sta!$B:$B,$A160,Sta!$S:$S,"&gt;0.5")/$C160</f>
        <v>#DIV/0!</v>
      </c>
      <c r="W160" s="9" t="e">
        <f>(COUNTIFS(Sta!$A:$A,$A160,Sta!$R:$R,"&gt;1.5") +COUNTIFS(Sta!$B:$B,$A160,Sta!$S:$S,"&gt;1.5"))/$D160</f>
        <v>#DIV/0!</v>
      </c>
      <c r="X160" s="6" t="e">
        <f>COUNTIFS(Sta!$A:$A,$A160,Sta!$R:$R,"&gt;1.5")/$B160</f>
        <v>#DIV/0!</v>
      </c>
      <c r="Y160" s="6" t="e">
        <f>COUNTIFS(Sta!$B:$B,$A160,Sta!$S:$S,"&gt;1.5")/$C160</f>
        <v>#DIV/0!</v>
      </c>
    </row>
    <row r="161" spans="1:25" x14ac:dyDescent="0.3">
      <c r="A161" t="e">
        <f>A3A686</f>
        <v>#NAME?</v>
      </c>
      <c r="B161" s="7">
        <f>COUNTIF(Sta!A:A,A161)</f>
        <v>0</v>
      </c>
      <c r="C161" s="4">
        <f>COUNTIF(Sta!B:B,A161)</f>
        <v>0</v>
      </c>
      <c r="D161" s="4">
        <f t="shared" si="2"/>
        <v>0</v>
      </c>
      <c r="E161" s="8" t="e">
        <f>(SUMIF(Sta!$A:$A,$A161,Sta!$T:$T)  + SUMIF(Sta!$B:$B,$A161,Sta!$T:$T) )/$D161</f>
        <v>#DIV/0!</v>
      </c>
      <c r="F161" s="5" t="e">
        <f>SUMIF(Sta!$A:$A,$A161,Sta!$T:$T)/$B161</f>
        <v>#DIV/0!</v>
      </c>
      <c r="G161" s="5" t="e">
        <f>SUMIF(Sta!$B:$B,$A161,Sta!$T:$T)/$C161</f>
        <v>#DIV/0!</v>
      </c>
      <c r="H161" s="8" t="e">
        <f>(SUMIF(Sta!$A:$A,$A161,Sta!$R:$R)  + SUMIF(Sta!$B:$B,$A161,Sta!$S:$S) )/$D161</f>
        <v>#DIV/0!</v>
      </c>
      <c r="I161" s="5" t="e">
        <f>SUMIF(Sta!$A:$A,$A161,Sta!$R:$R)/$B161</f>
        <v>#DIV/0!</v>
      </c>
      <c r="J161" s="5" t="e">
        <f>SUMIF(Sta!$B:$B,$A161,Sta!$S:$S)/$C161</f>
        <v>#DIV/0!</v>
      </c>
      <c r="K161" s="9" t="e">
        <f>(COUNTIFS(Sta!$A:$A,$A161,Sta!$T:$T,"&gt;2.5") +COUNTIFS(Sta!$B:$B,$A161,Sta!$T:$T,"&gt;2.5"))/$D161</f>
        <v>#DIV/0!</v>
      </c>
      <c r="L161" s="6" t="e">
        <f>COUNTIFS(Sta!$A:$A,$A161,Sta!$T:$T,"&gt;2.5")/$B161</f>
        <v>#DIV/0!</v>
      </c>
      <c r="M161" s="6" t="e">
        <f>COUNTIFS(Sta!$B:$B,$A161,Sta!$T:$T,"&gt;2.5")/$C161</f>
        <v>#DIV/0!</v>
      </c>
      <c r="N161" s="9" t="e">
        <f>(COUNTIFS(Sta!$A:$A,$A161,Sta!$T:$T,"&gt;3.5") +COUNTIFS(Sta!$B:$B,$A161,Sta!$T:$T,"&gt;3.5"))/$D161</f>
        <v>#DIV/0!</v>
      </c>
      <c r="O161" s="31" t="e">
        <f>COUNTIFS(Sta!$A:$A,$A161,Sta!$T:$T,"&gt;3.5")/$B161</f>
        <v>#DIV/0!</v>
      </c>
      <c r="P161" s="12" t="e">
        <f>COUNTIFS(Sta!$B:$B,$A161,Sta!$T:$T,"&gt;3.5")/$C161</f>
        <v>#DIV/0!</v>
      </c>
      <c r="Q161" s="31" t="e">
        <f>(COUNTIFS(Sta!$A:$A,$A161,Sta!$T:$T,"&gt;4.5") +COUNTIFS(Sta!$B:$B,$A161,Sta!$T:$T,"&gt;4.5"))/$D161</f>
        <v>#DIV/0!</v>
      </c>
      <c r="R161" s="6" t="e">
        <f>COUNTIFS(Sta!$A:$A,$A161,Sta!$T:$T,"&gt;4.5")/$B161</f>
        <v>#DIV/0!</v>
      </c>
      <c r="S161" s="6" t="e">
        <f>COUNTIFS(Sta!$B:$B,$A161,Sta!$T:$T,"&gt;4.5")/$C161</f>
        <v>#DIV/0!</v>
      </c>
      <c r="T161" s="9" t="e">
        <f>(COUNTIFS(Sta!$A:$A,$A161,Sta!$R:$R,"&gt;0.5") +COUNTIFS(Sta!$B:$B,$A161,Sta!$S:$S,"&gt;0.5"))/$D161</f>
        <v>#DIV/0!</v>
      </c>
      <c r="U161" s="6" t="e">
        <f>COUNTIFS(Sta!$A:$A,$A161,Sta!$R:$R,"&gt;0.5")/$B161</f>
        <v>#DIV/0!</v>
      </c>
      <c r="V161" s="6" t="e">
        <f>COUNTIFS(Sta!$B:$B,$A161,Sta!$S:$S,"&gt;0.5")/$C161</f>
        <v>#DIV/0!</v>
      </c>
      <c r="W161" s="9" t="e">
        <f>(COUNTIFS(Sta!$A:$A,$A161,Sta!$R:$R,"&gt;1.5") +COUNTIFS(Sta!$B:$B,$A161,Sta!$S:$S,"&gt;1.5"))/$D161</f>
        <v>#DIV/0!</v>
      </c>
      <c r="X161" s="6" t="e">
        <f>COUNTIFS(Sta!$A:$A,$A161,Sta!$R:$R,"&gt;1.5")/$B161</f>
        <v>#DIV/0!</v>
      </c>
      <c r="Y161" s="6" t="e">
        <f>COUNTIFS(Sta!$B:$B,$A161,Sta!$S:$S,"&gt;1.5")/$C161</f>
        <v>#DIV/0!</v>
      </c>
    </row>
    <row r="162" spans="1:25" x14ac:dyDescent="0.3">
      <c r="A162" t="e">
        <f>A3A687</f>
        <v>#NAME?</v>
      </c>
      <c r="B162" s="7">
        <f>COUNTIF(Sta!A:A,A162)</f>
        <v>0</v>
      </c>
      <c r="C162" s="4">
        <f>COUNTIF(Sta!B:B,A162)</f>
        <v>0</v>
      </c>
      <c r="D162" s="4">
        <f t="shared" si="2"/>
        <v>0</v>
      </c>
      <c r="E162" s="8" t="e">
        <f>(SUMIF(Sta!$A:$A,$A162,Sta!$T:$T)  + SUMIF(Sta!$B:$B,$A162,Sta!$T:$T) )/$D162</f>
        <v>#DIV/0!</v>
      </c>
      <c r="F162" s="5" t="e">
        <f>SUMIF(Sta!$A:$A,$A162,Sta!$T:$T)/$B162</f>
        <v>#DIV/0!</v>
      </c>
      <c r="G162" s="5" t="e">
        <f>SUMIF(Sta!$B:$B,$A162,Sta!$T:$T)/$C162</f>
        <v>#DIV/0!</v>
      </c>
      <c r="H162" s="8" t="e">
        <f>(SUMIF(Sta!$A:$A,$A162,Sta!$R:$R)  + SUMIF(Sta!$B:$B,$A162,Sta!$S:$S) )/$D162</f>
        <v>#DIV/0!</v>
      </c>
      <c r="I162" s="5" t="e">
        <f>SUMIF(Sta!$A:$A,$A162,Sta!$R:$R)/$B162</f>
        <v>#DIV/0!</v>
      </c>
      <c r="J162" s="5" t="e">
        <f>SUMIF(Sta!$B:$B,$A162,Sta!$S:$S)/$C162</f>
        <v>#DIV/0!</v>
      </c>
      <c r="K162" s="9" t="e">
        <f>(COUNTIFS(Sta!$A:$A,$A162,Sta!$T:$T,"&gt;2.5") +COUNTIFS(Sta!$B:$B,$A162,Sta!$T:$T,"&gt;2.5"))/$D162</f>
        <v>#DIV/0!</v>
      </c>
      <c r="L162" s="6" t="e">
        <f>COUNTIFS(Sta!$A:$A,$A162,Sta!$T:$T,"&gt;2.5")/$B162</f>
        <v>#DIV/0!</v>
      </c>
      <c r="M162" s="6" t="e">
        <f>COUNTIFS(Sta!$B:$B,$A162,Sta!$T:$T,"&gt;2.5")/$C162</f>
        <v>#DIV/0!</v>
      </c>
      <c r="N162" s="9" t="e">
        <f>(COUNTIFS(Sta!$A:$A,$A162,Sta!$T:$T,"&gt;3.5") +COUNTIFS(Sta!$B:$B,$A162,Sta!$T:$T,"&gt;3.5"))/$D162</f>
        <v>#DIV/0!</v>
      </c>
      <c r="O162" s="31" t="e">
        <f>COUNTIFS(Sta!$A:$A,$A162,Sta!$T:$T,"&gt;3.5")/$B162</f>
        <v>#DIV/0!</v>
      </c>
      <c r="P162" s="12" t="e">
        <f>COUNTIFS(Sta!$B:$B,$A162,Sta!$T:$T,"&gt;3.5")/$C162</f>
        <v>#DIV/0!</v>
      </c>
      <c r="Q162" s="31" t="e">
        <f>(COUNTIFS(Sta!$A:$A,$A162,Sta!$T:$T,"&gt;4.5") +COUNTIFS(Sta!$B:$B,$A162,Sta!$T:$T,"&gt;4.5"))/$D162</f>
        <v>#DIV/0!</v>
      </c>
      <c r="R162" s="6" t="e">
        <f>COUNTIFS(Sta!$A:$A,$A162,Sta!$T:$T,"&gt;4.5")/$B162</f>
        <v>#DIV/0!</v>
      </c>
      <c r="S162" s="6" t="e">
        <f>COUNTIFS(Sta!$B:$B,$A162,Sta!$T:$T,"&gt;4.5")/$C162</f>
        <v>#DIV/0!</v>
      </c>
      <c r="T162" s="9" t="e">
        <f>(COUNTIFS(Sta!$A:$A,$A162,Sta!$R:$R,"&gt;0.5") +COUNTIFS(Sta!$B:$B,$A162,Sta!$S:$S,"&gt;0.5"))/$D162</f>
        <v>#DIV/0!</v>
      </c>
      <c r="U162" s="6" t="e">
        <f>COUNTIFS(Sta!$A:$A,$A162,Sta!$R:$R,"&gt;0.5")/$B162</f>
        <v>#DIV/0!</v>
      </c>
      <c r="V162" s="6" t="e">
        <f>COUNTIFS(Sta!$B:$B,$A162,Sta!$S:$S,"&gt;0.5")/$C162</f>
        <v>#DIV/0!</v>
      </c>
      <c r="W162" s="9" t="e">
        <f>(COUNTIFS(Sta!$A:$A,$A162,Sta!$R:$R,"&gt;1.5") +COUNTIFS(Sta!$B:$B,$A162,Sta!$S:$S,"&gt;1.5"))/$D162</f>
        <v>#DIV/0!</v>
      </c>
      <c r="X162" s="6" t="e">
        <f>COUNTIFS(Sta!$A:$A,$A162,Sta!$R:$R,"&gt;1.5")/$B162</f>
        <v>#DIV/0!</v>
      </c>
      <c r="Y162" s="6" t="e">
        <f>COUNTIFS(Sta!$B:$B,$A162,Sta!$S:$S,"&gt;1.5")/$C162</f>
        <v>#DIV/0!</v>
      </c>
    </row>
    <row r="163" spans="1:25" x14ac:dyDescent="0.3">
      <c r="A163" t="e">
        <f>A3A688</f>
        <v>#NAME?</v>
      </c>
      <c r="B163" s="7">
        <f>COUNTIF(Sta!A:A,A163)</f>
        <v>0</v>
      </c>
      <c r="C163" s="4">
        <f>COUNTIF(Sta!B:B,A163)</f>
        <v>0</v>
      </c>
      <c r="D163" s="4">
        <f t="shared" si="2"/>
        <v>0</v>
      </c>
      <c r="E163" s="8" t="e">
        <f>(SUMIF(Sta!$A:$A,$A163,Sta!$T:$T)  + SUMIF(Sta!$B:$B,$A163,Sta!$T:$T) )/$D163</f>
        <v>#DIV/0!</v>
      </c>
      <c r="F163" s="5" t="e">
        <f>SUMIF(Sta!$A:$A,$A163,Sta!$T:$T)/$B163</f>
        <v>#DIV/0!</v>
      </c>
      <c r="G163" s="5" t="e">
        <f>SUMIF(Sta!$B:$B,$A163,Sta!$T:$T)/$C163</f>
        <v>#DIV/0!</v>
      </c>
      <c r="H163" s="8" t="e">
        <f>(SUMIF(Sta!$A:$A,$A163,Sta!$R:$R)  + SUMIF(Sta!$B:$B,$A163,Sta!$S:$S) )/$D163</f>
        <v>#DIV/0!</v>
      </c>
      <c r="I163" s="5" t="e">
        <f>SUMIF(Sta!$A:$A,$A163,Sta!$R:$R)/$B163</f>
        <v>#DIV/0!</v>
      </c>
      <c r="J163" s="5" t="e">
        <f>SUMIF(Sta!$B:$B,$A163,Sta!$S:$S)/$C163</f>
        <v>#DIV/0!</v>
      </c>
      <c r="K163" s="9" t="e">
        <f>(COUNTIFS(Sta!$A:$A,$A163,Sta!$T:$T,"&gt;2.5") +COUNTIFS(Sta!$B:$B,$A163,Sta!$T:$T,"&gt;2.5"))/$D163</f>
        <v>#DIV/0!</v>
      </c>
      <c r="L163" s="6" t="e">
        <f>COUNTIFS(Sta!$A:$A,$A163,Sta!$T:$T,"&gt;2.5")/$B163</f>
        <v>#DIV/0!</v>
      </c>
      <c r="M163" s="6" t="e">
        <f>COUNTIFS(Sta!$B:$B,$A163,Sta!$T:$T,"&gt;2.5")/$C163</f>
        <v>#DIV/0!</v>
      </c>
      <c r="N163" s="9" t="e">
        <f>(COUNTIFS(Sta!$A:$A,$A163,Sta!$T:$T,"&gt;3.5") +COUNTIFS(Sta!$B:$B,$A163,Sta!$T:$T,"&gt;3.5"))/$D163</f>
        <v>#DIV/0!</v>
      </c>
      <c r="O163" s="31" t="e">
        <f>COUNTIFS(Sta!$A:$A,$A163,Sta!$T:$T,"&gt;3.5")/$B163</f>
        <v>#DIV/0!</v>
      </c>
      <c r="P163" s="12" t="e">
        <f>COUNTIFS(Sta!$B:$B,$A163,Sta!$T:$T,"&gt;3.5")/$C163</f>
        <v>#DIV/0!</v>
      </c>
      <c r="Q163" s="31" t="e">
        <f>(COUNTIFS(Sta!$A:$A,$A163,Sta!$T:$T,"&gt;4.5") +COUNTIFS(Sta!$B:$B,$A163,Sta!$T:$T,"&gt;4.5"))/$D163</f>
        <v>#DIV/0!</v>
      </c>
      <c r="R163" s="6" t="e">
        <f>COUNTIFS(Sta!$A:$A,$A163,Sta!$T:$T,"&gt;4.5")/$B163</f>
        <v>#DIV/0!</v>
      </c>
      <c r="S163" s="6" t="e">
        <f>COUNTIFS(Sta!$B:$B,$A163,Sta!$T:$T,"&gt;4.5")/$C163</f>
        <v>#DIV/0!</v>
      </c>
      <c r="T163" s="9" t="e">
        <f>(COUNTIFS(Sta!$A:$A,$A163,Sta!$R:$R,"&gt;0.5") +COUNTIFS(Sta!$B:$B,$A163,Sta!$S:$S,"&gt;0.5"))/$D163</f>
        <v>#DIV/0!</v>
      </c>
      <c r="U163" s="6" t="e">
        <f>COUNTIFS(Sta!$A:$A,$A163,Sta!$R:$R,"&gt;0.5")/$B163</f>
        <v>#DIV/0!</v>
      </c>
      <c r="V163" s="6" t="e">
        <f>COUNTIFS(Sta!$B:$B,$A163,Sta!$S:$S,"&gt;0.5")/$C163</f>
        <v>#DIV/0!</v>
      </c>
      <c r="W163" s="9" t="e">
        <f>(COUNTIFS(Sta!$A:$A,$A163,Sta!$R:$R,"&gt;1.5") +COUNTIFS(Sta!$B:$B,$A163,Sta!$S:$S,"&gt;1.5"))/$D163</f>
        <v>#DIV/0!</v>
      </c>
      <c r="X163" s="6" t="e">
        <f>COUNTIFS(Sta!$A:$A,$A163,Sta!$R:$R,"&gt;1.5")/$B163</f>
        <v>#DIV/0!</v>
      </c>
      <c r="Y163" s="6" t="e">
        <f>COUNTIFS(Sta!$B:$B,$A163,Sta!$S:$S,"&gt;1.5")/$C163</f>
        <v>#DIV/0!</v>
      </c>
    </row>
    <row r="164" spans="1:25" x14ac:dyDescent="0.3">
      <c r="A164" t="e">
        <f>A3A689</f>
        <v>#NAME?</v>
      </c>
      <c r="B164" s="7">
        <f>COUNTIF(Sta!A:A,A164)</f>
        <v>0</v>
      </c>
      <c r="C164" s="4">
        <f>COUNTIF(Sta!B:B,A164)</f>
        <v>0</v>
      </c>
      <c r="D164" s="4">
        <f t="shared" si="2"/>
        <v>0</v>
      </c>
      <c r="E164" s="8" t="e">
        <f>(SUMIF(Sta!$A:$A,$A164,Sta!$T:$T)  + SUMIF(Sta!$B:$B,$A164,Sta!$T:$T) )/$D164</f>
        <v>#DIV/0!</v>
      </c>
      <c r="F164" s="5" t="e">
        <f>SUMIF(Sta!$A:$A,$A164,Sta!$T:$T)/$B164</f>
        <v>#DIV/0!</v>
      </c>
      <c r="G164" s="5" t="e">
        <f>SUMIF(Sta!$B:$B,$A164,Sta!$T:$T)/$C164</f>
        <v>#DIV/0!</v>
      </c>
      <c r="H164" s="8" t="e">
        <f>(SUMIF(Sta!$A:$A,$A164,Sta!$R:$R)  + SUMIF(Sta!$B:$B,$A164,Sta!$S:$S) )/$D164</f>
        <v>#DIV/0!</v>
      </c>
      <c r="I164" s="5" t="e">
        <f>SUMIF(Sta!$A:$A,$A164,Sta!$R:$R)/$B164</f>
        <v>#DIV/0!</v>
      </c>
      <c r="J164" s="5" t="e">
        <f>SUMIF(Sta!$B:$B,$A164,Sta!$S:$S)/$C164</f>
        <v>#DIV/0!</v>
      </c>
      <c r="K164" s="9" t="e">
        <f>(COUNTIFS(Sta!$A:$A,$A164,Sta!$T:$T,"&gt;2.5") +COUNTIFS(Sta!$B:$B,$A164,Sta!$T:$T,"&gt;2.5"))/$D164</f>
        <v>#DIV/0!</v>
      </c>
      <c r="L164" s="6" t="e">
        <f>COUNTIFS(Sta!$A:$A,$A164,Sta!$T:$T,"&gt;2.5")/$B164</f>
        <v>#DIV/0!</v>
      </c>
      <c r="M164" s="6" t="e">
        <f>COUNTIFS(Sta!$B:$B,$A164,Sta!$T:$T,"&gt;2.5")/$C164</f>
        <v>#DIV/0!</v>
      </c>
      <c r="N164" s="9" t="e">
        <f>(COUNTIFS(Sta!$A:$A,$A164,Sta!$T:$T,"&gt;3.5") +COUNTIFS(Sta!$B:$B,$A164,Sta!$T:$T,"&gt;3.5"))/$D164</f>
        <v>#DIV/0!</v>
      </c>
      <c r="O164" s="31" t="e">
        <f>COUNTIFS(Sta!$A:$A,$A164,Sta!$T:$T,"&gt;3.5")/$B164</f>
        <v>#DIV/0!</v>
      </c>
      <c r="P164" s="12" t="e">
        <f>COUNTIFS(Sta!$B:$B,$A164,Sta!$T:$T,"&gt;3.5")/$C164</f>
        <v>#DIV/0!</v>
      </c>
      <c r="Q164" s="31" t="e">
        <f>(COUNTIFS(Sta!$A:$A,$A164,Sta!$T:$T,"&gt;4.5") +COUNTIFS(Sta!$B:$B,$A164,Sta!$T:$T,"&gt;4.5"))/$D164</f>
        <v>#DIV/0!</v>
      </c>
      <c r="R164" s="6" t="e">
        <f>COUNTIFS(Sta!$A:$A,$A164,Sta!$T:$T,"&gt;4.5")/$B164</f>
        <v>#DIV/0!</v>
      </c>
      <c r="S164" s="6" t="e">
        <f>COUNTIFS(Sta!$B:$B,$A164,Sta!$T:$T,"&gt;4.5")/$C164</f>
        <v>#DIV/0!</v>
      </c>
      <c r="T164" s="9" t="e">
        <f>(COUNTIFS(Sta!$A:$A,$A164,Sta!$R:$R,"&gt;0.5") +COUNTIFS(Sta!$B:$B,$A164,Sta!$S:$S,"&gt;0.5"))/$D164</f>
        <v>#DIV/0!</v>
      </c>
      <c r="U164" s="6" t="e">
        <f>COUNTIFS(Sta!$A:$A,$A164,Sta!$R:$R,"&gt;0.5")/$B164</f>
        <v>#DIV/0!</v>
      </c>
      <c r="V164" s="6" t="e">
        <f>COUNTIFS(Sta!$B:$B,$A164,Sta!$S:$S,"&gt;0.5")/$C164</f>
        <v>#DIV/0!</v>
      </c>
      <c r="W164" s="9" t="e">
        <f>(COUNTIFS(Sta!$A:$A,$A164,Sta!$R:$R,"&gt;1.5") +COUNTIFS(Sta!$B:$B,$A164,Sta!$S:$S,"&gt;1.5"))/$D164</f>
        <v>#DIV/0!</v>
      </c>
      <c r="X164" s="6" t="e">
        <f>COUNTIFS(Sta!$A:$A,$A164,Sta!$R:$R,"&gt;1.5")/$B164</f>
        <v>#DIV/0!</v>
      </c>
      <c r="Y164" s="6" t="e">
        <f>COUNTIFS(Sta!$B:$B,$A164,Sta!$S:$S,"&gt;1.5")/$C164</f>
        <v>#DIV/0!</v>
      </c>
    </row>
    <row r="165" spans="1:25" x14ac:dyDescent="0.3">
      <c r="A165" t="e">
        <f>A3A690</f>
        <v>#NAME?</v>
      </c>
      <c r="B165" s="7">
        <f>COUNTIF(Sta!A:A,A165)</f>
        <v>0</v>
      </c>
      <c r="C165" s="4">
        <f>COUNTIF(Sta!B:B,A165)</f>
        <v>0</v>
      </c>
      <c r="D165" s="4">
        <f t="shared" ref="D165:D191" si="3">B165+C165</f>
        <v>0</v>
      </c>
      <c r="E165" s="8" t="e">
        <f>(SUMIF(Sta!$A:$A,$A165,Sta!$T:$T)  + SUMIF(Sta!$B:$B,$A165,Sta!$T:$T) )/$D165</f>
        <v>#DIV/0!</v>
      </c>
      <c r="F165" s="5" t="e">
        <f>SUMIF(Sta!$A:$A,$A165,Sta!$T:$T)/$B165</f>
        <v>#DIV/0!</v>
      </c>
      <c r="G165" s="5" t="e">
        <f>SUMIF(Sta!$B:$B,$A165,Sta!$T:$T)/$C165</f>
        <v>#DIV/0!</v>
      </c>
      <c r="H165" s="8" t="e">
        <f>(SUMIF(Sta!$A:$A,$A165,Sta!$R:$R)  + SUMIF(Sta!$B:$B,$A165,Sta!$S:$S) )/$D165</f>
        <v>#DIV/0!</v>
      </c>
      <c r="I165" s="5" t="e">
        <f>SUMIF(Sta!$A:$A,$A165,Sta!$R:$R)/$B165</f>
        <v>#DIV/0!</v>
      </c>
      <c r="J165" s="5" t="e">
        <f>SUMIF(Sta!$B:$B,$A165,Sta!$S:$S)/$C165</f>
        <v>#DIV/0!</v>
      </c>
      <c r="K165" s="9" t="e">
        <f>(COUNTIFS(Sta!$A:$A,$A165,Sta!$T:$T,"&gt;2.5") +COUNTIFS(Sta!$B:$B,$A165,Sta!$T:$T,"&gt;2.5"))/$D165</f>
        <v>#DIV/0!</v>
      </c>
      <c r="L165" s="6" t="e">
        <f>COUNTIFS(Sta!$A:$A,$A165,Sta!$T:$T,"&gt;2.5")/$B165</f>
        <v>#DIV/0!</v>
      </c>
      <c r="M165" s="6" t="e">
        <f>COUNTIFS(Sta!$B:$B,$A165,Sta!$T:$T,"&gt;2.5")/$C165</f>
        <v>#DIV/0!</v>
      </c>
      <c r="N165" s="9" t="e">
        <f>(COUNTIFS(Sta!$A:$A,$A165,Sta!$T:$T,"&gt;3.5") +COUNTIFS(Sta!$B:$B,$A165,Sta!$T:$T,"&gt;3.5"))/$D165</f>
        <v>#DIV/0!</v>
      </c>
      <c r="O165" s="31" t="e">
        <f>COUNTIFS(Sta!$A:$A,$A165,Sta!$T:$T,"&gt;3.5")/$B165</f>
        <v>#DIV/0!</v>
      </c>
      <c r="P165" s="12" t="e">
        <f>COUNTIFS(Sta!$B:$B,$A165,Sta!$T:$T,"&gt;3.5")/$C165</f>
        <v>#DIV/0!</v>
      </c>
      <c r="Q165" s="31" t="e">
        <f>(COUNTIFS(Sta!$A:$A,$A165,Sta!$T:$T,"&gt;4.5") +COUNTIFS(Sta!$B:$B,$A165,Sta!$T:$T,"&gt;4.5"))/$D165</f>
        <v>#DIV/0!</v>
      </c>
      <c r="R165" s="6" t="e">
        <f>COUNTIFS(Sta!$A:$A,$A165,Sta!$T:$T,"&gt;4.5")/$B165</f>
        <v>#DIV/0!</v>
      </c>
      <c r="S165" s="6" t="e">
        <f>COUNTIFS(Sta!$B:$B,$A165,Sta!$T:$T,"&gt;4.5")/$C165</f>
        <v>#DIV/0!</v>
      </c>
      <c r="T165" s="9" t="e">
        <f>(COUNTIFS(Sta!$A:$A,$A165,Sta!$R:$R,"&gt;0.5") +COUNTIFS(Sta!$B:$B,$A165,Sta!$S:$S,"&gt;0.5"))/$D165</f>
        <v>#DIV/0!</v>
      </c>
      <c r="U165" s="6" t="e">
        <f>COUNTIFS(Sta!$A:$A,$A165,Sta!$R:$R,"&gt;0.5")/$B165</f>
        <v>#DIV/0!</v>
      </c>
      <c r="V165" s="6" t="e">
        <f>COUNTIFS(Sta!$B:$B,$A165,Sta!$S:$S,"&gt;0.5")/$C165</f>
        <v>#DIV/0!</v>
      </c>
      <c r="W165" s="9" t="e">
        <f>(COUNTIFS(Sta!$A:$A,$A165,Sta!$R:$R,"&gt;1.5") +COUNTIFS(Sta!$B:$B,$A165,Sta!$S:$S,"&gt;1.5"))/$D165</f>
        <v>#DIV/0!</v>
      </c>
      <c r="X165" s="6" t="e">
        <f>COUNTIFS(Sta!$A:$A,$A165,Sta!$R:$R,"&gt;1.5")/$B165</f>
        <v>#DIV/0!</v>
      </c>
      <c r="Y165" s="6" t="e">
        <f>COUNTIFS(Sta!$B:$B,$A165,Sta!$S:$S,"&gt;1.5")/$C165</f>
        <v>#DIV/0!</v>
      </c>
    </row>
    <row r="166" spans="1:25" x14ac:dyDescent="0.3">
      <c r="A166" t="e">
        <f>A3A691</f>
        <v>#NAME?</v>
      </c>
      <c r="B166" s="7">
        <f>COUNTIF(Sta!A:A,A166)</f>
        <v>0</v>
      </c>
      <c r="C166" s="4">
        <f>COUNTIF(Sta!B:B,A166)</f>
        <v>0</v>
      </c>
      <c r="D166" s="4">
        <f t="shared" si="3"/>
        <v>0</v>
      </c>
      <c r="E166" s="8" t="e">
        <f>(SUMIF(Sta!$A:$A,$A166,Sta!$T:$T)  + SUMIF(Sta!$B:$B,$A166,Sta!$T:$T) )/$D166</f>
        <v>#DIV/0!</v>
      </c>
      <c r="F166" s="5" t="e">
        <f>SUMIF(Sta!$A:$A,$A166,Sta!$T:$T)/$B166</f>
        <v>#DIV/0!</v>
      </c>
      <c r="G166" s="5" t="e">
        <f>SUMIF(Sta!$B:$B,$A166,Sta!$T:$T)/$C166</f>
        <v>#DIV/0!</v>
      </c>
      <c r="H166" s="8" t="e">
        <f>(SUMIF(Sta!$A:$A,$A166,Sta!$R:$R)  + SUMIF(Sta!$B:$B,$A166,Sta!$S:$S) )/$D166</f>
        <v>#DIV/0!</v>
      </c>
      <c r="I166" s="5" t="e">
        <f>SUMIF(Sta!$A:$A,$A166,Sta!$R:$R)/$B166</f>
        <v>#DIV/0!</v>
      </c>
      <c r="J166" s="5" t="e">
        <f>SUMIF(Sta!$B:$B,$A166,Sta!$S:$S)/$C166</f>
        <v>#DIV/0!</v>
      </c>
      <c r="K166" s="9" t="e">
        <f>(COUNTIFS(Sta!$A:$A,$A166,Sta!$T:$T,"&gt;2.5") +COUNTIFS(Sta!$B:$B,$A166,Sta!$T:$T,"&gt;2.5"))/$D166</f>
        <v>#DIV/0!</v>
      </c>
      <c r="L166" s="6" t="e">
        <f>COUNTIFS(Sta!$A:$A,$A166,Sta!$T:$T,"&gt;2.5")/$B166</f>
        <v>#DIV/0!</v>
      </c>
      <c r="M166" s="6" t="e">
        <f>COUNTIFS(Sta!$B:$B,$A166,Sta!$T:$T,"&gt;2.5")/$C166</f>
        <v>#DIV/0!</v>
      </c>
      <c r="N166" s="9" t="e">
        <f>(COUNTIFS(Sta!$A:$A,$A166,Sta!$T:$T,"&gt;3.5") +COUNTIFS(Sta!$B:$B,$A166,Sta!$T:$T,"&gt;3.5"))/$D166</f>
        <v>#DIV/0!</v>
      </c>
      <c r="O166" s="31" t="e">
        <f>COUNTIFS(Sta!$A:$A,$A166,Sta!$T:$T,"&gt;3.5")/$B166</f>
        <v>#DIV/0!</v>
      </c>
      <c r="P166" s="12" t="e">
        <f>COUNTIFS(Sta!$B:$B,$A166,Sta!$T:$T,"&gt;3.5")/$C166</f>
        <v>#DIV/0!</v>
      </c>
      <c r="Q166" s="31" t="e">
        <f>(COUNTIFS(Sta!$A:$A,$A166,Sta!$T:$T,"&gt;4.5") +COUNTIFS(Sta!$B:$B,$A166,Sta!$T:$T,"&gt;4.5"))/$D166</f>
        <v>#DIV/0!</v>
      </c>
      <c r="R166" s="6" t="e">
        <f>COUNTIFS(Sta!$A:$A,$A166,Sta!$T:$T,"&gt;4.5")/$B166</f>
        <v>#DIV/0!</v>
      </c>
      <c r="S166" s="6" t="e">
        <f>COUNTIFS(Sta!$B:$B,$A166,Sta!$T:$T,"&gt;4.5")/$C166</f>
        <v>#DIV/0!</v>
      </c>
      <c r="T166" s="9" t="e">
        <f>(COUNTIFS(Sta!$A:$A,$A166,Sta!$R:$R,"&gt;0.5") +COUNTIFS(Sta!$B:$B,$A166,Sta!$S:$S,"&gt;0.5"))/$D166</f>
        <v>#DIV/0!</v>
      </c>
      <c r="U166" s="6" t="e">
        <f>COUNTIFS(Sta!$A:$A,$A166,Sta!$R:$R,"&gt;0.5")/$B166</f>
        <v>#DIV/0!</v>
      </c>
      <c r="V166" s="6" t="e">
        <f>COUNTIFS(Sta!$B:$B,$A166,Sta!$S:$S,"&gt;0.5")/$C166</f>
        <v>#DIV/0!</v>
      </c>
      <c r="W166" s="9" t="e">
        <f>(COUNTIFS(Sta!$A:$A,$A166,Sta!$R:$R,"&gt;1.5") +COUNTIFS(Sta!$B:$B,$A166,Sta!$S:$S,"&gt;1.5"))/$D166</f>
        <v>#DIV/0!</v>
      </c>
      <c r="X166" s="6" t="e">
        <f>COUNTIFS(Sta!$A:$A,$A166,Sta!$R:$R,"&gt;1.5")/$B166</f>
        <v>#DIV/0!</v>
      </c>
      <c r="Y166" s="6" t="e">
        <f>COUNTIFS(Sta!$B:$B,$A166,Sta!$S:$S,"&gt;1.5")/$C166</f>
        <v>#DIV/0!</v>
      </c>
    </row>
    <row r="167" spans="1:25" x14ac:dyDescent="0.3">
      <c r="A167" t="e">
        <f>A3A692</f>
        <v>#NAME?</v>
      </c>
      <c r="B167" s="7">
        <f>COUNTIF(Sta!A:A,A167)</f>
        <v>0</v>
      </c>
      <c r="C167" s="4">
        <f>COUNTIF(Sta!B:B,A167)</f>
        <v>0</v>
      </c>
      <c r="D167" s="4">
        <f t="shared" si="3"/>
        <v>0</v>
      </c>
      <c r="E167" s="8" t="e">
        <f>(SUMIF(Sta!$A:$A,$A167,Sta!$T:$T)  + SUMIF(Sta!$B:$B,$A167,Sta!$T:$T) )/$D167</f>
        <v>#DIV/0!</v>
      </c>
      <c r="F167" s="5" t="e">
        <f>SUMIF(Sta!$A:$A,$A167,Sta!$T:$T)/$B167</f>
        <v>#DIV/0!</v>
      </c>
      <c r="G167" s="5" t="e">
        <f>SUMIF(Sta!$B:$B,$A167,Sta!$T:$T)/$C167</f>
        <v>#DIV/0!</v>
      </c>
      <c r="H167" s="8" t="e">
        <f>(SUMIF(Sta!$A:$A,$A167,Sta!$R:$R)  + SUMIF(Sta!$B:$B,$A167,Sta!$S:$S) )/$D167</f>
        <v>#DIV/0!</v>
      </c>
      <c r="I167" s="5" t="e">
        <f>SUMIF(Sta!$A:$A,$A167,Sta!$R:$R)/$B167</f>
        <v>#DIV/0!</v>
      </c>
      <c r="J167" s="5" t="e">
        <f>SUMIF(Sta!$B:$B,$A167,Sta!$S:$S)/$C167</f>
        <v>#DIV/0!</v>
      </c>
      <c r="K167" s="9" t="e">
        <f>(COUNTIFS(Sta!$A:$A,$A167,Sta!$T:$T,"&gt;2.5") +COUNTIFS(Sta!$B:$B,$A167,Sta!$T:$T,"&gt;2.5"))/$D167</f>
        <v>#DIV/0!</v>
      </c>
      <c r="L167" s="6" t="e">
        <f>COUNTIFS(Sta!$A:$A,$A167,Sta!$T:$T,"&gt;2.5")/$B167</f>
        <v>#DIV/0!</v>
      </c>
      <c r="M167" s="6" t="e">
        <f>COUNTIFS(Sta!$B:$B,$A167,Sta!$T:$T,"&gt;2.5")/$C167</f>
        <v>#DIV/0!</v>
      </c>
      <c r="N167" s="9" t="e">
        <f>(COUNTIFS(Sta!$A:$A,$A167,Sta!$T:$T,"&gt;3.5") +COUNTIFS(Sta!$B:$B,$A167,Sta!$T:$T,"&gt;3.5"))/$D167</f>
        <v>#DIV/0!</v>
      </c>
      <c r="O167" s="31" t="e">
        <f>COUNTIFS(Sta!$A:$A,$A167,Sta!$T:$T,"&gt;3.5")/$B167</f>
        <v>#DIV/0!</v>
      </c>
      <c r="P167" s="12" t="e">
        <f>COUNTIFS(Sta!$B:$B,$A167,Sta!$T:$T,"&gt;3.5")/$C167</f>
        <v>#DIV/0!</v>
      </c>
      <c r="Q167" s="31" t="e">
        <f>(COUNTIFS(Sta!$A:$A,$A167,Sta!$T:$T,"&gt;4.5") +COUNTIFS(Sta!$B:$B,$A167,Sta!$T:$T,"&gt;4.5"))/$D167</f>
        <v>#DIV/0!</v>
      </c>
      <c r="R167" s="6" t="e">
        <f>COUNTIFS(Sta!$A:$A,$A167,Sta!$T:$T,"&gt;4.5")/$B167</f>
        <v>#DIV/0!</v>
      </c>
      <c r="S167" s="6" t="e">
        <f>COUNTIFS(Sta!$B:$B,$A167,Sta!$T:$T,"&gt;4.5")/$C167</f>
        <v>#DIV/0!</v>
      </c>
      <c r="T167" s="9" t="e">
        <f>(COUNTIFS(Sta!$A:$A,$A167,Sta!$R:$R,"&gt;0.5") +COUNTIFS(Sta!$B:$B,$A167,Sta!$S:$S,"&gt;0.5"))/$D167</f>
        <v>#DIV/0!</v>
      </c>
      <c r="U167" s="6" t="e">
        <f>COUNTIFS(Sta!$A:$A,$A167,Sta!$R:$R,"&gt;0.5")/$B167</f>
        <v>#DIV/0!</v>
      </c>
      <c r="V167" s="6" t="e">
        <f>COUNTIFS(Sta!$B:$B,$A167,Sta!$S:$S,"&gt;0.5")/$C167</f>
        <v>#DIV/0!</v>
      </c>
      <c r="W167" s="9" t="e">
        <f>(COUNTIFS(Sta!$A:$A,$A167,Sta!$R:$R,"&gt;1.5") +COUNTIFS(Sta!$B:$B,$A167,Sta!$S:$S,"&gt;1.5"))/$D167</f>
        <v>#DIV/0!</v>
      </c>
      <c r="X167" s="6" t="e">
        <f>COUNTIFS(Sta!$A:$A,$A167,Sta!$R:$R,"&gt;1.5")/$B167</f>
        <v>#DIV/0!</v>
      </c>
      <c r="Y167" s="6" t="e">
        <f>COUNTIFS(Sta!$B:$B,$A167,Sta!$S:$S,"&gt;1.5")/$C167</f>
        <v>#DIV/0!</v>
      </c>
    </row>
    <row r="168" spans="1:25" x14ac:dyDescent="0.3">
      <c r="A168" t="e">
        <f>A3A693</f>
        <v>#NAME?</v>
      </c>
      <c r="B168" s="7">
        <f>COUNTIF(Sta!A:A,A168)</f>
        <v>0</v>
      </c>
      <c r="C168" s="4">
        <f>COUNTIF(Sta!B:B,A168)</f>
        <v>0</v>
      </c>
      <c r="D168" s="4">
        <f t="shared" si="3"/>
        <v>0</v>
      </c>
      <c r="E168" s="8" t="e">
        <f>(SUMIF(Sta!$A:$A,$A168,Sta!$T:$T)  + SUMIF(Sta!$B:$B,$A168,Sta!$T:$T) )/$D168</f>
        <v>#DIV/0!</v>
      </c>
      <c r="F168" s="5" t="e">
        <f>SUMIF(Sta!$A:$A,$A168,Sta!$T:$T)/$B168</f>
        <v>#DIV/0!</v>
      </c>
      <c r="G168" s="5" t="e">
        <f>SUMIF(Sta!$B:$B,$A168,Sta!$T:$T)/$C168</f>
        <v>#DIV/0!</v>
      </c>
      <c r="H168" s="8" t="e">
        <f>(SUMIF(Sta!$A:$A,$A168,Sta!$R:$R)  + SUMIF(Sta!$B:$B,$A168,Sta!$S:$S) )/$D168</f>
        <v>#DIV/0!</v>
      </c>
      <c r="I168" s="5" t="e">
        <f>SUMIF(Sta!$A:$A,$A168,Sta!$R:$R)/$B168</f>
        <v>#DIV/0!</v>
      </c>
      <c r="J168" s="5" t="e">
        <f>SUMIF(Sta!$B:$B,$A168,Sta!$S:$S)/$C168</f>
        <v>#DIV/0!</v>
      </c>
      <c r="K168" s="9" t="e">
        <f>(COUNTIFS(Sta!$A:$A,$A168,Sta!$T:$T,"&gt;2.5") +COUNTIFS(Sta!$B:$B,$A168,Sta!$T:$T,"&gt;2.5"))/$D168</f>
        <v>#DIV/0!</v>
      </c>
      <c r="L168" s="6" t="e">
        <f>COUNTIFS(Sta!$A:$A,$A168,Sta!$T:$T,"&gt;2.5")/$B168</f>
        <v>#DIV/0!</v>
      </c>
      <c r="M168" s="6" t="e">
        <f>COUNTIFS(Sta!$B:$B,$A168,Sta!$T:$T,"&gt;2.5")/$C168</f>
        <v>#DIV/0!</v>
      </c>
      <c r="N168" s="9" t="e">
        <f>(COUNTIFS(Sta!$A:$A,$A168,Sta!$T:$T,"&gt;3.5") +COUNTIFS(Sta!$B:$B,$A168,Sta!$T:$T,"&gt;3.5"))/$D168</f>
        <v>#DIV/0!</v>
      </c>
      <c r="O168" s="31" t="e">
        <f>COUNTIFS(Sta!$A:$A,$A168,Sta!$T:$T,"&gt;3.5")/$B168</f>
        <v>#DIV/0!</v>
      </c>
      <c r="P168" s="12" t="e">
        <f>COUNTIFS(Sta!$B:$B,$A168,Sta!$T:$T,"&gt;3.5")/$C168</f>
        <v>#DIV/0!</v>
      </c>
      <c r="Q168" s="31" t="e">
        <f>(COUNTIFS(Sta!$A:$A,$A168,Sta!$T:$T,"&gt;4.5") +COUNTIFS(Sta!$B:$B,$A168,Sta!$T:$T,"&gt;4.5"))/$D168</f>
        <v>#DIV/0!</v>
      </c>
      <c r="R168" s="6" t="e">
        <f>COUNTIFS(Sta!$A:$A,$A168,Sta!$T:$T,"&gt;4.5")/$B168</f>
        <v>#DIV/0!</v>
      </c>
      <c r="S168" s="6" t="e">
        <f>COUNTIFS(Sta!$B:$B,$A168,Sta!$T:$T,"&gt;4.5")/$C168</f>
        <v>#DIV/0!</v>
      </c>
      <c r="T168" s="9" t="e">
        <f>(COUNTIFS(Sta!$A:$A,$A168,Sta!$R:$R,"&gt;0.5") +COUNTIFS(Sta!$B:$B,$A168,Sta!$S:$S,"&gt;0.5"))/$D168</f>
        <v>#DIV/0!</v>
      </c>
      <c r="U168" s="6" t="e">
        <f>COUNTIFS(Sta!$A:$A,$A168,Sta!$R:$R,"&gt;0.5")/$B168</f>
        <v>#DIV/0!</v>
      </c>
      <c r="V168" s="6" t="e">
        <f>COUNTIFS(Sta!$B:$B,$A168,Sta!$S:$S,"&gt;0.5")/$C168</f>
        <v>#DIV/0!</v>
      </c>
      <c r="W168" s="9" t="e">
        <f>(COUNTIFS(Sta!$A:$A,$A168,Sta!$R:$R,"&gt;1.5") +COUNTIFS(Sta!$B:$B,$A168,Sta!$S:$S,"&gt;1.5"))/$D168</f>
        <v>#DIV/0!</v>
      </c>
      <c r="X168" s="6" t="e">
        <f>COUNTIFS(Sta!$A:$A,$A168,Sta!$R:$R,"&gt;1.5")/$B168</f>
        <v>#DIV/0!</v>
      </c>
      <c r="Y168" s="6" t="e">
        <f>COUNTIFS(Sta!$B:$B,$A168,Sta!$S:$S,"&gt;1.5")/$C168</f>
        <v>#DIV/0!</v>
      </c>
    </row>
    <row r="169" spans="1:25" x14ac:dyDescent="0.3">
      <c r="A169" t="e">
        <f>A3A694</f>
        <v>#NAME?</v>
      </c>
      <c r="B169" s="7">
        <f>COUNTIF(Sta!A:A,A169)</f>
        <v>0</v>
      </c>
      <c r="C169" s="4">
        <f>COUNTIF(Sta!B:B,A169)</f>
        <v>0</v>
      </c>
      <c r="D169" s="4">
        <f t="shared" si="3"/>
        <v>0</v>
      </c>
      <c r="E169" s="8" t="e">
        <f>(SUMIF(Sta!$A:$A,$A169,Sta!$T:$T)  + SUMIF(Sta!$B:$B,$A169,Sta!$T:$T) )/$D169</f>
        <v>#DIV/0!</v>
      </c>
      <c r="F169" s="5" t="e">
        <f>SUMIF(Sta!$A:$A,$A169,Sta!$T:$T)/$B169</f>
        <v>#DIV/0!</v>
      </c>
      <c r="G169" s="5" t="e">
        <f>SUMIF(Sta!$B:$B,$A169,Sta!$T:$T)/$C169</f>
        <v>#DIV/0!</v>
      </c>
      <c r="H169" s="8" t="e">
        <f>(SUMIF(Sta!$A:$A,$A169,Sta!$R:$R)  + SUMIF(Sta!$B:$B,$A169,Sta!$S:$S) )/$D169</f>
        <v>#DIV/0!</v>
      </c>
      <c r="I169" s="5" t="e">
        <f>SUMIF(Sta!$A:$A,$A169,Sta!$R:$R)/$B169</f>
        <v>#DIV/0!</v>
      </c>
      <c r="J169" s="5" t="e">
        <f>SUMIF(Sta!$B:$B,$A169,Sta!$S:$S)/$C169</f>
        <v>#DIV/0!</v>
      </c>
      <c r="K169" s="9" t="e">
        <f>(COUNTIFS(Sta!$A:$A,$A169,Sta!$T:$T,"&gt;2.5") +COUNTIFS(Sta!$B:$B,$A169,Sta!$T:$T,"&gt;2.5"))/$D169</f>
        <v>#DIV/0!</v>
      </c>
      <c r="L169" s="6" t="e">
        <f>COUNTIFS(Sta!$A:$A,$A169,Sta!$T:$T,"&gt;2.5")/$B169</f>
        <v>#DIV/0!</v>
      </c>
      <c r="M169" s="6" t="e">
        <f>COUNTIFS(Sta!$B:$B,$A169,Sta!$T:$T,"&gt;2.5")/$C169</f>
        <v>#DIV/0!</v>
      </c>
      <c r="N169" s="9" t="e">
        <f>(COUNTIFS(Sta!$A:$A,$A169,Sta!$T:$T,"&gt;3.5") +COUNTIFS(Sta!$B:$B,$A169,Sta!$T:$T,"&gt;3.5"))/$D169</f>
        <v>#DIV/0!</v>
      </c>
      <c r="O169" s="31" t="e">
        <f>COUNTIFS(Sta!$A:$A,$A169,Sta!$T:$T,"&gt;3.5")/$B169</f>
        <v>#DIV/0!</v>
      </c>
      <c r="P169" s="12" t="e">
        <f>COUNTIFS(Sta!$B:$B,$A169,Sta!$T:$T,"&gt;3.5")/$C169</f>
        <v>#DIV/0!</v>
      </c>
      <c r="Q169" s="31" t="e">
        <f>(COUNTIFS(Sta!$A:$A,$A169,Sta!$T:$T,"&gt;4.5") +COUNTIFS(Sta!$B:$B,$A169,Sta!$T:$T,"&gt;4.5"))/$D169</f>
        <v>#DIV/0!</v>
      </c>
      <c r="R169" s="6" t="e">
        <f>COUNTIFS(Sta!$A:$A,$A169,Sta!$T:$T,"&gt;4.5")/$B169</f>
        <v>#DIV/0!</v>
      </c>
      <c r="S169" s="6" t="e">
        <f>COUNTIFS(Sta!$B:$B,$A169,Sta!$T:$T,"&gt;4.5")/$C169</f>
        <v>#DIV/0!</v>
      </c>
      <c r="T169" s="9" t="e">
        <f>(COUNTIFS(Sta!$A:$A,$A169,Sta!$R:$R,"&gt;0.5") +COUNTIFS(Sta!$B:$B,$A169,Sta!$S:$S,"&gt;0.5"))/$D169</f>
        <v>#DIV/0!</v>
      </c>
      <c r="U169" s="6" t="e">
        <f>COUNTIFS(Sta!$A:$A,$A169,Sta!$R:$R,"&gt;0.5")/$B169</f>
        <v>#DIV/0!</v>
      </c>
      <c r="V169" s="6" t="e">
        <f>COUNTIFS(Sta!$B:$B,$A169,Sta!$S:$S,"&gt;0.5")/$C169</f>
        <v>#DIV/0!</v>
      </c>
      <c r="W169" s="9" t="e">
        <f>(COUNTIFS(Sta!$A:$A,$A169,Sta!$R:$R,"&gt;1.5") +COUNTIFS(Sta!$B:$B,$A169,Sta!$S:$S,"&gt;1.5"))/$D169</f>
        <v>#DIV/0!</v>
      </c>
      <c r="X169" s="6" t="e">
        <f>COUNTIFS(Sta!$A:$A,$A169,Sta!$R:$R,"&gt;1.5")/$B169</f>
        <v>#DIV/0!</v>
      </c>
      <c r="Y169" s="6" t="e">
        <f>COUNTIFS(Sta!$B:$B,$A169,Sta!$S:$S,"&gt;1.5")/$C169</f>
        <v>#DIV/0!</v>
      </c>
    </row>
    <row r="170" spans="1:25" x14ac:dyDescent="0.3">
      <c r="A170" t="e">
        <f>A3A695</f>
        <v>#NAME?</v>
      </c>
      <c r="B170" s="7">
        <f>COUNTIF(Sta!A:A,A170)</f>
        <v>0</v>
      </c>
      <c r="C170" s="4">
        <f>COUNTIF(Sta!B:B,A170)</f>
        <v>0</v>
      </c>
      <c r="D170" s="4">
        <f t="shared" si="3"/>
        <v>0</v>
      </c>
      <c r="E170" s="8" t="e">
        <f>(SUMIF(Sta!$A:$A,$A170,Sta!$T:$T)  + SUMIF(Sta!$B:$B,$A170,Sta!$T:$T) )/$D170</f>
        <v>#DIV/0!</v>
      </c>
      <c r="F170" s="5" t="e">
        <f>SUMIF(Sta!$A:$A,$A170,Sta!$T:$T)/$B170</f>
        <v>#DIV/0!</v>
      </c>
      <c r="G170" s="5" t="e">
        <f>SUMIF(Sta!$B:$B,$A170,Sta!$T:$T)/$C170</f>
        <v>#DIV/0!</v>
      </c>
      <c r="H170" s="8" t="e">
        <f>(SUMIF(Sta!$A:$A,$A170,Sta!$R:$R)  + SUMIF(Sta!$B:$B,$A170,Sta!$S:$S) )/$D170</f>
        <v>#DIV/0!</v>
      </c>
      <c r="I170" s="5" t="e">
        <f>SUMIF(Sta!$A:$A,$A170,Sta!$R:$R)/$B170</f>
        <v>#DIV/0!</v>
      </c>
      <c r="J170" s="5" t="e">
        <f>SUMIF(Sta!$B:$B,$A170,Sta!$S:$S)/$C170</f>
        <v>#DIV/0!</v>
      </c>
      <c r="K170" s="9" t="e">
        <f>(COUNTIFS(Sta!$A:$A,$A170,Sta!$T:$T,"&gt;2.5") +COUNTIFS(Sta!$B:$B,$A170,Sta!$T:$T,"&gt;2.5"))/$D170</f>
        <v>#DIV/0!</v>
      </c>
      <c r="L170" s="6" t="e">
        <f>COUNTIFS(Sta!$A:$A,$A170,Sta!$T:$T,"&gt;2.5")/$B170</f>
        <v>#DIV/0!</v>
      </c>
      <c r="M170" s="6" t="e">
        <f>COUNTIFS(Sta!$B:$B,$A170,Sta!$T:$T,"&gt;2.5")/$C170</f>
        <v>#DIV/0!</v>
      </c>
      <c r="N170" s="9" t="e">
        <f>(COUNTIFS(Sta!$A:$A,$A170,Sta!$T:$T,"&gt;3.5") +COUNTIFS(Sta!$B:$B,$A170,Sta!$T:$T,"&gt;3.5"))/$D170</f>
        <v>#DIV/0!</v>
      </c>
      <c r="O170" s="31" t="e">
        <f>COUNTIFS(Sta!$A:$A,$A170,Sta!$T:$T,"&gt;3.5")/$B170</f>
        <v>#DIV/0!</v>
      </c>
      <c r="P170" s="12" t="e">
        <f>COUNTIFS(Sta!$B:$B,$A170,Sta!$T:$T,"&gt;3.5")/$C170</f>
        <v>#DIV/0!</v>
      </c>
      <c r="Q170" s="31" t="e">
        <f>(COUNTIFS(Sta!$A:$A,$A170,Sta!$T:$T,"&gt;4.5") +COUNTIFS(Sta!$B:$B,$A170,Sta!$T:$T,"&gt;4.5"))/$D170</f>
        <v>#DIV/0!</v>
      </c>
      <c r="R170" s="6" t="e">
        <f>COUNTIFS(Sta!$A:$A,$A170,Sta!$T:$T,"&gt;4.5")/$B170</f>
        <v>#DIV/0!</v>
      </c>
      <c r="S170" s="6" t="e">
        <f>COUNTIFS(Sta!$B:$B,$A170,Sta!$T:$T,"&gt;4.5")/$C170</f>
        <v>#DIV/0!</v>
      </c>
      <c r="T170" s="9" t="e">
        <f>(COUNTIFS(Sta!$A:$A,$A170,Sta!$R:$R,"&gt;0.5") +COUNTIFS(Sta!$B:$B,$A170,Sta!$S:$S,"&gt;0.5"))/$D170</f>
        <v>#DIV/0!</v>
      </c>
      <c r="U170" s="6" t="e">
        <f>COUNTIFS(Sta!$A:$A,$A170,Sta!$R:$R,"&gt;0.5")/$B170</f>
        <v>#DIV/0!</v>
      </c>
      <c r="V170" s="6" t="e">
        <f>COUNTIFS(Sta!$B:$B,$A170,Sta!$S:$S,"&gt;0.5")/$C170</f>
        <v>#DIV/0!</v>
      </c>
      <c r="W170" s="9" t="e">
        <f>(COUNTIFS(Sta!$A:$A,$A170,Sta!$R:$R,"&gt;1.5") +COUNTIFS(Sta!$B:$B,$A170,Sta!$S:$S,"&gt;1.5"))/$D170</f>
        <v>#DIV/0!</v>
      </c>
      <c r="X170" s="6" t="e">
        <f>COUNTIFS(Sta!$A:$A,$A170,Sta!$R:$R,"&gt;1.5")/$B170</f>
        <v>#DIV/0!</v>
      </c>
      <c r="Y170" s="6" t="e">
        <f>COUNTIFS(Sta!$B:$B,$A170,Sta!$S:$S,"&gt;1.5")/$C170</f>
        <v>#DIV/0!</v>
      </c>
    </row>
    <row r="171" spans="1:25" x14ac:dyDescent="0.3">
      <c r="A171" t="e">
        <f>A3A696</f>
        <v>#NAME?</v>
      </c>
      <c r="B171" s="7">
        <f>COUNTIF(Sta!A:A,A171)</f>
        <v>0</v>
      </c>
      <c r="C171" s="4">
        <f>COUNTIF(Sta!B:B,A171)</f>
        <v>0</v>
      </c>
      <c r="D171" s="4">
        <f t="shared" si="3"/>
        <v>0</v>
      </c>
      <c r="E171" s="8" t="e">
        <f>(SUMIF(Sta!$A:$A,$A171,Sta!$T:$T)  + SUMIF(Sta!$B:$B,$A171,Sta!$T:$T) )/$D171</f>
        <v>#DIV/0!</v>
      </c>
      <c r="F171" s="5" t="e">
        <f>SUMIF(Sta!$A:$A,$A171,Sta!$T:$T)/$B171</f>
        <v>#DIV/0!</v>
      </c>
      <c r="G171" s="5" t="e">
        <f>SUMIF(Sta!$B:$B,$A171,Sta!$T:$T)/$C171</f>
        <v>#DIV/0!</v>
      </c>
      <c r="H171" s="8" t="e">
        <f>(SUMIF(Sta!$A:$A,$A171,Sta!$R:$R)  + SUMIF(Sta!$B:$B,$A171,Sta!$S:$S) )/$D171</f>
        <v>#DIV/0!</v>
      </c>
      <c r="I171" s="5" t="e">
        <f>SUMIF(Sta!$A:$A,$A171,Sta!$R:$R)/$B171</f>
        <v>#DIV/0!</v>
      </c>
      <c r="J171" s="5" t="e">
        <f>SUMIF(Sta!$B:$B,$A171,Sta!$S:$S)/$C171</f>
        <v>#DIV/0!</v>
      </c>
      <c r="K171" s="9" t="e">
        <f>(COUNTIFS(Sta!$A:$A,$A171,Sta!$T:$T,"&gt;2.5") +COUNTIFS(Sta!$B:$B,$A171,Sta!$T:$T,"&gt;2.5"))/$D171</f>
        <v>#DIV/0!</v>
      </c>
      <c r="L171" s="6" t="e">
        <f>COUNTIFS(Sta!$A:$A,$A171,Sta!$T:$T,"&gt;2.5")/$B171</f>
        <v>#DIV/0!</v>
      </c>
      <c r="M171" s="6" t="e">
        <f>COUNTIFS(Sta!$B:$B,$A171,Sta!$T:$T,"&gt;2.5")/$C171</f>
        <v>#DIV/0!</v>
      </c>
      <c r="N171" s="9" t="e">
        <f>(COUNTIFS(Sta!$A:$A,$A171,Sta!$T:$T,"&gt;3.5") +COUNTIFS(Sta!$B:$B,$A171,Sta!$T:$T,"&gt;3.5"))/$D171</f>
        <v>#DIV/0!</v>
      </c>
      <c r="O171" s="31" t="e">
        <f>COUNTIFS(Sta!$A:$A,$A171,Sta!$T:$T,"&gt;3.5")/$B171</f>
        <v>#DIV/0!</v>
      </c>
      <c r="P171" s="12" t="e">
        <f>COUNTIFS(Sta!$B:$B,$A171,Sta!$T:$T,"&gt;3.5")/$C171</f>
        <v>#DIV/0!</v>
      </c>
      <c r="Q171" s="31" t="e">
        <f>(COUNTIFS(Sta!$A:$A,$A171,Sta!$T:$T,"&gt;4.5") +COUNTIFS(Sta!$B:$B,$A171,Sta!$T:$T,"&gt;4.5"))/$D171</f>
        <v>#DIV/0!</v>
      </c>
      <c r="R171" s="6" t="e">
        <f>COUNTIFS(Sta!$A:$A,$A171,Sta!$T:$T,"&gt;4.5")/$B171</f>
        <v>#DIV/0!</v>
      </c>
      <c r="S171" s="6" t="e">
        <f>COUNTIFS(Sta!$B:$B,$A171,Sta!$T:$T,"&gt;4.5")/$C171</f>
        <v>#DIV/0!</v>
      </c>
      <c r="T171" s="9" t="e">
        <f>(COUNTIFS(Sta!$A:$A,$A171,Sta!$R:$R,"&gt;0.5") +COUNTIFS(Sta!$B:$B,$A171,Sta!$S:$S,"&gt;0.5"))/$D171</f>
        <v>#DIV/0!</v>
      </c>
      <c r="U171" s="6" t="e">
        <f>COUNTIFS(Sta!$A:$A,$A171,Sta!$R:$R,"&gt;0.5")/$B171</f>
        <v>#DIV/0!</v>
      </c>
      <c r="V171" s="6" t="e">
        <f>COUNTIFS(Sta!$B:$B,$A171,Sta!$S:$S,"&gt;0.5")/$C171</f>
        <v>#DIV/0!</v>
      </c>
      <c r="W171" s="9" t="e">
        <f>(COUNTIFS(Sta!$A:$A,$A171,Sta!$R:$R,"&gt;1.5") +COUNTIFS(Sta!$B:$B,$A171,Sta!$S:$S,"&gt;1.5"))/$D171</f>
        <v>#DIV/0!</v>
      </c>
      <c r="X171" s="6" t="e">
        <f>COUNTIFS(Sta!$A:$A,$A171,Sta!$R:$R,"&gt;1.5")/$B171</f>
        <v>#DIV/0!</v>
      </c>
      <c r="Y171" s="6" t="e">
        <f>COUNTIFS(Sta!$B:$B,$A171,Sta!$S:$S,"&gt;1.5")/$C171</f>
        <v>#DIV/0!</v>
      </c>
    </row>
    <row r="172" spans="1:25" x14ac:dyDescent="0.3">
      <c r="A172" t="e">
        <f>A3A697</f>
        <v>#NAME?</v>
      </c>
      <c r="B172" s="7">
        <f>COUNTIF(Sta!A:A,A172)</f>
        <v>0</v>
      </c>
      <c r="C172" s="4">
        <f>COUNTIF(Sta!B:B,A172)</f>
        <v>0</v>
      </c>
      <c r="D172" s="4">
        <f t="shared" si="3"/>
        <v>0</v>
      </c>
      <c r="E172" s="8" t="e">
        <f>(SUMIF(Sta!$A:$A,$A172,Sta!$T:$T)  + SUMIF(Sta!$B:$B,$A172,Sta!$T:$T) )/$D172</f>
        <v>#DIV/0!</v>
      </c>
      <c r="F172" s="5" t="e">
        <f>SUMIF(Sta!$A:$A,$A172,Sta!$T:$T)/$B172</f>
        <v>#DIV/0!</v>
      </c>
      <c r="G172" s="5" t="e">
        <f>SUMIF(Sta!$B:$B,$A172,Sta!$T:$T)/$C172</f>
        <v>#DIV/0!</v>
      </c>
      <c r="H172" s="8" t="e">
        <f>(SUMIF(Sta!$A:$A,$A172,Sta!$R:$R)  + SUMIF(Sta!$B:$B,$A172,Sta!$S:$S) )/$D172</f>
        <v>#DIV/0!</v>
      </c>
      <c r="I172" s="5" t="e">
        <f>SUMIF(Sta!$A:$A,$A172,Sta!$R:$R)/$B172</f>
        <v>#DIV/0!</v>
      </c>
      <c r="J172" s="5" t="e">
        <f>SUMIF(Sta!$B:$B,$A172,Sta!$S:$S)/$C172</f>
        <v>#DIV/0!</v>
      </c>
      <c r="K172" s="9" t="e">
        <f>(COUNTIFS(Sta!$A:$A,$A172,Sta!$T:$T,"&gt;2.5") +COUNTIFS(Sta!$B:$B,$A172,Sta!$T:$T,"&gt;2.5"))/$D172</f>
        <v>#DIV/0!</v>
      </c>
      <c r="L172" s="6" t="e">
        <f>COUNTIFS(Sta!$A:$A,$A172,Sta!$T:$T,"&gt;2.5")/$B172</f>
        <v>#DIV/0!</v>
      </c>
      <c r="M172" s="6" t="e">
        <f>COUNTIFS(Sta!$B:$B,$A172,Sta!$T:$T,"&gt;2.5")/$C172</f>
        <v>#DIV/0!</v>
      </c>
      <c r="N172" s="9" t="e">
        <f>(COUNTIFS(Sta!$A:$A,$A172,Sta!$T:$T,"&gt;3.5") +COUNTIFS(Sta!$B:$B,$A172,Sta!$T:$T,"&gt;3.5"))/$D172</f>
        <v>#DIV/0!</v>
      </c>
      <c r="O172" s="31" t="e">
        <f>COUNTIFS(Sta!$A:$A,$A172,Sta!$T:$T,"&gt;3.5")/$B172</f>
        <v>#DIV/0!</v>
      </c>
      <c r="P172" s="12" t="e">
        <f>COUNTIFS(Sta!$B:$B,$A172,Sta!$T:$T,"&gt;3.5")/$C172</f>
        <v>#DIV/0!</v>
      </c>
      <c r="Q172" s="31" t="e">
        <f>(COUNTIFS(Sta!$A:$A,$A172,Sta!$T:$T,"&gt;4.5") +COUNTIFS(Sta!$B:$B,$A172,Sta!$T:$T,"&gt;4.5"))/$D172</f>
        <v>#DIV/0!</v>
      </c>
      <c r="R172" s="6" t="e">
        <f>COUNTIFS(Sta!$A:$A,$A172,Sta!$T:$T,"&gt;4.5")/$B172</f>
        <v>#DIV/0!</v>
      </c>
      <c r="S172" s="6" t="e">
        <f>COUNTIFS(Sta!$B:$B,$A172,Sta!$T:$T,"&gt;4.5")/$C172</f>
        <v>#DIV/0!</v>
      </c>
      <c r="T172" s="9" t="e">
        <f>(COUNTIFS(Sta!$A:$A,$A172,Sta!$R:$R,"&gt;0.5") +COUNTIFS(Sta!$B:$B,$A172,Sta!$S:$S,"&gt;0.5"))/$D172</f>
        <v>#DIV/0!</v>
      </c>
      <c r="U172" s="6" t="e">
        <f>COUNTIFS(Sta!$A:$A,$A172,Sta!$R:$R,"&gt;0.5")/$B172</f>
        <v>#DIV/0!</v>
      </c>
      <c r="V172" s="6" t="e">
        <f>COUNTIFS(Sta!$B:$B,$A172,Sta!$S:$S,"&gt;0.5")/$C172</f>
        <v>#DIV/0!</v>
      </c>
      <c r="W172" s="9" t="e">
        <f>(COUNTIFS(Sta!$A:$A,$A172,Sta!$R:$R,"&gt;1.5") +COUNTIFS(Sta!$B:$B,$A172,Sta!$S:$S,"&gt;1.5"))/$D172</f>
        <v>#DIV/0!</v>
      </c>
      <c r="X172" s="6" t="e">
        <f>COUNTIFS(Sta!$A:$A,$A172,Sta!$R:$R,"&gt;1.5")/$B172</f>
        <v>#DIV/0!</v>
      </c>
      <c r="Y172" s="6" t="e">
        <f>COUNTIFS(Sta!$B:$B,$A172,Sta!$S:$S,"&gt;1.5")/$C172</f>
        <v>#DIV/0!</v>
      </c>
    </row>
    <row r="173" spans="1:25" x14ac:dyDescent="0.3">
      <c r="A173" t="e">
        <f>A3A698</f>
        <v>#NAME?</v>
      </c>
      <c r="B173" s="7">
        <f>COUNTIF(Sta!A:A,A173)</f>
        <v>0</v>
      </c>
      <c r="C173" s="4">
        <f>COUNTIF(Sta!B:B,A173)</f>
        <v>0</v>
      </c>
      <c r="D173" s="4">
        <f t="shared" si="3"/>
        <v>0</v>
      </c>
      <c r="E173" s="8" t="e">
        <f>(SUMIF(Sta!$A:$A,$A173,Sta!$T:$T)  + SUMIF(Sta!$B:$B,$A173,Sta!$T:$T) )/$D173</f>
        <v>#DIV/0!</v>
      </c>
      <c r="F173" s="5" t="e">
        <f>SUMIF(Sta!$A:$A,$A173,Sta!$T:$T)/$B173</f>
        <v>#DIV/0!</v>
      </c>
      <c r="G173" s="5" t="e">
        <f>SUMIF(Sta!$B:$B,$A173,Sta!$T:$T)/$C173</f>
        <v>#DIV/0!</v>
      </c>
      <c r="H173" s="8" t="e">
        <f>(SUMIF(Sta!$A:$A,$A173,Sta!$R:$R)  + SUMIF(Sta!$B:$B,$A173,Sta!$S:$S) )/$D173</f>
        <v>#DIV/0!</v>
      </c>
      <c r="I173" s="5" t="e">
        <f>SUMIF(Sta!$A:$A,$A173,Sta!$R:$R)/$B173</f>
        <v>#DIV/0!</v>
      </c>
      <c r="J173" s="5" t="e">
        <f>SUMIF(Sta!$B:$B,$A173,Sta!$S:$S)/$C173</f>
        <v>#DIV/0!</v>
      </c>
      <c r="K173" s="9" t="e">
        <f>(COUNTIFS(Sta!$A:$A,$A173,Sta!$T:$T,"&gt;2.5") +COUNTIFS(Sta!$B:$B,$A173,Sta!$T:$T,"&gt;2.5"))/$D173</f>
        <v>#DIV/0!</v>
      </c>
      <c r="L173" s="6" t="e">
        <f>COUNTIFS(Sta!$A:$A,$A173,Sta!$T:$T,"&gt;2.5")/$B173</f>
        <v>#DIV/0!</v>
      </c>
      <c r="M173" s="6" t="e">
        <f>COUNTIFS(Sta!$B:$B,$A173,Sta!$T:$T,"&gt;2.5")/$C173</f>
        <v>#DIV/0!</v>
      </c>
      <c r="N173" s="9" t="e">
        <f>(COUNTIFS(Sta!$A:$A,$A173,Sta!$T:$T,"&gt;3.5") +COUNTIFS(Sta!$B:$B,$A173,Sta!$T:$T,"&gt;3.5"))/$D173</f>
        <v>#DIV/0!</v>
      </c>
      <c r="O173" s="31" t="e">
        <f>COUNTIFS(Sta!$A:$A,$A173,Sta!$T:$T,"&gt;3.5")/$B173</f>
        <v>#DIV/0!</v>
      </c>
      <c r="P173" s="12" t="e">
        <f>COUNTIFS(Sta!$B:$B,$A173,Sta!$T:$T,"&gt;3.5")/$C173</f>
        <v>#DIV/0!</v>
      </c>
      <c r="Q173" s="31" t="e">
        <f>(COUNTIFS(Sta!$A:$A,$A173,Sta!$T:$T,"&gt;4.5") +COUNTIFS(Sta!$B:$B,$A173,Sta!$T:$T,"&gt;4.5"))/$D173</f>
        <v>#DIV/0!</v>
      </c>
      <c r="R173" s="6" t="e">
        <f>COUNTIFS(Sta!$A:$A,$A173,Sta!$T:$T,"&gt;4.5")/$B173</f>
        <v>#DIV/0!</v>
      </c>
      <c r="S173" s="6" t="e">
        <f>COUNTIFS(Sta!$B:$B,$A173,Sta!$T:$T,"&gt;4.5")/$C173</f>
        <v>#DIV/0!</v>
      </c>
      <c r="T173" s="9" t="e">
        <f>(COUNTIFS(Sta!$A:$A,$A173,Sta!$R:$R,"&gt;0.5") +COUNTIFS(Sta!$B:$B,$A173,Sta!$S:$S,"&gt;0.5"))/$D173</f>
        <v>#DIV/0!</v>
      </c>
      <c r="U173" s="6" t="e">
        <f>COUNTIFS(Sta!$A:$A,$A173,Sta!$R:$R,"&gt;0.5")/$B173</f>
        <v>#DIV/0!</v>
      </c>
      <c r="V173" s="6" t="e">
        <f>COUNTIFS(Sta!$B:$B,$A173,Sta!$S:$S,"&gt;0.5")/$C173</f>
        <v>#DIV/0!</v>
      </c>
      <c r="W173" s="9" t="e">
        <f>(COUNTIFS(Sta!$A:$A,$A173,Sta!$R:$R,"&gt;1.5") +COUNTIFS(Sta!$B:$B,$A173,Sta!$S:$S,"&gt;1.5"))/$D173</f>
        <v>#DIV/0!</v>
      </c>
      <c r="X173" s="6" t="e">
        <f>COUNTIFS(Sta!$A:$A,$A173,Sta!$R:$R,"&gt;1.5")/$B173</f>
        <v>#DIV/0!</v>
      </c>
      <c r="Y173" s="6" t="e">
        <f>COUNTIFS(Sta!$B:$B,$A173,Sta!$S:$S,"&gt;1.5")/$C173</f>
        <v>#DIV/0!</v>
      </c>
    </row>
    <row r="174" spans="1:25" x14ac:dyDescent="0.3">
      <c r="A174" t="e">
        <f>A3A699</f>
        <v>#NAME?</v>
      </c>
      <c r="B174" s="7">
        <f>COUNTIF(Sta!A:A,A174)</f>
        <v>0</v>
      </c>
      <c r="C174" s="4">
        <f>COUNTIF(Sta!B:B,A174)</f>
        <v>0</v>
      </c>
      <c r="D174" s="4">
        <f t="shared" si="3"/>
        <v>0</v>
      </c>
      <c r="E174" s="8" t="e">
        <f>(SUMIF(Sta!$A:$A,$A174,Sta!$T:$T)  + SUMIF(Sta!$B:$B,$A174,Sta!$T:$T) )/$D174</f>
        <v>#DIV/0!</v>
      </c>
      <c r="F174" s="5" t="e">
        <f>SUMIF(Sta!$A:$A,$A174,Sta!$T:$T)/$B174</f>
        <v>#DIV/0!</v>
      </c>
      <c r="G174" s="5" t="e">
        <f>SUMIF(Sta!$B:$B,$A174,Sta!$T:$T)/$C174</f>
        <v>#DIV/0!</v>
      </c>
      <c r="H174" s="8" t="e">
        <f>(SUMIF(Sta!$A:$A,$A174,Sta!$R:$R)  + SUMIF(Sta!$B:$B,$A174,Sta!$S:$S) )/$D174</f>
        <v>#DIV/0!</v>
      </c>
      <c r="I174" s="5" t="e">
        <f>SUMIF(Sta!$A:$A,$A174,Sta!$R:$R)/$B174</f>
        <v>#DIV/0!</v>
      </c>
      <c r="J174" s="5" t="e">
        <f>SUMIF(Sta!$B:$B,$A174,Sta!$S:$S)/$C174</f>
        <v>#DIV/0!</v>
      </c>
      <c r="K174" s="9" t="e">
        <f>(COUNTIFS(Sta!$A:$A,$A174,Sta!$T:$T,"&gt;2.5") +COUNTIFS(Sta!$B:$B,$A174,Sta!$T:$T,"&gt;2.5"))/$D174</f>
        <v>#DIV/0!</v>
      </c>
      <c r="L174" s="6" t="e">
        <f>COUNTIFS(Sta!$A:$A,$A174,Sta!$T:$T,"&gt;2.5")/$B174</f>
        <v>#DIV/0!</v>
      </c>
      <c r="M174" s="6" t="e">
        <f>COUNTIFS(Sta!$B:$B,$A174,Sta!$T:$T,"&gt;2.5")/$C174</f>
        <v>#DIV/0!</v>
      </c>
      <c r="N174" s="9" t="e">
        <f>(COUNTIFS(Sta!$A:$A,$A174,Sta!$T:$T,"&gt;3.5") +COUNTIFS(Sta!$B:$B,$A174,Sta!$T:$T,"&gt;3.5"))/$D174</f>
        <v>#DIV/0!</v>
      </c>
      <c r="O174" s="31" t="e">
        <f>COUNTIFS(Sta!$A:$A,$A174,Sta!$T:$T,"&gt;3.5")/$B174</f>
        <v>#DIV/0!</v>
      </c>
      <c r="P174" s="12" t="e">
        <f>COUNTIFS(Sta!$B:$B,$A174,Sta!$T:$T,"&gt;3.5")/$C174</f>
        <v>#DIV/0!</v>
      </c>
      <c r="Q174" s="31" t="e">
        <f>(COUNTIFS(Sta!$A:$A,$A174,Sta!$T:$T,"&gt;4.5") +COUNTIFS(Sta!$B:$B,$A174,Sta!$T:$T,"&gt;4.5"))/$D174</f>
        <v>#DIV/0!</v>
      </c>
      <c r="R174" s="6" t="e">
        <f>COUNTIFS(Sta!$A:$A,$A174,Sta!$T:$T,"&gt;4.5")/$B174</f>
        <v>#DIV/0!</v>
      </c>
      <c r="S174" s="6" t="e">
        <f>COUNTIFS(Sta!$B:$B,$A174,Sta!$T:$T,"&gt;4.5")/$C174</f>
        <v>#DIV/0!</v>
      </c>
      <c r="T174" s="9" t="e">
        <f>(COUNTIFS(Sta!$A:$A,$A174,Sta!$R:$R,"&gt;0.5") +COUNTIFS(Sta!$B:$B,$A174,Sta!$S:$S,"&gt;0.5"))/$D174</f>
        <v>#DIV/0!</v>
      </c>
      <c r="U174" s="6" t="e">
        <f>COUNTIFS(Sta!$A:$A,$A174,Sta!$R:$R,"&gt;0.5")/$B174</f>
        <v>#DIV/0!</v>
      </c>
      <c r="V174" s="6" t="e">
        <f>COUNTIFS(Sta!$B:$B,$A174,Sta!$S:$S,"&gt;0.5")/$C174</f>
        <v>#DIV/0!</v>
      </c>
      <c r="W174" s="9" t="e">
        <f>(COUNTIFS(Sta!$A:$A,$A174,Sta!$R:$R,"&gt;1.5") +COUNTIFS(Sta!$B:$B,$A174,Sta!$S:$S,"&gt;1.5"))/$D174</f>
        <v>#DIV/0!</v>
      </c>
      <c r="X174" s="6" t="e">
        <f>COUNTIFS(Sta!$A:$A,$A174,Sta!$R:$R,"&gt;1.5")/$B174</f>
        <v>#DIV/0!</v>
      </c>
      <c r="Y174" s="6" t="e">
        <f>COUNTIFS(Sta!$B:$B,$A174,Sta!$S:$S,"&gt;1.5")/$C174</f>
        <v>#DIV/0!</v>
      </c>
    </row>
    <row r="175" spans="1:25" x14ac:dyDescent="0.3">
      <c r="A175" t="e">
        <f>A3A700</f>
        <v>#NAME?</v>
      </c>
      <c r="B175" s="7">
        <f>COUNTIF(Sta!A:A,A175)</f>
        <v>0</v>
      </c>
      <c r="C175" s="4">
        <f>COUNTIF(Sta!B:B,A175)</f>
        <v>0</v>
      </c>
      <c r="D175" s="4">
        <f t="shared" si="3"/>
        <v>0</v>
      </c>
      <c r="E175" s="8" t="e">
        <f>(SUMIF(Sta!$A:$A,$A175,Sta!$T:$T)  + SUMIF(Sta!$B:$B,$A175,Sta!$T:$T) )/$D175</f>
        <v>#DIV/0!</v>
      </c>
      <c r="F175" s="5" t="e">
        <f>SUMIF(Sta!$A:$A,$A175,Sta!$T:$T)/$B175</f>
        <v>#DIV/0!</v>
      </c>
      <c r="G175" s="5" t="e">
        <f>SUMIF(Sta!$B:$B,$A175,Sta!$T:$T)/$C175</f>
        <v>#DIV/0!</v>
      </c>
      <c r="H175" s="8" t="e">
        <f>(SUMIF(Sta!$A:$A,$A175,Sta!$R:$R)  + SUMIF(Sta!$B:$B,$A175,Sta!$S:$S) )/$D175</f>
        <v>#DIV/0!</v>
      </c>
      <c r="I175" s="5" t="e">
        <f>SUMIF(Sta!$A:$A,$A175,Sta!$R:$R)/$B175</f>
        <v>#DIV/0!</v>
      </c>
      <c r="J175" s="5" t="e">
        <f>SUMIF(Sta!$B:$B,$A175,Sta!$S:$S)/$C175</f>
        <v>#DIV/0!</v>
      </c>
      <c r="K175" s="9" t="e">
        <f>(COUNTIFS(Sta!$A:$A,$A175,Sta!$T:$T,"&gt;2.5") +COUNTIFS(Sta!$B:$B,$A175,Sta!$T:$T,"&gt;2.5"))/$D175</f>
        <v>#DIV/0!</v>
      </c>
      <c r="L175" s="6" t="e">
        <f>COUNTIFS(Sta!$A:$A,$A175,Sta!$T:$T,"&gt;2.5")/$B175</f>
        <v>#DIV/0!</v>
      </c>
      <c r="M175" s="6" t="e">
        <f>COUNTIFS(Sta!$B:$B,$A175,Sta!$T:$T,"&gt;2.5")/$C175</f>
        <v>#DIV/0!</v>
      </c>
      <c r="N175" s="9" t="e">
        <f>(COUNTIFS(Sta!$A:$A,$A175,Sta!$T:$T,"&gt;3.5") +COUNTIFS(Sta!$B:$B,$A175,Sta!$T:$T,"&gt;3.5"))/$D175</f>
        <v>#DIV/0!</v>
      </c>
      <c r="O175" s="31" t="e">
        <f>COUNTIFS(Sta!$A:$A,$A175,Sta!$T:$T,"&gt;3.5")/$B175</f>
        <v>#DIV/0!</v>
      </c>
      <c r="P175" s="12" t="e">
        <f>COUNTIFS(Sta!$B:$B,$A175,Sta!$T:$T,"&gt;3.5")/$C175</f>
        <v>#DIV/0!</v>
      </c>
      <c r="Q175" s="31" t="e">
        <f>(COUNTIFS(Sta!$A:$A,$A175,Sta!$T:$T,"&gt;4.5") +COUNTIFS(Sta!$B:$B,$A175,Sta!$T:$T,"&gt;4.5"))/$D175</f>
        <v>#DIV/0!</v>
      </c>
      <c r="R175" s="6" t="e">
        <f>COUNTIFS(Sta!$A:$A,$A175,Sta!$T:$T,"&gt;4.5")/$B175</f>
        <v>#DIV/0!</v>
      </c>
      <c r="S175" s="6" t="e">
        <f>COUNTIFS(Sta!$B:$B,$A175,Sta!$T:$T,"&gt;4.5")/$C175</f>
        <v>#DIV/0!</v>
      </c>
      <c r="T175" s="9" t="e">
        <f>(COUNTIFS(Sta!$A:$A,$A175,Sta!$R:$R,"&gt;0.5") +COUNTIFS(Sta!$B:$B,$A175,Sta!$S:$S,"&gt;0.5"))/$D175</f>
        <v>#DIV/0!</v>
      </c>
      <c r="U175" s="6" t="e">
        <f>COUNTIFS(Sta!$A:$A,$A175,Sta!$R:$R,"&gt;0.5")/$B175</f>
        <v>#DIV/0!</v>
      </c>
      <c r="V175" s="6" t="e">
        <f>COUNTIFS(Sta!$B:$B,$A175,Sta!$S:$S,"&gt;0.5")/$C175</f>
        <v>#DIV/0!</v>
      </c>
      <c r="W175" s="9" t="e">
        <f>(COUNTIFS(Sta!$A:$A,$A175,Sta!$R:$R,"&gt;1.5") +COUNTIFS(Sta!$B:$B,$A175,Sta!$S:$S,"&gt;1.5"))/$D175</f>
        <v>#DIV/0!</v>
      </c>
      <c r="X175" s="6" t="e">
        <f>COUNTIFS(Sta!$A:$A,$A175,Sta!$R:$R,"&gt;1.5")/$B175</f>
        <v>#DIV/0!</v>
      </c>
      <c r="Y175" s="6" t="e">
        <f>COUNTIFS(Sta!$B:$B,$A175,Sta!$S:$S,"&gt;1.5")/$C175</f>
        <v>#DIV/0!</v>
      </c>
    </row>
    <row r="176" spans="1:25" x14ac:dyDescent="0.3">
      <c r="A176" t="e">
        <f>A3A701</f>
        <v>#NAME?</v>
      </c>
      <c r="B176" s="7">
        <f>COUNTIF(Sta!A:A,A176)</f>
        <v>0</v>
      </c>
      <c r="C176" s="4">
        <f>COUNTIF(Sta!B:B,A176)</f>
        <v>0</v>
      </c>
      <c r="D176" s="4">
        <f t="shared" si="3"/>
        <v>0</v>
      </c>
      <c r="E176" s="8" t="e">
        <f>(SUMIF(Sta!$A:$A,$A176,Sta!$T:$T)  + SUMIF(Sta!$B:$B,$A176,Sta!$T:$T) )/$D176</f>
        <v>#DIV/0!</v>
      </c>
      <c r="F176" s="5" t="e">
        <f>SUMIF(Sta!$A:$A,$A176,Sta!$T:$T)/$B176</f>
        <v>#DIV/0!</v>
      </c>
      <c r="G176" s="5" t="e">
        <f>SUMIF(Sta!$B:$B,$A176,Sta!$T:$T)/$C176</f>
        <v>#DIV/0!</v>
      </c>
      <c r="H176" s="8" t="e">
        <f>(SUMIF(Sta!$A:$A,$A176,Sta!$R:$R)  + SUMIF(Sta!$B:$B,$A176,Sta!$S:$S) )/$D176</f>
        <v>#DIV/0!</v>
      </c>
      <c r="I176" s="5" t="e">
        <f>SUMIF(Sta!$A:$A,$A176,Sta!$R:$R)/$B176</f>
        <v>#DIV/0!</v>
      </c>
      <c r="J176" s="5" t="e">
        <f>SUMIF(Sta!$B:$B,$A176,Sta!$S:$S)/$C176</f>
        <v>#DIV/0!</v>
      </c>
      <c r="K176" s="9" t="e">
        <f>(COUNTIFS(Sta!$A:$A,$A176,Sta!$T:$T,"&gt;2.5") +COUNTIFS(Sta!$B:$B,$A176,Sta!$T:$T,"&gt;2.5"))/$D176</f>
        <v>#DIV/0!</v>
      </c>
      <c r="L176" s="6" t="e">
        <f>COUNTIFS(Sta!$A:$A,$A176,Sta!$T:$T,"&gt;2.5")/$B176</f>
        <v>#DIV/0!</v>
      </c>
      <c r="M176" s="6" t="e">
        <f>COUNTIFS(Sta!$B:$B,$A176,Sta!$T:$T,"&gt;2.5")/$C176</f>
        <v>#DIV/0!</v>
      </c>
      <c r="N176" s="9" t="e">
        <f>(COUNTIFS(Sta!$A:$A,$A176,Sta!$T:$T,"&gt;3.5") +COUNTIFS(Sta!$B:$B,$A176,Sta!$T:$T,"&gt;3.5"))/$D176</f>
        <v>#DIV/0!</v>
      </c>
      <c r="O176" s="31" t="e">
        <f>COUNTIFS(Sta!$A:$A,$A176,Sta!$T:$T,"&gt;3.5")/$B176</f>
        <v>#DIV/0!</v>
      </c>
      <c r="P176" s="12" t="e">
        <f>COUNTIFS(Sta!$B:$B,$A176,Sta!$T:$T,"&gt;3.5")/$C176</f>
        <v>#DIV/0!</v>
      </c>
      <c r="Q176" s="31" t="e">
        <f>(COUNTIFS(Sta!$A:$A,$A176,Sta!$T:$T,"&gt;4.5") +COUNTIFS(Sta!$B:$B,$A176,Sta!$T:$T,"&gt;4.5"))/$D176</f>
        <v>#DIV/0!</v>
      </c>
      <c r="R176" s="6" t="e">
        <f>COUNTIFS(Sta!$A:$A,$A176,Sta!$T:$T,"&gt;4.5")/$B176</f>
        <v>#DIV/0!</v>
      </c>
      <c r="S176" s="6" t="e">
        <f>COUNTIFS(Sta!$B:$B,$A176,Sta!$T:$T,"&gt;4.5")/$C176</f>
        <v>#DIV/0!</v>
      </c>
      <c r="T176" s="9" t="e">
        <f>(COUNTIFS(Sta!$A:$A,$A176,Sta!$R:$R,"&gt;0.5") +COUNTIFS(Sta!$B:$B,$A176,Sta!$S:$S,"&gt;0.5"))/$D176</f>
        <v>#DIV/0!</v>
      </c>
      <c r="U176" s="6" t="e">
        <f>COUNTIFS(Sta!$A:$A,$A176,Sta!$R:$R,"&gt;0.5")/$B176</f>
        <v>#DIV/0!</v>
      </c>
      <c r="V176" s="6" t="e">
        <f>COUNTIFS(Sta!$B:$B,$A176,Sta!$S:$S,"&gt;0.5")/$C176</f>
        <v>#DIV/0!</v>
      </c>
      <c r="W176" s="9" t="e">
        <f>(COUNTIFS(Sta!$A:$A,$A176,Sta!$R:$R,"&gt;1.5") +COUNTIFS(Sta!$B:$B,$A176,Sta!$S:$S,"&gt;1.5"))/$D176</f>
        <v>#DIV/0!</v>
      </c>
      <c r="X176" s="6" t="e">
        <f>COUNTIFS(Sta!$A:$A,$A176,Sta!$R:$R,"&gt;1.5")/$B176</f>
        <v>#DIV/0!</v>
      </c>
      <c r="Y176" s="6" t="e">
        <f>COUNTIFS(Sta!$B:$B,$A176,Sta!$S:$S,"&gt;1.5")/$C176</f>
        <v>#DIV/0!</v>
      </c>
    </row>
    <row r="177" spans="1:25" x14ac:dyDescent="0.3">
      <c r="A177" t="e">
        <f>A3A702</f>
        <v>#NAME?</v>
      </c>
      <c r="B177" s="7">
        <f>COUNTIF(Sta!A:A,A177)</f>
        <v>0</v>
      </c>
      <c r="C177" s="4">
        <f>COUNTIF(Sta!B:B,A177)</f>
        <v>0</v>
      </c>
      <c r="D177" s="4">
        <f t="shared" si="3"/>
        <v>0</v>
      </c>
      <c r="E177" s="8" t="e">
        <f>(SUMIF(Sta!$A:$A,$A177,Sta!$T:$T)  + SUMIF(Sta!$B:$B,$A177,Sta!$T:$T) )/$D177</f>
        <v>#DIV/0!</v>
      </c>
      <c r="F177" s="5" t="e">
        <f>SUMIF(Sta!$A:$A,$A177,Sta!$T:$T)/$B177</f>
        <v>#DIV/0!</v>
      </c>
      <c r="G177" s="5" t="e">
        <f>SUMIF(Sta!$B:$B,$A177,Sta!$T:$T)/$C177</f>
        <v>#DIV/0!</v>
      </c>
      <c r="H177" s="8" t="e">
        <f>(SUMIF(Sta!$A:$A,$A177,Sta!$R:$R)  + SUMIF(Sta!$B:$B,$A177,Sta!$S:$S) )/$D177</f>
        <v>#DIV/0!</v>
      </c>
      <c r="I177" s="5" t="e">
        <f>SUMIF(Sta!$A:$A,$A177,Sta!$R:$R)/$B177</f>
        <v>#DIV/0!</v>
      </c>
      <c r="J177" s="5" t="e">
        <f>SUMIF(Sta!$B:$B,$A177,Sta!$S:$S)/$C177</f>
        <v>#DIV/0!</v>
      </c>
      <c r="K177" s="9" t="e">
        <f>(COUNTIFS(Sta!$A:$A,$A177,Sta!$T:$T,"&gt;2.5") +COUNTIFS(Sta!$B:$B,$A177,Sta!$T:$T,"&gt;2.5"))/$D177</f>
        <v>#DIV/0!</v>
      </c>
      <c r="L177" s="6" t="e">
        <f>COUNTIFS(Sta!$A:$A,$A177,Sta!$T:$T,"&gt;2.5")/$B177</f>
        <v>#DIV/0!</v>
      </c>
      <c r="M177" s="6" t="e">
        <f>COUNTIFS(Sta!$B:$B,$A177,Sta!$T:$T,"&gt;2.5")/$C177</f>
        <v>#DIV/0!</v>
      </c>
      <c r="N177" s="9" t="e">
        <f>(COUNTIFS(Sta!$A:$A,$A177,Sta!$T:$T,"&gt;3.5") +COUNTIFS(Sta!$B:$B,$A177,Sta!$T:$T,"&gt;3.5"))/$D177</f>
        <v>#DIV/0!</v>
      </c>
      <c r="O177" s="31" t="e">
        <f>COUNTIFS(Sta!$A:$A,$A177,Sta!$T:$T,"&gt;3.5")/$B177</f>
        <v>#DIV/0!</v>
      </c>
      <c r="P177" s="12" t="e">
        <f>COUNTIFS(Sta!$B:$B,$A177,Sta!$T:$T,"&gt;3.5")/$C177</f>
        <v>#DIV/0!</v>
      </c>
      <c r="Q177" s="31" t="e">
        <f>(COUNTIFS(Sta!$A:$A,$A177,Sta!$T:$T,"&gt;4.5") +COUNTIFS(Sta!$B:$B,$A177,Sta!$T:$T,"&gt;4.5"))/$D177</f>
        <v>#DIV/0!</v>
      </c>
      <c r="R177" s="6" t="e">
        <f>COUNTIFS(Sta!$A:$A,$A177,Sta!$T:$T,"&gt;4.5")/$B177</f>
        <v>#DIV/0!</v>
      </c>
      <c r="S177" s="6" t="e">
        <f>COUNTIFS(Sta!$B:$B,$A177,Sta!$T:$T,"&gt;4.5")/$C177</f>
        <v>#DIV/0!</v>
      </c>
      <c r="T177" s="9" t="e">
        <f>(COUNTIFS(Sta!$A:$A,$A177,Sta!$R:$R,"&gt;0.5") +COUNTIFS(Sta!$B:$B,$A177,Sta!$S:$S,"&gt;0.5"))/$D177</f>
        <v>#DIV/0!</v>
      </c>
      <c r="U177" s="6" t="e">
        <f>COUNTIFS(Sta!$A:$A,$A177,Sta!$R:$R,"&gt;0.5")/$B177</f>
        <v>#DIV/0!</v>
      </c>
      <c r="V177" s="6" t="e">
        <f>COUNTIFS(Sta!$B:$B,$A177,Sta!$S:$S,"&gt;0.5")/$C177</f>
        <v>#DIV/0!</v>
      </c>
      <c r="W177" s="9" t="e">
        <f>(COUNTIFS(Sta!$A:$A,$A177,Sta!$R:$R,"&gt;1.5") +COUNTIFS(Sta!$B:$B,$A177,Sta!$S:$S,"&gt;1.5"))/$D177</f>
        <v>#DIV/0!</v>
      </c>
      <c r="X177" s="6" t="e">
        <f>COUNTIFS(Sta!$A:$A,$A177,Sta!$R:$R,"&gt;1.5")/$B177</f>
        <v>#DIV/0!</v>
      </c>
      <c r="Y177" s="6" t="e">
        <f>COUNTIFS(Sta!$B:$B,$A177,Sta!$S:$S,"&gt;1.5")/$C177</f>
        <v>#DIV/0!</v>
      </c>
    </row>
    <row r="178" spans="1:25" x14ac:dyDescent="0.3">
      <c r="A178" t="e">
        <f>A3A703</f>
        <v>#NAME?</v>
      </c>
      <c r="B178" s="7">
        <f>COUNTIF(Sta!A:A,A178)</f>
        <v>0</v>
      </c>
      <c r="C178" s="4">
        <f>COUNTIF(Sta!B:B,A178)</f>
        <v>0</v>
      </c>
      <c r="D178" s="4">
        <f t="shared" si="3"/>
        <v>0</v>
      </c>
      <c r="E178" s="8" t="e">
        <f>(SUMIF(Sta!$A:$A,$A178,Sta!$T:$T)  + SUMIF(Sta!$B:$B,$A178,Sta!$T:$T) )/$D178</f>
        <v>#DIV/0!</v>
      </c>
      <c r="F178" s="5" t="e">
        <f>SUMIF(Sta!$A:$A,$A178,Sta!$T:$T)/$B178</f>
        <v>#DIV/0!</v>
      </c>
      <c r="G178" s="5" t="e">
        <f>SUMIF(Sta!$B:$B,$A178,Sta!$T:$T)/$C178</f>
        <v>#DIV/0!</v>
      </c>
      <c r="H178" s="8" t="e">
        <f>(SUMIF(Sta!$A:$A,$A178,Sta!$R:$R)  + SUMIF(Sta!$B:$B,$A178,Sta!$S:$S) )/$D178</f>
        <v>#DIV/0!</v>
      </c>
      <c r="I178" s="5" t="e">
        <f>SUMIF(Sta!$A:$A,$A178,Sta!$R:$R)/$B178</f>
        <v>#DIV/0!</v>
      </c>
      <c r="J178" s="5" t="e">
        <f>SUMIF(Sta!$B:$B,$A178,Sta!$S:$S)/$C178</f>
        <v>#DIV/0!</v>
      </c>
      <c r="K178" s="9" t="e">
        <f>(COUNTIFS(Sta!$A:$A,$A178,Sta!$T:$T,"&gt;2.5") +COUNTIFS(Sta!$B:$B,$A178,Sta!$T:$T,"&gt;2.5"))/$D178</f>
        <v>#DIV/0!</v>
      </c>
      <c r="L178" s="6" t="e">
        <f>COUNTIFS(Sta!$A:$A,$A178,Sta!$T:$T,"&gt;2.5")/$B178</f>
        <v>#DIV/0!</v>
      </c>
      <c r="M178" s="6" t="e">
        <f>COUNTIFS(Sta!$B:$B,$A178,Sta!$T:$T,"&gt;2.5")/$C178</f>
        <v>#DIV/0!</v>
      </c>
      <c r="N178" s="9" t="e">
        <f>(COUNTIFS(Sta!$A:$A,$A178,Sta!$T:$T,"&gt;3.5") +COUNTIFS(Sta!$B:$B,$A178,Sta!$T:$T,"&gt;3.5"))/$D178</f>
        <v>#DIV/0!</v>
      </c>
      <c r="O178" s="31" t="e">
        <f>COUNTIFS(Sta!$A:$A,$A178,Sta!$T:$T,"&gt;3.5")/$B178</f>
        <v>#DIV/0!</v>
      </c>
      <c r="P178" s="12" t="e">
        <f>COUNTIFS(Sta!$B:$B,$A178,Sta!$T:$T,"&gt;3.5")/$C178</f>
        <v>#DIV/0!</v>
      </c>
      <c r="Q178" s="31" t="e">
        <f>(COUNTIFS(Sta!$A:$A,$A178,Sta!$T:$T,"&gt;4.5") +COUNTIFS(Sta!$B:$B,$A178,Sta!$T:$T,"&gt;4.5"))/$D178</f>
        <v>#DIV/0!</v>
      </c>
      <c r="R178" s="6" t="e">
        <f>COUNTIFS(Sta!$A:$A,$A178,Sta!$T:$T,"&gt;4.5")/$B178</f>
        <v>#DIV/0!</v>
      </c>
      <c r="S178" s="6" t="e">
        <f>COUNTIFS(Sta!$B:$B,$A178,Sta!$T:$T,"&gt;4.5")/$C178</f>
        <v>#DIV/0!</v>
      </c>
      <c r="T178" s="9" t="e">
        <f>(COUNTIFS(Sta!$A:$A,$A178,Sta!$R:$R,"&gt;0.5") +COUNTIFS(Sta!$B:$B,$A178,Sta!$S:$S,"&gt;0.5"))/$D178</f>
        <v>#DIV/0!</v>
      </c>
      <c r="U178" s="6" t="e">
        <f>COUNTIFS(Sta!$A:$A,$A178,Sta!$R:$R,"&gt;0.5")/$B178</f>
        <v>#DIV/0!</v>
      </c>
      <c r="V178" s="6" t="e">
        <f>COUNTIFS(Sta!$B:$B,$A178,Sta!$S:$S,"&gt;0.5")/$C178</f>
        <v>#DIV/0!</v>
      </c>
      <c r="W178" s="9" t="e">
        <f>(COUNTIFS(Sta!$A:$A,$A178,Sta!$R:$R,"&gt;1.5") +COUNTIFS(Sta!$B:$B,$A178,Sta!$S:$S,"&gt;1.5"))/$D178</f>
        <v>#DIV/0!</v>
      </c>
      <c r="X178" s="6" t="e">
        <f>COUNTIFS(Sta!$A:$A,$A178,Sta!$R:$R,"&gt;1.5")/$B178</f>
        <v>#DIV/0!</v>
      </c>
      <c r="Y178" s="6" t="e">
        <f>COUNTIFS(Sta!$B:$B,$A178,Sta!$S:$S,"&gt;1.5")/$C178</f>
        <v>#DIV/0!</v>
      </c>
    </row>
    <row r="179" spans="1:25" x14ac:dyDescent="0.3">
      <c r="A179" t="e">
        <f>A3A704</f>
        <v>#NAME?</v>
      </c>
      <c r="B179" s="7">
        <f>COUNTIF(Sta!A:A,A179)</f>
        <v>0</v>
      </c>
      <c r="C179" s="4">
        <f>COUNTIF(Sta!B:B,A179)</f>
        <v>0</v>
      </c>
      <c r="D179" s="4">
        <f t="shared" si="3"/>
        <v>0</v>
      </c>
      <c r="E179" s="8" t="e">
        <f>(SUMIF(Sta!$A:$A,$A179,Sta!$T:$T)  + SUMIF(Sta!$B:$B,$A179,Sta!$T:$T) )/$D179</f>
        <v>#DIV/0!</v>
      </c>
      <c r="F179" s="5" t="e">
        <f>SUMIF(Sta!$A:$A,$A179,Sta!$T:$T)/$B179</f>
        <v>#DIV/0!</v>
      </c>
      <c r="G179" s="5" t="e">
        <f>SUMIF(Sta!$B:$B,$A179,Sta!$T:$T)/$C179</f>
        <v>#DIV/0!</v>
      </c>
      <c r="H179" s="8" t="e">
        <f>(SUMIF(Sta!$A:$A,$A179,Sta!$R:$R)  + SUMIF(Sta!$B:$B,$A179,Sta!$S:$S) )/$D179</f>
        <v>#DIV/0!</v>
      </c>
      <c r="I179" s="5" t="e">
        <f>SUMIF(Sta!$A:$A,$A179,Sta!$R:$R)/$B179</f>
        <v>#DIV/0!</v>
      </c>
      <c r="J179" s="5" t="e">
        <f>SUMIF(Sta!$B:$B,$A179,Sta!$S:$S)/$C179</f>
        <v>#DIV/0!</v>
      </c>
      <c r="K179" s="9" t="e">
        <f>(COUNTIFS(Sta!$A:$A,$A179,Sta!$T:$T,"&gt;2.5") +COUNTIFS(Sta!$B:$B,$A179,Sta!$T:$T,"&gt;2.5"))/$D179</f>
        <v>#DIV/0!</v>
      </c>
      <c r="L179" s="6" t="e">
        <f>COUNTIFS(Sta!$A:$A,$A179,Sta!$T:$T,"&gt;2.5")/$B179</f>
        <v>#DIV/0!</v>
      </c>
      <c r="M179" s="6" t="e">
        <f>COUNTIFS(Sta!$B:$B,$A179,Sta!$T:$T,"&gt;2.5")/$C179</f>
        <v>#DIV/0!</v>
      </c>
      <c r="N179" s="9" t="e">
        <f>(COUNTIFS(Sta!$A:$A,$A179,Sta!$T:$T,"&gt;3.5") +COUNTIFS(Sta!$B:$B,$A179,Sta!$T:$T,"&gt;3.5"))/$D179</f>
        <v>#DIV/0!</v>
      </c>
      <c r="O179" s="31" t="e">
        <f>COUNTIFS(Sta!$A:$A,$A179,Sta!$T:$T,"&gt;3.5")/$B179</f>
        <v>#DIV/0!</v>
      </c>
      <c r="P179" s="12" t="e">
        <f>COUNTIFS(Sta!$B:$B,$A179,Sta!$T:$T,"&gt;3.5")/$C179</f>
        <v>#DIV/0!</v>
      </c>
      <c r="Q179" s="31" t="e">
        <f>(COUNTIFS(Sta!$A:$A,$A179,Sta!$T:$T,"&gt;4.5") +COUNTIFS(Sta!$B:$B,$A179,Sta!$T:$T,"&gt;4.5"))/$D179</f>
        <v>#DIV/0!</v>
      </c>
      <c r="R179" s="6" t="e">
        <f>COUNTIFS(Sta!$A:$A,$A179,Sta!$T:$T,"&gt;4.5")/$B179</f>
        <v>#DIV/0!</v>
      </c>
      <c r="S179" s="6" t="e">
        <f>COUNTIFS(Sta!$B:$B,$A179,Sta!$T:$T,"&gt;4.5")/$C179</f>
        <v>#DIV/0!</v>
      </c>
      <c r="T179" s="9" t="e">
        <f>(COUNTIFS(Sta!$A:$A,$A179,Sta!$R:$R,"&gt;0.5") +COUNTIFS(Sta!$B:$B,$A179,Sta!$S:$S,"&gt;0.5"))/$D179</f>
        <v>#DIV/0!</v>
      </c>
      <c r="U179" s="6" t="e">
        <f>COUNTIFS(Sta!$A:$A,$A179,Sta!$R:$R,"&gt;0.5")/$B179</f>
        <v>#DIV/0!</v>
      </c>
      <c r="V179" s="6" t="e">
        <f>COUNTIFS(Sta!$B:$B,$A179,Sta!$S:$S,"&gt;0.5")/$C179</f>
        <v>#DIV/0!</v>
      </c>
      <c r="W179" s="9" t="e">
        <f>(COUNTIFS(Sta!$A:$A,$A179,Sta!$R:$R,"&gt;1.5") +COUNTIFS(Sta!$B:$B,$A179,Sta!$S:$S,"&gt;1.5"))/$D179</f>
        <v>#DIV/0!</v>
      </c>
      <c r="X179" s="6" t="e">
        <f>COUNTIFS(Sta!$A:$A,$A179,Sta!$R:$R,"&gt;1.5")/$B179</f>
        <v>#DIV/0!</v>
      </c>
      <c r="Y179" s="6" t="e">
        <f>COUNTIFS(Sta!$B:$B,$A179,Sta!$S:$S,"&gt;1.5")/$C179</f>
        <v>#DIV/0!</v>
      </c>
    </row>
    <row r="180" spans="1:25" x14ac:dyDescent="0.3">
      <c r="A180" t="e">
        <f>A3A705</f>
        <v>#NAME?</v>
      </c>
      <c r="B180" s="7">
        <f>COUNTIF(Sta!A:A,A180)</f>
        <v>0</v>
      </c>
      <c r="C180" s="4">
        <f>COUNTIF(Sta!B:B,A180)</f>
        <v>0</v>
      </c>
      <c r="D180" s="4">
        <f t="shared" si="3"/>
        <v>0</v>
      </c>
      <c r="E180" s="8" t="e">
        <f>(SUMIF(Sta!$A:$A,$A180,Sta!$T:$T)  + SUMIF(Sta!$B:$B,$A180,Sta!$T:$T) )/$D180</f>
        <v>#DIV/0!</v>
      </c>
      <c r="F180" s="5" t="e">
        <f>SUMIF(Sta!$A:$A,$A180,Sta!$T:$T)/$B180</f>
        <v>#DIV/0!</v>
      </c>
      <c r="G180" s="5" t="e">
        <f>SUMIF(Sta!$B:$B,$A180,Sta!$T:$T)/$C180</f>
        <v>#DIV/0!</v>
      </c>
      <c r="H180" s="8" t="e">
        <f>(SUMIF(Sta!$A:$A,$A180,Sta!$R:$R)  + SUMIF(Sta!$B:$B,$A180,Sta!$S:$S) )/$D180</f>
        <v>#DIV/0!</v>
      </c>
      <c r="I180" s="5" t="e">
        <f>SUMIF(Sta!$A:$A,$A180,Sta!$R:$R)/$B180</f>
        <v>#DIV/0!</v>
      </c>
      <c r="J180" s="5" t="e">
        <f>SUMIF(Sta!$B:$B,$A180,Sta!$S:$S)/$C180</f>
        <v>#DIV/0!</v>
      </c>
      <c r="K180" s="9" t="e">
        <f>(COUNTIFS(Sta!$A:$A,$A180,Sta!$T:$T,"&gt;2.5") +COUNTIFS(Sta!$B:$B,$A180,Sta!$T:$T,"&gt;2.5"))/$D180</f>
        <v>#DIV/0!</v>
      </c>
      <c r="L180" s="6" t="e">
        <f>COUNTIFS(Sta!$A:$A,$A180,Sta!$T:$T,"&gt;2.5")/$B180</f>
        <v>#DIV/0!</v>
      </c>
      <c r="M180" s="6" t="e">
        <f>COUNTIFS(Sta!$B:$B,$A180,Sta!$T:$T,"&gt;2.5")/$C180</f>
        <v>#DIV/0!</v>
      </c>
      <c r="N180" s="9" t="e">
        <f>(COUNTIFS(Sta!$A:$A,$A180,Sta!$T:$T,"&gt;3.5") +COUNTIFS(Sta!$B:$B,$A180,Sta!$T:$T,"&gt;3.5"))/$D180</f>
        <v>#DIV/0!</v>
      </c>
      <c r="O180" s="31" t="e">
        <f>COUNTIFS(Sta!$A:$A,$A180,Sta!$T:$T,"&gt;3.5")/$B180</f>
        <v>#DIV/0!</v>
      </c>
      <c r="P180" s="12" t="e">
        <f>COUNTIFS(Sta!$B:$B,$A180,Sta!$T:$T,"&gt;3.5")/$C180</f>
        <v>#DIV/0!</v>
      </c>
      <c r="Q180" s="31" t="e">
        <f>(COUNTIFS(Sta!$A:$A,$A180,Sta!$T:$T,"&gt;4.5") +COUNTIFS(Sta!$B:$B,$A180,Sta!$T:$T,"&gt;4.5"))/$D180</f>
        <v>#DIV/0!</v>
      </c>
      <c r="R180" s="6" t="e">
        <f>COUNTIFS(Sta!$A:$A,$A180,Sta!$T:$T,"&gt;4.5")/$B180</f>
        <v>#DIV/0!</v>
      </c>
      <c r="S180" s="6" t="e">
        <f>COUNTIFS(Sta!$B:$B,$A180,Sta!$T:$T,"&gt;4.5")/$C180</f>
        <v>#DIV/0!</v>
      </c>
      <c r="T180" s="9" t="e">
        <f>(COUNTIFS(Sta!$A:$A,$A180,Sta!$R:$R,"&gt;0.5") +COUNTIFS(Sta!$B:$B,$A180,Sta!$S:$S,"&gt;0.5"))/$D180</f>
        <v>#DIV/0!</v>
      </c>
      <c r="U180" s="6" t="e">
        <f>COUNTIFS(Sta!$A:$A,$A180,Sta!$R:$R,"&gt;0.5")/$B180</f>
        <v>#DIV/0!</v>
      </c>
      <c r="V180" s="6" t="e">
        <f>COUNTIFS(Sta!$B:$B,$A180,Sta!$S:$S,"&gt;0.5")/$C180</f>
        <v>#DIV/0!</v>
      </c>
      <c r="W180" s="9" t="e">
        <f>(COUNTIFS(Sta!$A:$A,$A180,Sta!$R:$R,"&gt;1.5") +COUNTIFS(Sta!$B:$B,$A180,Sta!$S:$S,"&gt;1.5"))/$D180</f>
        <v>#DIV/0!</v>
      </c>
      <c r="X180" s="6" t="e">
        <f>COUNTIFS(Sta!$A:$A,$A180,Sta!$R:$R,"&gt;1.5")/$B180</f>
        <v>#DIV/0!</v>
      </c>
      <c r="Y180" s="6" t="e">
        <f>COUNTIFS(Sta!$B:$B,$A180,Sta!$S:$S,"&gt;1.5")/$C180</f>
        <v>#DIV/0!</v>
      </c>
    </row>
    <row r="181" spans="1:25" x14ac:dyDescent="0.3">
      <c r="A181" t="e">
        <f>A3A706</f>
        <v>#NAME?</v>
      </c>
      <c r="B181" s="7">
        <f>COUNTIF(Sta!A:A,A181)</f>
        <v>0</v>
      </c>
      <c r="C181" s="4">
        <f>COUNTIF(Sta!B:B,A181)</f>
        <v>0</v>
      </c>
      <c r="D181" s="4">
        <f t="shared" si="3"/>
        <v>0</v>
      </c>
      <c r="E181" s="8" t="e">
        <f>(SUMIF(Sta!$A:$A,$A181,Sta!$T:$T)  + SUMIF(Sta!$B:$B,$A181,Sta!$T:$T) )/$D181</f>
        <v>#DIV/0!</v>
      </c>
      <c r="F181" s="5" t="e">
        <f>SUMIF(Sta!$A:$A,$A181,Sta!$T:$T)/$B181</f>
        <v>#DIV/0!</v>
      </c>
      <c r="G181" s="5" t="e">
        <f>SUMIF(Sta!$B:$B,$A181,Sta!$T:$T)/$C181</f>
        <v>#DIV/0!</v>
      </c>
      <c r="H181" s="8" t="e">
        <f>(SUMIF(Sta!$A:$A,$A181,Sta!$R:$R)  + SUMIF(Sta!$B:$B,$A181,Sta!$S:$S) )/$D181</f>
        <v>#DIV/0!</v>
      </c>
      <c r="I181" s="5" t="e">
        <f>SUMIF(Sta!$A:$A,$A181,Sta!$R:$R)/$B181</f>
        <v>#DIV/0!</v>
      </c>
      <c r="J181" s="5" t="e">
        <f>SUMIF(Sta!$B:$B,$A181,Sta!$S:$S)/$C181</f>
        <v>#DIV/0!</v>
      </c>
      <c r="K181" s="9" t="e">
        <f>(COUNTIFS(Sta!$A:$A,$A181,Sta!$T:$T,"&gt;2.5") +COUNTIFS(Sta!$B:$B,$A181,Sta!$T:$T,"&gt;2.5"))/$D181</f>
        <v>#DIV/0!</v>
      </c>
      <c r="L181" s="6" t="e">
        <f>COUNTIFS(Sta!$A:$A,$A181,Sta!$T:$T,"&gt;2.5")/$B181</f>
        <v>#DIV/0!</v>
      </c>
      <c r="M181" s="6" t="e">
        <f>COUNTIFS(Sta!$B:$B,$A181,Sta!$T:$T,"&gt;2.5")/$C181</f>
        <v>#DIV/0!</v>
      </c>
      <c r="N181" s="9" t="e">
        <f>(COUNTIFS(Sta!$A:$A,$A181,Sta!$T:$T,"&gt;3.5") +COUNTIFS(Sta!$B:$B,$A181,Sta!$T:$T,"&gt;3.5"))/$D181</f>
        <v>#DIV/0!</v>
      </c>
      <c r="O181" s="31" t="e">
        <f>COUNTIFS(Sta!$A:$A,$A181,Sta!$T:$T,"&gt;3.5")/$B181</f>
        <v>#DIV/0!</v>
      </c>
      <c r="P181" s="12" t="e">
        <f>COUNTIFS(Sta!$B:$B,$A181,Sta!$T:$T,"&gt;3.5")/$C181</f>
        <v>#DIV/0!</v>
      </c>
      <c r="Q181" s="31" t="e">
        <f>(COUNTIFS(Sta!$A:$A,$A181,Sta!$T:$T,"&gt;4.5") +COUNTIFS(Sta!$B:$B,$A181,Sta!$T:$T,"&gt;4.5"))/$D181</f>
        <v>#DIV/0!</v>
      </c>
      <c r="R181" s="6" t="e">
        <f>COUNTIFS(Sta!$A:$A,$A181,Sta!$T:$T,"&gt;4.5")/$B181</f>
        <v>#DIV/0!</v>
      </c>
      <c r="S181" s="6" t="e">
        <f>COUNTIFS(Sta!$B:$B,$A181,Sta!$T:$T,"&gt;4.5")/$C181</f>
        <v>#DIV/0!</v>
      </c>
      <c r="T181" s="9" t="e">
        <f>(COUNTIFS(Sta!$A:$A,$A181,Sta!$R:$R,"&gt;0.5") +COUNTIFS(Sta!$B:$B,$A181,Sta!$S:$S,"&gt;0.5"))/$D181</f>
        <v>#DIV/0!</v>
      </c>
      <c r="U181" s="6" t="e">
        <f>COUNTIFS(Sta!$A:$A,$A181,Sta!$R:$R,"&gt;0.5")/$B181</f>
        <v>#DIV/0!</v>
      </c>
      <c r="V181" s="6" t="e">
        <f>COUNTIFS(Sta!$B:$B,$A181,Sta!$S:$S,"&gt;0.5")/$C181</f>
        <v>#DIV/0!</v>
      </c>
      <c r="W181" s="9" t="e">
        <f>(COUNTIFS(Sta!$A:$A,$A181,Sta!$R:$R,"&gt;1.5") +COUNTIFS(Sta!$B:$B,$A181,Sta!$S:$S,"&gt;1.5"))/$D181</f>
        <v>#DIV/0!</v>
      </c>
      <c r="X181" s="6" t="e">
        <f>COUNTIFS(Sta!$A:$A,$A181,Sta!$R:$R,"&gt;1.5")/$B181</f>
        <v>#DIV/0!</v>
      </c>
      <c r="Y181" s="6" t="e">
        <f>COUNTIFS(Sta!$B:$B,$A181,Sta!$S:$S,"&gt;1.5")/$C181</f>
        <v>#DIV/0!</v>
      </c>
    </row>
    <row r="182" spans="1:25" x14ac:dyDescent="0.3">
      <c r="A182" t="e">
        <f>A3A707</f>
        <v>#NAME?</v>
      </c>
      <c r="B182" s="7">
        <f>COUNTIF(Sta!A:A,A182)</f>
        <v>0</v>
      </c>
      <c r="C182" s="4">
        <f>COUNTIF(Sta!B:B,A182)</f>
        <v>0</v>
      </c>
      <c r="D182" s="4">
        <f t="shared" si="3"/>
        <v>0</v>
      </c>
      <c r="E182" s="8" t="e">
        <f>(SUMIF(Sta!$A:$A,$A182,Sta!$T:$T)  + SUMIF(Sta!$B:$B,$A182,Sta!$T:$T) )/$D182</f>
        <v>#DIV/0!</v>
      </c>
      <c r="F182" s="5" t="e">
        <f>SUMIF(Sta!$A:$A,$A182,Sta!$T:$T)/$B182</f>
        <v>#DIV/0!</v>
      </c>
      <c r="G182" s="5" t="e">
        <f>SUMIF(Sta!$B:$B,$A182,Sta!$T:$T)/$C182</f>
        <v>#DIV/0!</v>
      </c>
      <c r="H182" s="8" t="e">
        <f>(SUMIF(Sta!$A:$A,$A182,Sta!$R:$R)  + SUMIF(Sta!$B:$B,$A182,Sta!$S:$S) )/$D182</f>
        <v>#DIV/0!</v>
      </c>
      <c r="I182" s="5" t="e">
        <f>SUMIF(Sta!$A:$A,$A182,Sta!$R:$R)/$B182</f>
        <v>#DIV/0!</v>
      </c>
      <c r="J182" s="5" t="e">
        <f>SUMIF(Sta!$B:$B,$A182,Sta!$S:$S)/$C182</f>
        <v>#DIV/0!</v>
      </c>
      <c r="K182" s="9" t="e">
        <f>(COUNTIFS(Sta!$A:$A,$A182,Sta!$T:$T,"&gt;2.5") +COUNTIFS(Sta!$B:$B,$A182,Sta!$T:$T,"&gt;2.5"))/$D182</f>
        <v>#DIV/0!</v>
      </c>
      <c r="L182" s="6" t="e">
        <f>COUNTIFS(Sta!$A:$A,$A182,Sta!$T:$T,"&gt;2.5")/$B182</f>
        <v>#DIV/0!</v>
      </c>
      <c r="M182" s="6" t="e">
        <f>COUNTIFS(Sta!$B:$B,$A182,Sta!$T:$T,"&gt;2.5")/$C182</f>
        <v>#DIV/0!</v>
      </c>
      <c r="N182" s="9" t="e">
        <f>(COUNTIFS(Sta!$A:$A,$A182,Sta!$T:$T,"&gt;3.5") +COUNTIFS(Sta!$B:$B,$A182,Sta!$T:$T,"&gt;3.5"))/$D182</f>
        <v>#DIV/0!</v>
      </c>
      <c r="O182" s="31" t="e">
        <f>COUNTIFS(Sta!$A:$A,$A182,Sta!$T:$T,"&gt;3.5")/$B182</f>
        <v>#DIV/0!</v>
      </c>
      <c r="P182" s="12" t="e">
        <f>COUNTIFS(Sta!$B:$B,$A182,Sta!$T:$T,"&gt;3.5")/$C182</f>
        <v>#DIV/0!</v>
      </c>
      <c r="Q182" s="31" t="e">
        <f>(COUNTIFS(Sta!$A:$A,$A182,Sta!$T:$T,"&gt;4.5") +COUNTIFS(Sta!$B:$B,$A182,Sta!$T:$T,"&gt;4.5"))/$D182</f>
        <v>#DIV/0!</v>
      </c>
      <c r="R182" s="6" t="e">
        <f>COUNTIFS(Sta!$A:$A,$A182,Sta!$T:$T,"&gt;4.5")/$B182</f>
        <v>#DIV/0!</v>
      </c>
      <c r="S182" s="6" t="e">
        <f>COUNTIFS(Sta!$B:$B,$A182,Sta!$T:$T,"&gt;4.5")/$C182</f>
        <v>#DIV/0!</v>
      </c>
      <c r="T182" s="9" t="e">
        <f>(COUNTIFS(Sta!$A:$A,$A182,Sta!$R:$R,"&gt;0.5") +COUNTIFS(Sta!$B:$B,$A182,Sta!$S:$S,"&gt;0.5"))/$D182</f>
        <v>#DIV/0!</v>
      </c>
      <c r="U182" s="6" t="e">
        <f>COUNTIFS(Sta!$A:$A,$A182,Sta!$R:$R,"&gt;0.5")/$B182</f>
        <v>#DIV/0!</v>
      </c>
      <c r="V182" s="6" t="e">
        <f>COUNTIFS(Sta!$B:$B,$A182,Sta!$S:$S,"&gt;0.5")/$C182</f>
        <v>#DIV/0!</v>
      </c>
      <c r="W182" s="9" t="e">
        <f>(COUNTIFS(Sta!$A:$A,$A182,Sta!$R:$R,"&gt;1.5") +COUNTIFS(Sta!$B:$B,$A182,Sta!$S:$S,"&gt;1.5"))/$D182</f>
        <v>#DIV/0!</v>
      </c>
      <c r="X182" s="6" t="e">
        <f>COUNTIFS(Sta!$A:$A,$A182,Sta!$R:$R,"&gt;1.5")/$B182</f>
        <v>#DIV/0!</v>
      </c>
      <c r="Y182" s="6" t="e">
        <f>COUNTIFS(Sta!$B:$B,$A182,Sta!$S:$S,"&gt;1.5")/$C182</f>
        <v>#DIV/0!</v>
      </c>
    </row>
    <row r="183" spans="1:25" x14ac:dyDescent="0.3">
      <c r="A183" t="e">
        <f>A3A708</f>
        <v>#NAME?</v>
      </c>
      <c r="B183" s="7">
        <f>COUNTIF(Sta!A:A,A183)</f>
        <v>0</v>
      </c>
      <c r="C183" s="4">
        <f>COUNTIF(Sta!B:B,A183)</f>
        <v>0</v>
      </c>
      <c r="D183" s="4">
        <f t="shared" si="3"/>
        <v>0</v>
      </c>
      <c r="E183" s="8" t="e">
        <f>(SUMIF(Sta!$A:$A,$A183,Sta!$T:$T)  + SUMIF(Sta!$B:$B,$A183,Sta!$T:$T) )/$D183</f>
        <v>#DIV/0!</v>
      </c>
      <c r="F183" s="5" t="e">
        <f>SUMIF(Sta!$A:$A,$A183,Sta!$T:$T)/$B183</f>
        <v>#DIV/0!</v>
      </c>
      <c r="G183" s="5" t="e">
        <f>SUMIF(Sta!$B:$B,$A183,Sta!$T:$T)/$C183</f>
        <v>#DIV/0!</v>
      </c>
      <c r="H183" s="8" t="e">
        <f>(SUMIF(Sta!$A:$A,$A183,Sta!$R:$R)  + SUMIF(Sta!$B:$B,$A183,Sta!$S:$S) )/$D183</f>
        <v>#DIV/0!</v>
      </c>
      <c r="I183" s="5" t="e">
        <f>SUMIF(Sta!$A:$A,$A183,Sta!$R:$R)/$B183</f>
        <v>#DIV/0!</v>
      </c>
      <c r="J183" s="5" t="e">
        <f>SUMIF(Sta!$B:$B,$A183,Sta!$S:$S)/$C183</f>
        <v>#DIV/0!</v>
      </c>
      <c r="K183" s="9" t="e">
        <f>(COUNTIFS(Sta!$A:$A,$A183,Sta!$T:$T,"&gt;2.5") +COUNTIFS(Sta!$B:$B,$A183,Sta!$T:$T,"&gt;2.5"))/$D183</f>
        <v>#DIV/0!</v>
      </c>
      <c r="L183" s="6" t="e">
        <f>COUNTIFS(Sta!$A:$A,$A183,Sta!$T:$T,"&gt;2.5")/$B183</f>
        <v>#DIV/0!</v>
      </c>
      <c r="M183" s="6" t="e">
        <f>COUNTIFS(Sta!$B:$B,$A183,Sta!$T:$T,"&gt;2.5")/$C183</f>
        <v>#DIV/0!</v>
      </c>
      <c r="N183" s="9" t="e">
        <f>(COUNTIFS(Sta!$A:$A,$A183,Sta!$T:$T,"&gt;3.5") +COUNTIFS(Sta!$B:$B,$A183,Sta!$T:$T,"&gt;3.5"))/$D183</f>
        <v>#DIV/0!</v>
      </c>
      <c r="O183" s="31" t="e">
        <f>COUNTIFS(Sta!$A:$A,$A183,Sta!$T:$T,"&gt;3.5")/$B183</f>
        <v>#DIV/0!</v>
      </c>
      <c r="P183" s="12" t="e">
        <f>COUNTIFS(Sta!$B:$B,$A183,Sta!$T:$T,"&gt;3.5")/$C183</f>
        <v>#DIV/0!</v>
      </c>
      <c r="Q183" s="31" t="e">
        <f>(COUNTIFS(Sta!$A:$A,$A183,Sta!$T:$T,"&gt;4.5") +COUNTIFS(Sta!$B:$B,$A183,Sta!$T:$T,"&gt;4.5"))/$D183</f>
        <v>#DIV/0!</v>
      </c>
      <c r="R183" s="6" t="e">
        <f>COUNTIFS(Sta!$A:$A,$A183,Sta!$T:$T,"&gt;4.5")/$B183</f>
        <v>#DIV/0!</v>
      </c>
      <c r="S183" s="6" t="e">
        <f>COUNTIFS(Sta!$B:$B,$A183,Sta!$T:$T,"&gt;4.5")/$C183</f>
        <v>#DIV/0!</v>
      </c>
      <c r="T183" s="9" t="e">
        <f>(COUNTIFS(Sta!$A:$A,$A183,Sta!$R:$R,"&gt;0.5") +COUNTIFS(Sta!$B:$B,$A183,Sta!$S:$S,"&gt;0.5"))/$D183</f>
        <v>#DIV/0!</v>
      </c>
      <c r="U183" s="6" t="e">
        <f>COUNTIFS(Sta!$A:$A,$A183,Sta!$R:$R,"&gt;0.5")/$B183</f>
        <v>#DIV/0!</v>
      </c>
      <c r="V183" s="6" t="e">
        <f>COUNTIFS(Sta!$B:$B,$A183,Sta!$S:$S,"&gt;0.5")/$C183</f>
        <v>#DIV/0!</v>
      </c>
      <c r="W183" s="9" t="e">
        <f>(COUNTIFS(Sta!$A:$A,$A183,Sta!$R:$R,"&gt;1.5") +COUNTIFS(Sta!$B:$B,$A183,Sta!$S:$S,"&gt;1.5"))/$D183</f>
        <v>#DIV/0!</v>
      </c>
      <c r="X183" s="6" t="e">
        <f>COUNTIFS(Sta!$A:$A,$A183,Sta!$R:$R,"&gt;1.5")/$B183</f>
        <v>#DIV/0!</v>
      </c>
      <c r="Y183" s="6" t="e">
        <f>COUNTIFS(Sta!$B:$B,$A183,Sta!$S:$S,"&gt;1.5")/$C183</f>
        <v>#DIV/0!</v>
      </c>
    </row>
    <row r="184" spans="1:25" x14ac:dyDescent="0.3">
      <c r="A184" t="e">
        <f>A3A709</f>
        <v>#NAME?</v>
      </c>
      <c r="B184" s="7">
        <f>COUNTIF(Sta!A:A,A184)</f>
        <v>0</v>
      </c>
      <c r="C184" s="4">
        <f>COUNTIF(Sta!B:B,A184)</f>
        <v>0</v>
      </c>
      <c r="D184" s="4">
        <f t="shared" si="3"/>
        <v>0</v>
      </c>
      <c r="E184" s="8" t="e">
        <f>(SUMIF(Sta!$A:$A,$A184,Sta!$T:$T)  + SUMIF(Sta!$B:$B,$A184,Sta!$T:$T) )/$D184</f>
        <v>#DIV/0!</v>
      </c>
      <c r="F184" s="5" t="e">
        <f>SUMIF(Sta!$A:$A,$A184,Sta!$T:$T)/$B184</f>
        <v>#DIV/0!</v>
      </c>
      <c r="G184" s="5" t="e">
        <f>SUMIF(Sta!$B:$B,$A184,Sta!$T:$T)/$C184</f>
        <v>#DIV/0!</v>
      </c>
      <c r="H184" s="8" t="e">
        <f>(SUMIF(Sta!$A:$A,$A184,Sta!$R:$R)  + SUMIF(Sta!$B:$B,$A184,Sta!$S:$S) )/$D184</f>
        <v>#DIV/0!</v>
      </c>
      <c r="I184" s="5" t="e">
        <f>SUMIF(Sta!$A:$A,$A184,Sta!$R:$R)/$B184</f>
        <v>#DIV/0!</v>
      </c>
      <c r="J184" s="5" t="e">
        <f>SUMIF(Sta!$B:$B,$A184,Sta!$S:$S)/$C184</f>
        <v>#DIV/0!</v>
      </c>
      <c r="K184" s="9" t="e">
        <f>(COUNTIFS(Sta!$A:$A,$A184,Sta!$T:$T,"&gt;2.5") +COUNTIFS(Sta!$B:$B,$A184,Sta!$T:$T,"&gt;2.5"))/$D184</f>
        <v>#DIV/0!</v>
      </c>
      <c r="L184" s="6" t="e">
        <f>COUNTIFS(Sta!$A:$A,$A184,Sta!$T:$T,"&gt;2.5")/$B184</f>
        <v>#DIV/0!</v>
      </c>
      <c r="M184" s="6" t="e">
        <f>COUNTIFS(Sta!$B:$B,$A184,Sta!$T:$T,"&gt;2.5")/$C184</f>
        <v>#DIV/0!</v>
      </c>
      <c r="N184" s="9" t="e">
        <f>(COUNTIFS(Sta!$A:$A,$A184,Sta!$T:$T,"&gt;3.5") +COUNTIFS(Sta!$B:$B,$A184,Sta!$T:$T,"&gt;3.5"))/$D184</f>
        <v>#DIV/0!</v>
      </c>
      <c r="O184" s="31" t="e">
        <f>COUNTIFS(Sta!$A:$A,$A184,Sta!$T:$T,"&gt;3.5")/$B184</f>
        <v>#DIV/0!</v>
      </c>
      <c r="P184" s="12" t="e">
        <f>COUNTIFS(Sta!$B:$B,$A184,Sta!$T:$T,"&gt;3.5")/$C184</f>
        <v>#DIV/0!</v>
      </c>
      <c r="Q184" s="31" t="e">
        <f>(COUNTIFS(Sta!$A:$A,$A184,Sta!$T:$T,"&gt;4.5") +COUNTIFS(Sta!$B:$B,$A184,Sta!$T:$T,"&gt;4.5"))/$D184</f>
        <v>#DIV/0!</v>
      </c>
      <c r="R184" s="6" t="e">
        <f>COUNTIFS(Sta!$A:$A,$A184,Sta!$T:$T,"&gt;4.5")/$B184</f>
        <v>#DIV/0!</v>
      </c>
      <c r="S184" s="6" t="e">
        <f>COUNTIFS(Sta!$B:$B,$A184,Sta!$T:$T,"&gt;4.5")/$C184</f>
        <v>#DIV/0!</v>
      </c>
      <c r="T184" s="9" t="e">
        <f>(COUNTIFS(Sta!$A:$A,$A184,Sta!$R:$R,"&gt;0.5") +COUNTIFS(Sta!$B:$B,$A184,Sta!$S:$S,"&gt;0.5"))/$D184</f>
        <v>#DIV/0!</v>
      </c>
      <c r="U184" s="6" t="e">
        <f>COUNTIFS(Sta!$A:$A,$A184,Sta!$R:$R,"&gt;0.5")/$B184</f>
        <v>#DIV/0!</v>
      </c>
      <c r="V184" s="6" t="e">
        <f>COUNTIFS(Sta!$B:$B,$A184,Sta!$S:$S,"&gt;0.5")/$C184</f>
        <v>#DIV/0!</v>
      </c>
      <c r="W184" s="9" t="e">
        <f>(COUNTIFS(Sta!$A:$A,$A184,Sta!$R:$R,"&gt;1.5") +COUNTIFS(Sta!$B:$B,$A184,Sta!$S:$S,"&gt;1.5"))/$D184</f>
        <v>#DIV/0!</v>
      </c>
      <c r="X184" s="6" t="e">
        <f>COUNTIFS(Sta!$A:$A,$A184,Sta!$R:$R,"&gt;1.5")/$B184</f>
        <v>#DIV/0!</v>
      </c>
      <c r="Y184" s="6" t="e">
        <f>COUNTIFS(Sta!$B:$B,$A184,Sta!$S:$S,"&gt;1.5")/$C184</f>
        <v>#DIV/0!</v>
      </c>
    </row>
    <row r="185" spans="1:25" x14ac:dyDescent="0.3">
      <c r="A185" t="e">
        <f>A3A710</f>
        <v>#NAME?</v>
      </c>
      <c r="B185" s="7">
        <f>COUNTIF(Sta!A:A,A185)</f>
        <v>0</v>
      </c>
      <c r="C185" s="4">
        <f>COUNTIF(Sta!B:B,A185)</f>
        <v>0</v>
      </c>
      <c r="D185" s="4">
        <f t="shared" si="3"/>
        <v>0</v>
      </c>
      <c r="E185" s="8" t="e">
        <f>(SUMIF(Sta!$A:$A,$A185,Sta!$T:$T)  + SUMIF(Sta!$B:$B,$A185,Sta!$T:$T) )/$D185</f>
        <v>#DIV/0!</v>
      </c>
      <c r="F185" s="5" t="e">
        <f>SUMIF(Sta!$A:$A,$A185,Sta!$T:$T)/$B185</f>
        <v>#DIV/0!</v>
      </c>
      <c r="G185" s="5" t="e">
        <f>SUMIF(Sta!$B:$B,$A185,Sta!$T:$T)/$C185</f>
        <v>#DIV/0!</v>
      </c>
      <c r="H185" s="8" t="e">
        <f>(SUMIF(Sta!$A:$A,$A185,Sta!$R:$R)  + SUMIF(Sta!$B:$B,$A185,Sta!$S:$S) )/$D185</f>
        <v>#DIV/0!</v>
      </c>
      <c r="I185" s="5" t="e">
        <f>SUMIF(Sta!$A:$A,$A185,Sta!$R:$R)/$B185</f>
        <v>#DIV/0!</v>
      </c>
      <c r="J185" s="5" t="e">
        <f>SUMIF(Sta!$B:$B,$A185,Sta!$S:$S)/$C185</f>
        <v>#DIV/0!</v>
      </c>
      <c r="K185" s="9" t="e">
        <f>(COUNTIFS(Sta!$A:$A,$A185,Sta!$T:$T,"&gt;2.5") +COUNTIFS(Sta!$B:$B,$A185,Sta!$T:$T,"&gt;2.5"))/$D185</f>
        <v>#DIV/0!</v>
      </c>
      <c r="L185" s="6" t="e">
        <f>COUNTIFS(Sta!$A:$A,$A185,Sta!$T:$T,"&gt;2.5")/$B185</f>
        <v>#DIV/0!</v>
      </c>
      <c r="M185" s="6" t="e">
        <f>COUNTIFS(Sta!$B:$B,$A185,Sta!$T:$T,"&gt;2.5")/$C185</f>
        <v>#DIV/0!</v>
      </c>
      <c r="N185" s="9" t="e">
        <f>(COUNTIFS(Sta!$A:$A,$A185,Sta!$T:$T,"&gt;3.5") +COUNTIFS(Sta!$B:$B,$A185,Sta!$T:$T,"&gt;3.5"))/$D185</f>
        <v>#DIV/0!</v>
      </c>
      <c r="O185" s="31" t="e">
        <f>COUNTIFS(Sta!$A:$A,$A185,Sta!$T:$T,"&gt;3.5")/$B185</f>
        <v>#DIV/0!</v>
      </c>
      <c r="P185" s="12" t="e">
        <f>COUNTIFS(Sta!$B:$B,$A185,Sta!$T:$T,"&gt;3.5")/$C185</f>
        <v>#DIV/0!</v>
      </c>
      <c r="Q185" s="31" t="e">
        <f>(COUNTIFS(Sta!$A:$A,$A185,Sta!$T:$T,"&gt;4.5") +COUNTIFS(Sta!$B:$B,$A185,Sta!$T:$T,"&gt;4.5"))/$D185</f>
        <v>#DIV/0!</v>
      </c>
      <c r="R185" s="6" t="e">
        <f>COUNTIFS(Sta!$A:$A,$A185,Sta!$T:$T,"&gt;4.5")/$B185</f>
        <v>#DIV/0!</v>
      </c>
      <c r="S185" s="6" t="e">
        <f>COUNTIFS(Sta!$B:$B,$A185,Sta!$T:$T,"&gt;4.5")/$C185</f>
        <v>#DIV/0!</v>
      </c>
      <c r="T185" s="9" t="e">
        <f>(COUNTIFS(Sta!$A:$A,$A185,Sta!$R:$R,"&gt;0.5") +COUNTIFS(Sta!$B:$B,$A185,Sta!$S:$S,"&gt;0.5"))/$D185</f>
        <v>#DIV/0!</v>
      </c>
      <c r="U185" s="6" t="e">
        <f>COUNTIFS(Sta!$A:$A,$A185,Sta!$R:$R,"&gt;0.5")/$B185</f>
        <v>#DIV/0!</v>
      </c>
      <c r="V185" s="6" t="e">
        <f>COUNTIFS(Sta!$B:$B,$A185,Sta!$S:$S,"&gt;0.5")/$C185</f>
        <v>#DIV/0!</v>
      </c>
      <c r="W185" s="9" t="e">
        <f>(COUNTIFS(Sta!$A:$A,$A185,Sta!$R:$R,"&gt;1.5") +COUNTIFS(Sta!$B:$B,$A185,Sta!$S:$S,"&gt;1.5"))/$D185</f>
        <v>#DIV/0!</v>
      </c>
      <c r="X185" s="6" t="e">
        <f>COUNTIFS(Sta!$A:$A,$A185,Sta!$R:$R,"&gt;1.5")/$B185</f>
        <v>#DIV/0!</v>
      </c>
      <c r="Y185" s="6" t="e">
        <f>COUNTIFS(Sta!$B:$B,$A185,Sta!$S:$S,"&gt;1.5")/$C185</f>
        <v>#DIV/0!</v>
      </c>
    </row>
    <row r="186" spans="1:25" x14ac:dyDescent="0.3">
      <c r="A186" t="e">
        <f>A3A711</f>
        <v>#NAME?</v>
      </c>
      <c r="B186" s="7">
        <f>COUNTIF(Sta!A:A,A186)</f>
        <v>0</v>
      </c>
      <c r="C186" s="4">
        <f>COUNTIF(Sta!B:B,A186)</f>
        <v>0</v>
      </c>
      <c r="D186" s="4">
        <f t="shared" si="3"/>
        <v>0</v>
      </c>
      <c r="E186" s="8" t="e">
        <f>(SUMIF(Sta!$A:$A,$A186,Sta!$T:$T)  + SUMIF(Sta!$B:$B,$A186,Sta!$T:$T) )/$D186</f>
        <v>#DIV/0!</v>
      </c>
      <c r="F186" s="5" t="e">
        <f>SUMIF(Sta!$A:$A,$A186,Sta!$T:$T)/$B186</f>
        <v>#DIV/0!</v>
      </c>
      <c r="G186" s="5" t="e">
        <f>SUMIF(Sta!$B:$B,$A186,Sta!$T:$T)/$C186</f>
        <v>#DIV/0!</v>
      </c>
      <c r="H186" s="8" t="e">
        <f>(SUMIF(Sta!$A:$A,$A186,Sta!$R:$R)  + SUMIF(Sta!$B:$B,$A186,Sta!$S:$S) )/$D186</f>
        <v>#DIV/0!</v>
      </c>
      <c r="I186" s="5" t="e">
        <f>SUMIF(Sta!$A:$A,$A186,Sta!$R:$R)/$B186</f>
        <v>#DIV/0!</v>
      </c>
      <c r="J186" s="5" t="e">
        <f>SUMIF(Sta!$B:$B,$A186,Sta!$S:$S)/$C186</f>
        <v>#DIV/0!</v>
      </c>
      <c r="K186" s="9" t="e">
        <f>(COUNTIFS(Sta!$A:$A,$A186,Sta!$T:$T,"&gt;2.5") +COUNTIFS(Sta!$B:$B,$A186,Sta!$T:$T,"&gt;2.5"))/$D186</f>
        <v>#DIV/0!</v>
      </c>
      <c r="L186" s="6" t="e">
        <f>COUNTIFS(Sta!$A:$A,$A186,Sta!$T:$T,"&gt;2.5")/$B186</f>
        <v>#DIV/0!</v>
      </c>
      <c r="M186" s="6" t="e">
        <f>COUNTIFS(Sta!$B:$B,$A186,Sta!$T:$T,"&gt;2.5")/$C186</f>
        <v>#DIV/0!</v>
      </c>
      <c r="N186" s="9" t="e">
        <f>(COUNTIFS(Sta!$A:$A,$A186,Sta!$T:$T,"&gt;3.5") +COUNTIFS(Sta!$B:$B,$A186,Sta!$T:$T,"&gt;3.5"))/$D186</f>
        <v>#DIV/0!</v>
      </c>
      <c r="O186" s="31" t="e">
        <f>COUNTIFS(Sta!$A:$A,$A186,Sta!$T:$T,"&gt;3.5")/$B186</f>
        <v>#DIV/0!</v>
      </c>
      <c r="P186" s="12" t="e">
        <f>COUNTIFS(Sta!$B:$B,$A186,Sta!$T:$T,"&gt;3.5")/$C186</f>
        <v>#DIV/0!</v>
      </c>
      <c r="Q186" s="31" t="e">
        <f>(COUNTIFS(Sta!$A:$A,$A186,Sta!$T:$T,"&gt;4.5") +COUNTIFS(Sta!$B:$B,$A186,Sta!$T:$T,"&gt;4.5"))/$D186</f>
        <v>#DIV/0!</v>
      </c>
      <c r="R186" s="6" t="e">
        <f>COUNTIFS(Sta!$A:$A,$A186,Sta!$T:$T,"&gt;4.5")/$B186</f>
        <v>#DIV/0!</v>
      </c>
      <c r="S186" s="6" t="e">
        <f>COUNTIFS(Sta!$B:$B,$A186,Sta!$T:$T,"&gt;4.5")/$C186</f>
        <v>#DIV/0!</v>
      </c>
      <c r="T186" s="9" t="e">
        <f>(COUNTIFS(Sta!$A:$A,$A186,Sta!$R:$R,"&gt;0.5") +COUNTIFS(Sta!$B:$B,$A186,Sta!$S:$S,"&gt;0.5"))/$D186</f>
        <v>#DIV/0!</v>
      </c>
      <c r="U186" s="6" t="e">
        <f>COUNTIFS(Sta!$A:$A,$A186,Sta!$R:$R,"&gt;0.5")/$B186</f>
        <v>#DIV/0!</v>
      </c>
      <c r="V186" s="6" t="e">
        <f>COUNTIFS(Sta!$B:$B,$A186,Sta!$S:$S,"&gt;0.5")/$C186</f>
        <v>#DIV/0!</v>
      </c>
      <c r="W186" s="9" t="e">
        <f>(COUNTIFS(Sta!$A:$A,$A186,Sta!$R:$R,"&gt;1.5") +COUNTIFS(Sta!$B:$B,$A186,Sta!$S:$S,"&gt;1.5"))/$D186</f>
        <v>#DIV/0!</v>
      </c>
      <c r="X186" s="6" t="e">
        <f>COUNTIFS(Sta!$A:$A,$A186,Sta!$R:$R,"&gt;1.5")/$B186</f>
        <v>#DIV/0!</v>
      </c>
      <c r="Y186" s="6" t="e">
        <f>COUNTIFS(Sta!$B:$B,$A186,Sta!$S:$S,"&gt;1.5")/$C186</f>
        <v>#DIV/0!</v>
      </c>
    </row>
    <row r="187" spans="1:25" x14ac:dyDescent="0.3">
      <c r="A187" t="e">
        <f>A3A712</f>
        <v>#NAME?</v>
      </c>
      <c r="B187" s="7">
        <f>COUNTIF(Sta!A:A,A187)</f>
        <v>0</v>
      </c>
      <c r="C187" s="4">
        <f>COUNTIF(Sta!B:B,A187)</f>
        <v>0</v>
      </c>
      <c r="D187" s="4">
        <f t="shared" si="3"/>
        <v>0</v>
      </c>
      <c r="E187" s="8" t="e">
        <f>(SUMIF(Sta!$A:$A,$A187,Sta!$T:$T)  + SUMIF(Sta!$B:$B,$A187,Sta!$T:$T) )/$D187</f>
        <v>#DIV/0!</v>
      </c>
      <c r="F187" s="5" t="e">
        <f>SUMIF(Sta!$A:$A,$A187,Sta!$T:$T)/$B187</f>
        <v>#DIV/0!</v>
      </c>
      <c r="G187" s="5" t="e">
        <f>SUMIF(Sta!$B:$B,$A187,Sta!$T:$T)/$C187</f>
        <v>#DIV/0!</v>
      </c>
      <c r="H187" s="8" t="e">
        <f>(SUMIF(Sta!$A:$A,$A187,Sta!$R:$R)  + SUMIF(Sta!$B:$B,$A187,Sta!$S:$S) )/$D187</f>
        <v>#DIV/0!</v>
      </c>
      <c r="I187" s="5" t="e">
        <f>SUMIF(Sta!$A:$A,$A187,Sta!$R:$R)/$B187</f>
        <v>#DIV/0!</v>
      </c>
      <c r="J187" s="5" t="e">
        <f>SUMIF(Sta!$B:$B,$A187,Sta!$S:$S)/$C187</f>
        <v>#DIV/0!</v>
      </c>
      <c r="K187" s="9" t="e">
        <f>(COUNTIFS(Sta!$A:$A,$A187,Sta!$T:$T,"&gt;2.5") +COUNTIFS(Sta!$B:$B,$A187,Sta!$T:$T,"&gt;2.5"))/$D187</f>
        <v>#DIV/0!</v>
      </c>
      <c r="L187" s="6" t="e">
        <f>COUNTIFS(Sta!$A:$A,$A187,Sta!$T:$T,"&gt;2.5")/$B187</f>
        <v>#DIV/0!</v>
      </c>
      <c r="M187" s="6" t="e">
        <f>COUNTIFS(Sta!$B:$B,$A187,Sta!$T:$T,"&gt;2.5")/$C187</f>
        <v>#DIV/0!</v>
      </c>
      <c r="N187" s="9" t="e">
        <f>(COUNTIFS(Sta!$A:$A,$A187,Sta!$T:$T,"&gt;3.5") +COUNTIFS(Sta!$B:$B,$A187,Sta!$T:$T,"&gt;3.5"))/$D187</f>
        <v>#DIV/0!</v>
      </c>
      <c r="O187" s="31" t="e">
        <f>COUNTIFS(Sta!$A:$A,$A187,Sta!$T:$T,"&gt;3.5")/$B187</f>
        <v>#DIV/0!</v>
      </c>
      <c r="P187" s="12" t="e">
        <f>COUNTIFS(Sta!$B:$B,$A187,Sta!$T:$T,"&gt;3.5")/$C187</f>
        <v>#DIV/0!</v>
      </c>
      <c r="Q187" s="31" t="e">
        <f>(COUNTIFS(Sta!$A:$A,$A187,Sta!$T:$T,"&gt;4.5") +COUNTIFS(Sta!$B:$B,$A187,Sta!$T:$T,"&gt;4.5"))/$D187</f>
        <v>#DIV/0!</v>
      </c>
      <c r="R187" s="6" t="e">
        <f>COUNTIFS(Sta!$A:$A,$A187,Sta!$T:$T,"&gt;4.5")/$B187</f>
        <v>#DIV/0!</v>
      </c>
      <c r="S187" s="6" t="e">
        <f>COUNTIFS(Sta!$B:$B,$A187,Sta!$T:$T,"&gt;4.5")/$C187</f>
        <v>#DIV/0!</v>
      </c>
      <c r="T187" s="9" t="e">
        <f>(COUNTIFS(Sta!$A:$A,$A187,Sta!$R:$R,"&gt;0.5") +COUNTIFS(Sta!$B:$B,$A187,Sta!$S:$S,"&gt;0.5"))/$D187</f>
        <v>#DIV/0!</v>
      </c>
      <c r="U187" s="6" t="e">
        <f>COUNTIFS(Sta!$A:$A,$A187,Sta!$R:$R,"&gt;0.5")/$B187</f>
        <v>#DIV/0!</v>
      </c>
      <c r="V187" s="6" t="e">
        <f>COUNTIFS(Sta!$B:$B,$A187,Sta!$S:$S,"&gt;0.5")/$C187</f>
        <v>#DIV/0!</v>
      </c>
      <c r="W187" s="9" t="e">
        <f>(COUNTIFS(Sta!$A:$A,$A187,Sta!$R:$R,"&gt;1.5") +COUNTIFS(Sta!$B:$B,$A187,Sta!$S:$S,"&gt;1.5"))/$D187</f>
        <v>#DIV/0!</v>
      </c>
      <c r="X187" s="6" t="e">
        <f>COUNTIFS(Sta!$A:$A,$A187,Sta!$R:$R,"&gt;1.5")/$B187</f>
        <v>#DIV/0!</v>
      </c>
      <c r="Y187" s="6" t="e">
        <f>COUNTIFS(Sta!$B:$B,$A187,Sta!$S:$S,"&gt;1.5")/$C187</f>
        <v>#DIV/0!</v>
      </c>
    </row>
    <row r="188" spans="1:25" x14ac:dyDescent="0.3">
      <c r="A188" t="e">
        <f>A3A713</f>
        <v>#NAME?</v>
      </c>
      <c r="B188" s="7">
        <f>COUNTIF(Sta!A:A,A188)</f>
        <v>0</v>
      </c>
      <c r="C188" s="4">
        <f>COUNTIF(Sta!B:B,A188)</f>
        <v>0</v>
      </c>
      <c r="D188" s="4">
        <f t="shared" si="3"/>
        <v>0</v>
      </c>
      <c r="E188" s="8" t="e">
        <f>(SUMIF(Sta!$A:$A,$A188,Sta!$T:$T)  + SUMIF(Sta!$B:$B,$A188,Sta!$T:$T) )/$D188</f>
        <v>#DIV/0!</v>
      </c>
      <c r="F188" s="5" t="e">
        <f>SUMIF(Sta!$A:$A,$A188,Sta!$T:$T)/$B188</f>
        <v>#DIV/0!</v>
      </c>
      <c r="G188" s="5" t="e">
        <f>SUMIF(Sta!$B:$B,$A188,Sta!$T:$T)/$C188</f>
        <v>#DIV/0!</v>
      </c>
      <c r="H188" s="8" t="e">
        <f>(SUMIF(Sta!$A:$A,$A188,Sta!$R:$R)  + SUMIF(Sta!$B:$B,$A188,Sta!$S:$S) )/$D188</f>
        <v>#DIV/0!</v>
      </c>
      <c r="I188" s="5" t="e">
        <f>SUMIF(Sta!$A:$A,$A188,Sta!$R:$R)/$B188</f>
        <v>#DIV/0!</v>
      </c>
      <c r="J188" s="5" t="e">
        <f>SUMIF(Sta!$B:$B,$A188,Sta!$S:$S)/$C188</f>
        <v>#DIV/0!</v>
      </c>
      <c r="K188" s="9" t="e">
        <f>(COUNTIFS(Sta!$A:$A,$A188,Sta!$T:$T,"&gt;2.5") +COUNTIFS(Sta!$B:$B,$A188,Sta!$T:$T,"&gt;2.5"))/$D188</f>
        <v>#DIV/0!</v>
      </c>
      <c r="L188" s="6" t="e">
        <f>COUNTIFS(Sta!$A:$A,$A188,Sta!$T:$T,"&gt;2.5")/$B188</f>
        <v>#DIV/0!</v>
      </c>
      <c r="M188" s="6" t="e">
        <f>COUNTIFS(Sta!$B:$B,$A188,Sta!$T:$T,"&gt;2.5")/$C188</f>
        <v>#DIV/0!</v>
      </c>
      <c r="N188" s="9" t="e">
        <f>(COUNTIFS(Sta!$A:$A,$A188,Sta!$T:$T,"&gt;3.5") +COUNTIFS(Sta!$B:$B,$A188,Sta!$T:$T,"&gt;3.5"))/$D188</f>
        <v>#DIV/0!</v>
      </c>
      <c r="O188" s="31" t="e">
        <f>COUNTIFS(Sta!$A:$A,$A188,Sta!$T:$T,"&gt;3.5")/$B188</f>
        <v>#DIV/0!</v>
      </c>
      <c r="P188" s="12" t="e">
        <f>COUNTIFS(Sta!$B:$B,$A188,Sta!$T:$T,"&gt;3.5")/$C188</f>
        <v>#DIV/0!</v>
      </c>
      <c r="Q188" s="31" t="e">
        <f>(COUNTIFS(Sta!$A:$A,$A188,Sta!$T:$T,"&gt;4.5") +COUNTIFS(Sta!$B:$B,$A188,Sta!$T:$T,"&gt;4.5"))/$D188</f>
        <v>#DIV/0!</v>
      </c>
      <c r="R188" s="6" t="e">
        <f>COUNTIFS(Sta!$A:$A,$A188,Sta!$T:$T,"&gt;4.5")/$B188</f>
        <v>#DIV/0!</v>
      </c>
      <c r="S188" s="6" t="e">
        <f>COUNTIFS(Sta!$B:$B,$A188,Sta!$T:$T,"&gt;4.5")/$C188</f>
        <v>#DIV/0!</v>
      </c>
      <c r="T188" s="9" t="e">
        <f>(COUNTIFS(Sta!$A:$A,$A188,Sta!$R:$R,"&gt;0.5") +COUNTIFS(Sta!$B:$B,$A188,Sta!$S:$S,"&gt;0.5"))/$D188</f>
        <v>#DIV/0!</v>
      </c>
      <c r="U188" s="6" t="e">
        <f>COUNTIFS(Sta!$A:$A,$A188,Sta!$R:$R,"&gt;0.5")/$B188</f>
        <v>#DIV/0!</v>
      </c>
      <c r="V188" s="6" t="e">
        <f>COUNTIFS(Sta!$B:$B,$A188,Sta!$S:$S,"&gt;0.5")/$C188</f>
        <v>#DIV/0!</v>
      </c>
      <c r="W188" s="9" t="e">
        <f>(COUNTIFS(Sta!$A:$A,$A188,Sta!$R:$R,"&gt;1.5") +COUNTIFS(Sta!$B:$B,$A188,Sta!$S:$S,"&gt;1.5"))/$D188</f>
        <v>#DIV/0!</v>
      </c>
      <c r="X188" s="6" t="e">
        <f>COUNTIFS(Sta!$A:$A,$A188,Sta!$R:$R,"&gt;1.5")/$B188</f>
        <v>#DIV/0!</v>
      </c>
      <c r="Y188" s="6" t="e">
        <f>COUNTIFS(Sta!$B:$B,$A188,Sta!$S:$S,"&gt;1.5")/$C188</f>
        <v>#DIV/0!</v>
      </c>
    </row>
    <row r="189" spans="1:25" x14ac:dyDescent="0.3">
      <c r="A189" t="e">
        <f>A3A714</f>
        <v>#NAME?</v>
      </c>
      <c r="B189" s="7">
        <f>COUNTIF(Sta!A:A,A189)</f>
        <v>0</v>
      </c>
      <c r="C189" s="4">
        <f>COUNTIF(Sta!B:B,A189)</f>
        <v>0</v>
      </c>
      <c r="D189" s="4">
        <f t="shared" si="3"/>
        <v>0</v>
      </c>
      <c r="E189" s="8" t="e">
        <f>(SUMIF(Sta!$A:$A,$A189,Sta!$T:$T)  + SUMIF(Sta!$B:$B,$A189,Sta!$T:$T) )/$D189</f>
        <v>#DIV/0!</v>
      </c>
      <c r="F189" s="5" t="e">
        <f>SUMIF(Sta!$A:$A,$A189,Sta!$T:$T)/$B189</f>
        <v>#DIV/0!</v>
      </c>
      <c r="G189" s="5" t="e">
        <f>SUMIF(Sta!$B:$B,$A189,Sta!$T:$T)/$C189</f>
        <v>#DIV/0!</v>
      </c>
      <c r="H189" s="8" t="e">
        <f>(SUMIF(Sta!$A:$A,$A189,Sta!$R:$R)  + SUMIF(Sta!$B:$B,$A189,Sta!$S:$S) )/$D189</f>
        <v>#DIV/0!</v>
      </c>
      <c r="I189" s="5" t="e">
        <f>SUMIF(Sta!$A:$A,$A189,Sta!$R:$R)/$B189</f>
        <v>#DIV/0!</v>
      </c>
      <c r="J189" s="5" t="e">
        <f>SUMIF(Sta!$B:$B,$A189,Sta!$S:$S)/$C189</f>
        <v>#DIV/0!</v>
      </c>
      <c r="K189" s="9" t="e">
        <f>(COUNTIFS(Sta!$A:$A,$A189,Sta!$T:$T,"&gt;2.5") +COUNTIFS(Sta!$B:$B,$A189,Sta!$T:$T,"&gt;2.5"))/$D189</f>
        <v>#DIV/0!</v>
      </c>
      <c r="L189" s="6" t="e">
        <f>COUNTIFS(Sta!$A:$A,$A189,Sta!$T:$T,"&gt;2.5")/$B189</f>
        <v>#DIV/0!</v>
      </c>
      <c r="M189" s="6" t="e">
        <f>COUNTIFS(Sta!$B:$B,$A189,Sta!$T:$T,"&gt;2.5")/$C189</f>
        <v>#DIV/0!</v>
      </c>
      <c r="N189" s="9" t="e">
        <f>(COUNTIFS(Sta!$A:$A,$A189,Sta!$T:$T,"&gt;3.5") +COUNTIFS(Sta!$B:$B,$A189,Sta!$T:$T,"&gt;3.5"))/$D189</f>
        <v>#DIV/0!</v>
      </c>
      <c r="O189" s="31" t="e">
        <f>COUNTIFS(Sta!$A:$A,$A189,Sta!$T:$T,"&gt;3.5")/$B189</f>
        <v>#DIV/0!</v>
      </c>
      <c r="P189" s="12" t="e">
        <f>COUNTIFS(Sta!$B:$B,$A189,Sta!$T:$T,"&gt;3.5")/$C189</f>
        <v>#DIV/0!</v>
      </c>
      <c r="Q189" s="31" t="e">
        <f>(COUNTIFS(Sta!$A:$A,$A189,Sta!$T:$T,"&gt;4.5") +COUNTIFS(Sta!$B:$B,$A189,Sta!$T:$T,"&gt;4.5"))/$D189</f>
        <v>#DIV/0!</v>
      </c>
      <c r="R189" s="6" t="e">
        <f>COUNTIFS(Sta!$A:$A,$A189,Sta!$T:$T,"&gt;4.5")/$B189</f>
        <v>#DIV/0!</v>
      </c>
      <c r="S189" s="6" t="e">
        <f>COUNTIFS(Sta!$B:$B,$A189,Sta!$T:$T,"&gt;4.5")/$C189</f>
        <v>#DIV/0!</v>
      </c>
      <c r="T189" s="9" t="e">
        <f>(COUNTIFS(Sta!$A:$A,$A189,Sta!$R:$R,"&gt;0.5") +COUNTIFS(Sta!$B:$B,$A189,Sta!$S:$S,"&gt;0.5"))/$D189</f>
        <v>#DIV/0!</v>
      </c>
      <c r="U189" s="6" t="e">
        <f>COUNTIFS(Sta!$A:$A,$A189,Sta!$R:$R,"&gt;0.5")/$B189</f>
        <v>#DIV/0!</v>
      </c>
      <c r="V189" s="6" t="e">
        <f>COUNTIFS(Sta!$B:$B,$A189,Sta!$S:$S,"&gt;0.5")/$C189</f>
        <v>#DIV/0!</v>
      </c>
      <c r="W189" s="9" t="e">
        <f>(COUNTIFS(Sta!$A:$A,$A189,Sta!$R:$R,"&gt;1.5") +COUNTIFS(Sta!$B:$B,$A189,Sta!$S:$S,"&gt;1.5"))/$D189</f>
        <v>#DIV/0!</v>
      </c>
      <c r="X189" s="6" t="e">
        <f>COUNTIFS(Sta!$A:$A,$A189,Sta!$R:$R,"&gt;1.5")/$B189</f>
        <v>#DIV/0!</v>
      </c>
      <c r="Y189" s="6" t="e">
        <f>COUNTIFS(Sta!$B:$B,$A189,Sta!$S:$S,"&gt;1.5")/$C189</f>
        <v>#DIV/0!</v>
      </c>
    </row>
    <row r="190" spans="1:25" x14ac:dyDescent="0.3">
      <c r="A190" t="e">
        <f>A3A715</f>
        <v>#NAME?</v>
      </c>
      <c r="B190" s="7">
        <f>COUNTIF(Sta!A:A,A190)</f>
        <v>0</v>
      </c>
      <c r="C190" s="4">
        <f>COUNTIF(Sta!B:B,A190)</f>
        <v>0</v>
      </c>
      <c r="D190" s="4">
        <f t="shared" si="3"/>
        <v>0</v>
      </c>
      <c r="E190" s="8" t="e">
        <f>(SUMIF(Sta!$A:$A,$A190,Sta!$T:$T)  + SUMIF(Sta!$B:$B,$A190,Sta!$T:$T) )/$D190</f>
        <v>#DIV/0!</v>
      </c>
      <c r="F190" s="5" t="e">
        <f>SUMIF(Sta!$A:$A,$A190,Sta!$T:$T)/$B190</f>
        <v>#DIV/0!</v>
      </c>
      <c r="G190" s="5" t="e">
        <f>SUMIF(Sta!$B:$B,$A190,Sta!$T:$T)/$C190</f>
        <v>#DIV/0!</v>
      </c>
      <c r="H190" s="8" t="e">
        <f>(SUMIF(Sta!$A:$A,$A190,Sta!$R:$R)  + SUMIF(Sta!$B:$B,$A190,Sta!$S:$S) )/$D190</f>
        <v>#DIV/0!</v>
      </c>
      <c r="I190" s="5" t="e">
        <f>SUMIF(Sta!$A:$A,$A190,Sta!$R:$R)/$B190</f>
        <v>#DIV/0!</v>
      </c>
      <c r="J190" s="5" t="e">
        <f>SUMIF(Sta!$B:$B,$A190,Sta!$S:$S)/$C190</f>
        <v>#DIV/0!</v>
      </c>
      <c r="K190" s="9" t="e">
        <f>(COUNTIFS(Sta!$A:$A,$A190,Sta!$T:$T,"&gt;2.5") +COUNTIFS(Sta!$B:$B,$A190,Sta!$T:$T,"&gt;2.5"))/$D190</f>
        <v>#DIV/0!</v>
      </c>
      <c r="L190" s="6" t="e">
        <f>COUNTIFS(Sta!$A:$A,$A190,Sta!$T:$T,"&gt;2.5")/$B190</f>
        <v>#DIV/0!</v>
      </c>
      <c r="M190" s="6" t="e">
        <f>COUNTIFS(Sta!$B:$B,$A190,Sta!$T:$T,"&gt;2.5")/$C190</f>
        <v>#DIV/0!</v>
      </c>
      <c r="N190" s="9" t="e">
        <f>(COUNTIFS(Sta!$A:$A,$A190,Sta!$T:$T,"&gt;3.5") +COUNTIFS(Sta!$B:$B,$A190,Sta!$T:$T,"&gt;3.5"))/$D190</f>
        <v>#DIV/0!</v>
      </c>
      <c r="O190" s="31" t="e">
        <f>COUNTIFS(Sta!$A:$A,$A190,Sta!$T:$T,"&gt;3.5")/$B190</f>
        <v>#DIV/0!</v>
      </c>
      <c r="P190" s="12" t="e">
        <f>COUNTIFS(Sta!$B:$B,$A190,Sta!$T:$T,"&gt;3.5")/$C190</f>
        <v>#DIV/0!</v>
      </c>
      <c r="Q190" s="31" t="e">
        <f>(COUNTIFS(Sta!$A:$A,$A190,Sta!$T:$T,"&gt;4.5") +COUNTIFS(Sta!$B:$B,$A190,Sta!$T:$T,"&gt;4.5"))/$D190</f>
        <v>#DIV/0!</v>
      </c>
      <c r="R190" s="6" t="e">
        <f>COUNTIFS(Sta!$A:$A,$A190,Sta!$T:$T,"&gt;4.5")/$B190</f>
        <v>#DIV/0!</v>
      </c>
      <c r="S190" s="6" t="e">
        <f>COUNTIFS(Sta!$B:$B,$A190,Sta!$T:$T,"&gt;4.5")/$C190</f>
        <v>#DIV/0!</v>
      </c>
      <c r="T190" s="9" t="e">
        <f>(COUNTIFS(Sta!$A:$A,$A190,Sta!$R:$R,"&gt;0.5") +COUNTIFS(Sta!$B:$B,$A190,Sta!$S:$S,"&gt;0.5"))/$D190</f>
        <v>#DIV/0!</v>
      </c>
      <c r="U190" s="6" t="e">
        <f>COUNTIFS(Sta!$A:$A,$A190,Sta!$R:$R,"&gt;0.5")/$B190</f>
        <v>#DIV/0!</v>
      </c>
      <c r="V190" s="6" t="e">
        <f>COUNTIFS(Sta!$B:$B,$A190,Sta!$S:$S,"&gt;0.5")/$C190</f>
        <v>#DIV/0!</v>
      </c>
      <c r="W190" s="9" t="e">
        <f>(COUNTIFS(Sta!$A:$A,$A190,Sta!$R:$R,"&gt;1.5") +COUNTIFS(Sta!$B:$B,$A190,Sta!$S:$S,"&gt;1.5"))/$D190</f>
        <v>#DIV/0!</v>
      </c>
      <c r="X190" s="6" t="e">
        <f>COUNTIFS(Sta!$A:$A,$A190,Sta!$R:$R,"&gt;1.5")/$B190</f>
        <v>#DIV/0!</v>
      </c>
      <c r="Y190" s="6" t="e">
        <f>COUNTIFS(Sta!$B:$B,$A190,Sta!$S:$S,"&gt;1.5")/$C190</f>
        <v>#DIV/0!</v>
      </c>
    </row>
    <row r="191" spans="1:25" x14ac:dyDescent="0.3">
      <c r="A191" t="e">
        <f>A3A716</f>
        <v>#NAME?</v>
      </c>
      <c r="B191" s="7">
        <f>COUNTIF(Sta!A:A,A191)</f>
        <v>0</v>
      </c>
      <c r="C191" s="4">
        <f>COUNTIF(Sta!B:B,A191)</f>
        <v>0</v>
      </c>
      <c r="D191" s="4">
        <f t="shared" si="3"/>
        <v>0</v>
      </c>
      <c r="E191" s="8" t="e">
        <f>(SUMIF(Sta!$A:$A,$A191,Sta!$T:$T)  + SUMIF(Sta!$B:$B,$A191,Sta!$T:$T) )/$D191</f>
        <v>#DIV/0!</v>
      </c>
      <c r="F191" s="5" t="e">
        <f>SUMIF(Sta!$A:$A,$A191,Sta!$T:$T)/$B191</f>
        <v>#DIV/0!</v>
      </c>
      <c r="G191" s="5" t="e">
        <f>SUMIF(Sta!$B:$B,$A191,Sta!$T:$T)/$C191</f>
        <v>#DIV/0!</v>
      </c>
      <c r="H191" s="8" t="e">
        <f>(SUMIF(Sta!$A:$A,$A191,Sta!$R:$R)  + SUMIF(Sta!$B:$B,$A191,Sta!$S:$S) )/$D191</f>
        <v>#DIV/0!</v>
      </c>
      <c r="I191" s="5" t="e">
        <f>SUMIF(Sta!$A:$A,$A191,Sta!$R:$R)/$B191</f>
        <v>#DIV/0!</v>
      </c>
      <c r="J191" s="5" t="e">
        <f>SUMIF(Sta!$B:$B,$A191,Sta!$S:$S)/$C191</f>
        <v>#DIV/0!</v>
      </c>
      <c r="K191" s="9" t="e">
        <f>(COUNTIFS(Sta!$A:$A,$A191,Sta!$T:$T,"&gt;2.5") +COUNTIFS(Sta!$B:$B,$A191,Sta!$T:$T,"&gt;2.5"))/$D191</f>
        <v>#DIV/0!</v>
      </c>
      <c r="L191" s="6" t="e">
        <f>COUNTIFS(Sta!$A:$A,$A191,Sta!$T:$T,"&gt;2.5")/$B191</f>
        <v>#DIV/0!</v>
      </c>
      <c r="M191" s="6" t="e">
        <f>COUNTIFS(Sta!$B:$B,$A191,Sta!$T:$T,"&gt;2.5")/$C191</f>
        <v>#DIV/0!</v>
      </c>
      <c r="N191" s="9" t="e">
        <f>(COUNTIFS(Sta!$A:$A,$A191,Sta!$T:$T,"&gt;3.5") +COUNTIFS(Sta!$B:$B,$A191,Sta!$T:$T,"&gt;3.5"))/$D191</f>
        <v>#DIV/0!</v>
      </c>
      <c r="O191" s="31" t="e">
        <f>COUNTIFS(Sta!$A:$A,$A191,Sta!$T:$T,"&gt;3.5")/$B191</f>
        <v>#DIV/0!</v>
      </c>
      <c r="P191" s="12" t="e">
        <f>COUNTIFS(Sta!$B:$B,$A191,Sta!$T:$T,"&gt;3.5")/$C191</f>
        <v>#DIV/0!</v>
      </c>
      <c r="Q191" s="31" t="e">
        <f>(COUNTIFS(Sta!$A:$A,$A191,Sta!$T:$T,"&gt;4.5") +COUNTIFS(Sta!$B:$B,$A191,Sta!$T:$T,"&gt;4.5"))/$D191</f>
        <v>#DIV/0!</v>
      </c>
      <c r="R191" s="6" t="e">
        <f>COUNTIFS(Sta!$A:$A,$A191,Sta!$T:$T,"&gt;4.5")/$B191</f>
        <v>#DIV/0!</v>
      </c>
      <c r="S191" s="6" t="e">
        <f>COUNTIFS(Sta!$B:$B,$A191,Sta!$T:$T,"&gt;4.5")/$C191</f>
        <v>#DIV/0!</v>
      </c>
      <c r="T191" s="9" t="e">
        <f>(COUNTIFS(Sta!$A:$A,$A191,Sta!$R:$R,"&gt;0.5") +COUNTIFS(Sta!$B:$B,$A191,Sta!$S:$S,"&gt;0.5"))/$D191</f>
        <v>#DIV/0!</v>
      </c>
      <c r="U191" s="6" t="e">
        <f>COUNTIFS(Sta!$A:$A,$A191,Sta!$R:$R,"&gt;0.5")/$B191</f>
        <v>#DIV/0!</v>
      </c>
      <c r="V191" s="6" t="e">
        <f>COUNTIFS(Sta!$B:$B,$A191,Sta!$S:$S,"&gt;0.5")/$C191</f>
        <v>#DIV/0!</v>
      </c>
      <c r="W191" s="9" t="e">
        <f>(COUNTIFS(Sta!$A:$A,$A191,Sta!$R:$R,"&gt;1.5") +COUNTIFS(Sta!$B:$B,$A191,Sta!$S:$S,"&gt;1.5"))/$D191</f>
        <v>#DIV/0!</v>
      </c>
      <c r="X191" s="6" t="e">
        <f>COUNTIFS(Sta!$A:$A,$A191,Sta!$R:$R,"&gt;1.5")/$B191</f>
        <v>#DIV/0!</v>
      </c>
      <c r="Y191" s="6" t="e">
        <f>COUNTIFS(Sta!$B:$B,$A191,Sta!$S:$S,"&gt;1.5")/$C191</f>
        <v>#DIV/0!</v>
      </c>
    </row>
    <row r="192" spans="1:25" x14ac:dyDescent="0.3">
      <c r="A192" t="e">
        <f>A3A717</f>
        <v>#NAME?</v>
      </c>
      <c r="B192" s="7">
        <f>COUNTIF(Sta!A:A,A192)</f>
        <v>0</v>
      </c>
      <c r="C192" s="4">
        <f>COUNTIF(Sta!B:B,A192)</f>
        <v>0</v>
      </c>
      <c r="D192" s="4">
        <f t="shared" ref="D192:D211" si="4">B192+C192</f>
        <v>0</v>
      </c>
      <c r="E192" s="8" t="e">
        <f>(SUMIF(Sta!$A:$A,$A192,Sta!$T:$T)  + SUMIF(Sta!$B:$B,$A192,Sta!$T:$T) )/$D192</f>
        <v>#DIV/0!</v>
      </c>
      <c r="F192" s="5" t="e">
        <f>SUMIF(Sta!$A:$A,$A192,Sta!$T:$T)/$B192</f>
        <v>#DIV/0!</v>
      </c>
      <c r="G192" s="5" t="e">
        <f>SUMIF(Sta!$B:$B,$A192,Sta!$T:$T)/$C192</f>
        <v>#DIV/0!</v>
      </c>
      <c r="H192" s="8" t="e">
        <f>(SUMIF(Sta!$A:$A,$A192,Sta!$R:$R)  + SUMIF(Sta!$B:$B,$A192,Sta!$S:$S) )/$D192</f>
        <v>#DIV/0!</v>
      </c>
      <c r="I192" s="5" t="e">
        <f>SUMIF(Sta!$A:$A,$A192,Sta!$R:$R)/$B192</f>
        <v>#DIV/0!</v>
      </c>
      <c r="J192" s="5" t="e">
        <f>SUMIF(Sta!$B:$B,$A192,Sta!$S:$S)/$C192</f>
        <v>#DIV/0!</v>
      </c>
      <c r="K192" s="9" t="e">
        <f>(COUNTIFS(Sta!$A:$A,$A192,Sta!$T:$T,"&gt;2.5") +COUNTIFS(Sta!$B:$B,$A192,Sta!$T:$T,"&gt;2.5"))/$D192</f>
        <v>#DIV/0!</v>
      </c>
      <c r="L192" s="6" t="e">
        <f>COUNTIFS(Sta!$A:$A,$A192,Sta!$T:$T,"&gt;2.5")/$B192</f>
        <v>#DIV/0!</v>
      </c>
      <c r="M192" s="6" t="e">
        <f>COUNTIFS(Sta!$B:$B,$A192,Sta!$T:$T,"&gt;2.5")/$C192</f>
        <v>#DIV/0!</v>
      </c>
      <c r="N192" s="9" t="e">
        <f>(COUNTIFS(Sta!$A:$A,$A192,Sta!$T:$T,"&gt;3.5") +COUNTIFS(Sta!$B:$B,$A192,Sta!$T:$T,"&gt;3.5"))/$D192</f>
        <v>#DIV/0!</v>
      </c>
      <c r="O192" s="31" t="e">
        <f>COUNTIFS(Sta!$A:$A,$A192,Sta!$T:$T,"&gt;3.5")/$B192</f>
        <v>#DIV/0!</v>
      </c>
      <c r="P192" s="12" t="e">
        <f>COUNTIFS(Sta!$B:$B,$A192,Sta!$T:$T,"&gt;3.5")/$C192</f>
        <v>#DIV/0!</v>
      </c>
      <c r="Q192" s="31" t="e">
        <f>(COUNTIFS(Sta!$A:$A,$A192,Sta!$T:$T,"&gt;4.5") +COUNTIFS(Sta!$B:$B,$A192,Sta!$T:$T,"&gt;4.5"))/$D192</f>
        <v>#DIV/0!</v>
      </c>
      <c r="R192" s="6" t="e">
        <f>COUNTIFS(Sta!$A:$A,$A192,Sta!$T:$T,"&gt;4.5")/$B192</f>
        <v>#DIV/0!</v>
      </c>
      <c r="S192" s="6" t="e">
        <f>COUNTIFS(Sta!$B:$B,$A192,Sta!$T:$T,"&gt;4.5")/$C192</f>
        <v>#DIV/0!</v>
      </c>
      <c r="T192" s="9" t="e">
        <f>(COUNTIFS(Sta!$A:$A,$A192,Sta!$R:$R,"&gt;0.5") +COUNTIFS(Sta!$B:$B,$A192,Sta!$S:$S,"&gt;0.5"))/$D192</f>
        <v>#DIV/0!</v>
      </c>
      <c r="U192" s="6" t="e">
        <f>COUNTIFS(Sta!$A:$A,$A192,Sta!$R:$R,"&gt;0.5")/$B192</f>
        <v>#DIV/0!</v>
      </c>
      <c r="V192" s="6" t="e">
        <f>COUNTIFS(Sta!$B:$B,$A192,Sta!$S:$S,"&gt;0.5")/$C192</f>
        <v>#DIV/0!</v>
      </c>
      <c r="W192" s="9" t="e">
        <f>(COUNTIFS(Sta!$A:$A,$A192,Sta!$R:$R,"&gt;1.5") +COUNTIFS(Sta!$B:$B,$A192,Sta!$S:$S,"&gt;1.5"))/$D192</f>
        <v>#DIV/0!</v>
      </c>
      <c r="X192" s="6" t="e">
        <f>COUNTIFS(Sta!$A:$A,$A192,Sta!$R:$R,"&gt;1.5")/$B192</f>
        <v>#DIV/0!</v>
      </c>
      <c r="Y192" s="6" t="e">
        <f>COUNTIFS(Sta!$B:$B,$A192,Sta!$S:$S,"&gt;1.5")/$C192</f>
        <v>#DIV/0!</v>
      </c>
    </row>
    <row r="193" spans="1:25" x14ac:dyDescent="0.3">
      <c r="A193" t="e">
        <f>A3A718</f>
        <v>#NAME?</v>
      </c>
      <c r="B193" s="7">
        <f>COUNTIF(Sta!A:A,A193)</f>
        <v>0</v>
      </c>
      <c r="C193" s="4">
        <f>COUNTIF(Sta!B:B,A193)</f>
        <v>0</v>
      </c>
      <c r="D193" s="4">
        <f t="shared" si="4"/>
        <v>0</v>
      </c>
      <c r="E193" s="8" t="e">
        <f>(SUMIF(Sta!$A:$A,$A193,Sta!$T:$T)  + SUMIF(Sta!$B:$B,$A193,Sta!$T:$T) )/$D193</f>
        <v>#DIV/0!</v>
      </c>
      <c r="F193" s="5" t="e">
        <f>SUMIF(Sta!$A:$A,$A193,Sta!$T:$T)/$B193</f>
        <v>#DIV/0!</v>
      </c>
      <c r="G193" s="5" t="e">
        <f>SUMIF(Sta!$B:$B,$A193,Sta!$T:$T)/$C193</f>
        <v>#DIV/0!</v>
      </c>
      <c r="H193" s="8" t="e">
        <f>(SUMIF(Sta!$A:$A,$A193,Sta!$R:$R)  + SUMIF(Sta!$B:$B,$A193,Sta!$S:$S) )/$D193</f>
        <v>#DIV/0!</v>
      </c>
      <c r="I193" s="5" t="e">
        <f>SUMIF(Sta!$A:$A,$A193,Sta!$R:$R)/$B193</f>
        <v>#DIV/0!</v>
      </c>
      <c r="J193" s="5" t="e">
        <f>SUMIF(Sta!$B:$B,$A193,Sta!$S:$S)/$C193</f>
        <v>#DIV/0!</v>
      </c>
      <c r="K193" s="9" t="e">
        <f>(COUNTIFS(Sta!$A:$A,$A193,Sta!$T:$T,"&gt;2.5") +COUNTIFS(Sta!$B:$B,$A193,Sta!$T:$T,"&gt;2.5"))/$D193</f>
        <v>#DIV/0!</v>
      </c>
      <c r="L193" s="6" t="e">
        <f>COUNTIFS(Sta!$A:$A,$A193,Sta!$T:$T,"&gt;2.5")/$B193</f>
        <v>#DIV/0!</v>
      </c>
      <c r="M193" s="6" t="e">
        <f>COUNTIFS(Sta!$B:$B,$A193,Sta!$T:$T,"&gt;2.5")/$C193</f>
        <v>#DIV/0!</v>
      </c>
      <c r="N193" s="9" t="e">
        <f>(COUNTIFS(Sta!$A:$A,$A193,Sta!$T:$T,"&gt;3.5") +COUNTIFS(Sta!$B:$B,$A193,Sta!$T:$T,"&gt;3.5"))/$D193</f>
        <v>#DIV/0!</v>
      </c>
      <c r="O193" s="31" t="e">
        <f>COUNTIFS(Sta!$A:$A,$A193,Sta!$T:$T,"&gt;3.5")/$B193</f>
        <v>#DIV/0!</v>
      </c>
      <c r="P193" s="12" t="e">
        <f>COUNTIFS(Sta!$B:$B,$A193,Sta!$T:$T,"&gt;3.5")/$C193</f>
        <v>#DIV/0!</v>
      </c>
      <c r="Q193" s="31" t="e">
        <f>(COUNTIFS(Sta!$A:$A,$A193,Sta!$T:$T,"&gt;4.5") +COUNTIFS(Sta!$B:$B,$A193,Sta!$T:$T,"&gt;4.5"))/$D193</f>
        <v>#DIV/0!</v>
      </c>
      <c r="R193" s="6" t="e">
        <f>COUNTIFS(Sta!$A:$A,$A193,Sta!$T:$T,"&gt;4.5")/$B193</f>
        <v>#DIV/0!</v>
      </c>
      <c r="S193" s="6" t="e">
        <f>COUNTIFS(Sta!$B:$B,$A193,Sta!$T:$T,"&gt;4.5")/$C193</f>
        <v>#DIV/0!</v>
      </c>
      <c r="T193" s="9" t="e">
        <f>(COUNTIFS(Sta!$A:$A,$A193,Sta!$R:$R,"&gt;0.5") +COUNTIFS(Sta!$B:$B,$A193,Sta!$S:$S,"&gt;0.5"))/$D193</f>
        <v>#DIV/0!</v>
      </c>
      <c r="U193" s="6" t="e">
        <f>COUNTIFS(Sta!$A:$A,$A193,Sta!$R:$R,"&gt;0.5")/$B193</f>
        <v>#DIV/0!</v>
      </c>
      <c r="V193" s="6" t="e">
        <f>COUNTIFS(Sta!$B:$B,$A193,Sta!$S:$S,"&gt;0.5")/$C193</f>
        <v>#DIV/0!</v>
      </c>
      <c r="W193" s="9" t="e">
        <f>(COUNTIFS(Sta!$A:$A,$A193,Sta!$R:$R,"&gt;1.5") +COUNTIFS(Sta!$B:$B,$A193,Sta!$S:$S,"&gt;1.5"))/$D193</f>
        <v>#DIV/0!</v>
      </c>
      <c r="X193" s="6" t="e">
        <f>COUNTIFS(Sta!$A:$A,$A193,Sta!$R:$R,"&gt;1.5")/$B193</f>
        <v>#DIV/0!</v>
      </c>
      <c r="Y193" s="6" t="e">
        <f>COUNTIFS(Sta!$B:$B,$A193,Sta!$S:$S,"&gt;1.5")/$C193</f>
        <v>#DIV/0!</v>
      </c>
    </row>
    <row r="194" spans="1:25" x14ac:dyDescent="0.3">
      <c r="A194" t="e">
        <f>A3A719</f>
        <v>#NAME?</v>
      </c>
      <c r="B194" s="7">
        <f>COUNTIF(Sta!A:A,A194)</f>
        <v>0</v>
      </c>
      <c r="C194" s="4">
        <f>COUNTIF(Sta!B:B,A194)</f>
        <v>0</v>
      </c>
      <c r="D194" s="4">
        <f t="shared" si="4"/>
        <v>0</v>
      </c>
      <c r="E194" s="8" t="e">
        <f>(SUMIF(Sta!$A:$A,$A194,Sta!$T:$T)  + SUMIF(Sta!$B:$B,$A194,Sta!$T:$T) )/$D194</f>
        <v>#DIV/0!</v>
      </c>
      <c r="F194" s="5" t="e">
        <f>SUMIF(Sta!$A:$A,$A194,Sta!$T:$T)/$B194</f>
        <v>#DIV/0!</v>
      </c>
      <c r="G194" s="5" t="e">
        <f>SUMIF(Sta!$B:$B,$A194,Sta!$T:$T)/$C194</f>
        <v>#DIV/0!</v>
      </c>
      <c r="H194" s="8" t="e">
        <f>(SUMIF(Sta!$A:$A,$A194,Sta!$R:$R)  + SUMIF(Sta!$B:$B,$A194,Sta!$S:$S) )/$D194</f>
        <v>#DIV/0!</v>
      </c>
      <c r="I194" s="5" t="e">
        <f>SUMIF(Sta!$A:$A,$A194,Sta!$R:$R)/$B194</f>
        <v>#DIV/0!</v>
      </c>
      <c r="J194" s="5" t="e">
        <f>SUMIF(Sta!$B:$B,$A194,Sta!$S:$S)/$C194</f>
        <v>#DIV/0!</v>
      </c>
      <c r="K194" s="9" t="e">
        <f>(COUNTIFS(Sta!$A:$A,$A194,Sta!$T:$T,"&gt;2.5") +COUNTIFS(Sta!$B:$B,$A194,Sta!$T:$T,"&gt;2.5"))/$D194</f>
        <v>#DIV/0!</v>
      </c>
      <c r="L194" s="6" t="e">
        <f>COUNTIFS(Sta!$A:$A,$A194,Sta!$T:$T,"&gt;2.5")/$B194</f>
        <v>#DIV/0!</v>
      </c>
      <c r="M194" s="6" t="e">
        <f>COUNTIFS(Sta!$B:$B,$A194,Sta!$T:$T,"&gt;2.5")/$C194</f>
        <v>#DIV/0!</v>
      </c>
      <c r="N194" s="9" t="e">
        <f>(COUNTIFS(Sta!$A:$A,$A194,Sta!$T:$T,"&gt;3.5") +COUNTIFS(Sta!$B:$B,$A194,Sta!$T:$T,"&gt;3.5"))/$D194</f>
        <v>#DIV/0!</v>
      </c>
      <c r="O194" s="31" t="e">
        <f>COUNTIFS(Sta!$A:$A,$A194,Sta!$T:$T,"&gt;3.5")/$B194</f>
        <v>#DIV/0!</v>
      </c>
      <c r="P194" s="12" t="e">
        <f>COUNTIFS(Sta!$B:$B,$A194,Sta!$T:$T,"&gt;3.5")/$C194</f>
        <v>#DIV/0!</v>
      </c>
      <c r="Q194" s="31" t="e">
        <f>(COUNTIFS(Sta!$A:$A,$A194,Sta!$T:$T,"&gt;4.5") +COUNTIFS(Sta!$B:$B,$A194,Sta!$T:$T,"&gt;4.5"))/$D194</f>
        <v>#DIV/0!</v>
      </c>
      <c r="R194" s="6" t="e">
        <f>COUNTIFS(Sta!$A:$A,$A194,Sta!$T:$T,"&gt;4.5")/$B194</f>
        <v>#DIV/0!</v>
      </c>
      <c r="S194" s="6" t="e">
        <f>COUNTIFS(Sta!$B:$B,$A194,Sta!$T:$T,"&gt;4.5")/$C194</f>
        <v>#DIV/0!</v>
      </c>
      <c r="T194" s="9" t="e">
        <f>(COUNTIFS(Sta!$A:$A,$A194,Sta!$R:$R,"&gt;0.5") +COUNTIFS(Sta!$B:$B,$A194,Sta!$S:$S,"&gt;0.5"))/$D194</f>
        <v>#DIV/0!</v>
      </c>
      <c r="U194" s="6" t="e">
        <f>COUNTIFS(Sta!$A:$A,$A194,Sta!$R:$R,"&gt;0.5")/$B194</f>
        <v>#DIV/0!</v>
      </c>
      <c r="V194" s="6" t="e">
        <f>COUNTIFS(Sta!$B:$B,$A194,Sta!$S:$S,"&gt;0.5")/$C194</f>
        <v>#DIV/0!</v>
      </c>
      <c r="W194" s="9" t="e">
        <f>(COUNTIFS(Sta!$A:$A,$A194,Sta!$R:$R,"&gt;1.5") +COUNTIFS(Sta!$B:$B,$A194,Sta!$S:$S,"&gt;1.5"))/$D194</f>
        <v>#DIV/0!</v>
      </c>
      <c r="X194" s="6" t="e">
        <f>COUNTIFS(Sta!$A:$A,$A194,Sta!$R:$R,"&gt;1.5")/$B194</f>
        <v>#DIV/0!</v>
      </c>
      <c r="Y194" s="6" t="e">
        <f>COUNTIFS(Sta!$B:$B,$A194,Sta!$S:$S,"&gt;1.5")/$C194</f>
        <v>#DIV/0!</v>
      </c>
    </row>
    <row r="195" spans="1:25" x14ac:dyDescent="0.3">
      <c r="A195" t="e">
        <f>A3A720</f>
        <v>#NAME?</v>
      </c>
      <c r="B195" s="7">
        <f>COUNTIF(Sta!A:A,A195)</f>
        <v>0</v>
      </c>
      <c r="C195" s="4">
        <f>COUNTIF(Sta!B:B,A195)</f>
        <v>0</v>
      </c>
      <c r="D195" s="4">
        <f t="shared" si="4"/>
        <v>0</v>
      </c>
      <c r="E195" s="8" t="e">
        <f>(SUMIF(Sta!$A:$A,$A195,Sta!$T:$T)  + SUMIF(Sta!$B:$B,$A195,Sta!$T:$T) )/$D195</f>
        <v>#DIV/0!</v>
      </c>
      <c r="F195" s="5" t="e">
        <f>SUMIF(Sta!$A:$A,$A195,Sta!$T:$T)/$B195</f>
        <v>#DIV/0!</v>
      </c>
      <c r="G195" s="5" t="e">
        <f>SUMIF(Sta!$B:$B,$A195,Sta!$T:$T)/$C195</f>
        <v>#DIV/0!</v>
      </c>
      <c r="H195" s="8" t="e">
        <f>(SUMIF(Sta!$A:$A,$A195,Sta!$R:$R)  + SUMIF(Sta!$B:$B,$A195,Sta!$S:$S) )/$D195</f>
        <v>#DIV/0!</v>
      </c>
      <c r="I195" s="5" t="e">
        <f>SUMIF(Sta!$A:$A,$A195,Sta!$R:$R)/$B195</f>
        <v>#DIV/0!</v>
      </c>
      <c r="J195" s="5" t="e">
        <f>SUMIF(Sta!$B:$B,$A195,Sta!$S:$S)/$C195</f>
        <v>#DIV/0!</v>
      </c>
      <c r="K195" s="9" t="e">
        <f>(COUNTIFS(Sta!$A:$A,$A195,Sta!$T:$T,"&gt;2.5") +COUNTIFS(Sta!$B:$B,$A195,Sta!$T:$T,"&gt;2.5"))/$D195</f>
        <v>#DIV/0!</v>
      </c>
      <c r="L195" s="6" t="e">
        <f>COUNTIFS(Sta!$A:$A,$A195,Sta!$T:$T,"&gt;2.5")/$B195</f>
        <v>#DIV/0!</v>
      </c>
      <c r="M195" s="6" t="e">
        <f>COUNTIFS(Sta!$B:$B,$A195,Sta!$T:$T,"&gt;2.5")/$C195</f>
        <v>#DIV/0!</v>
      </c>
      <c r="N195" s="9" t="e">
        <f>(COUNTIFS(Sta!$A:$A,$A195,Sta!$T:$T,"&gt;3.5") +COUNTIFS(Sta!$B:$B,$A195,Sta!$T:$T,"&gt;3.5"))/$D195</f>
        <v>#DIV/0!</v>
      </c>
      <c r="O195" s="31" t="e">
        <f>COUNTIFS(Sta!$A:$A,$A195,Sta!$T:$T,"&gt;3.5")/$B195</f>
        <v>#DIV/0!</v>
      </c>
      <c r="P195" s="12" t="e">
        <f>COUNTIFS(Sta!$B:$B,$A195,Sta!$T:$T,"&gt;3.5")/$C195</f>
        <v>#DIV/0!</v>
      </c>
      <c r="Q195" s="31" t="e">
        <f>(COUNTIFS(Sta!$A:$A,$A195,Sta!$T:$T,"&gt;4.5") +COUNTIFS(Sta!$B:$B,$A195,Sta!$T:$T,"&gt;4.5"))/$D195</f>
        <v>#DIV/0!</v>
      </c>
      <c r="R195" s="6" t="e">
        <f>COUNTIFS(Sta!$A:$A,$A195,Sta!$T:$T,"&gt;4.5")/$B195</f>
        <v>#DIV/0!</v>
      </c>
      <c r="S195" s="6" t="e">
        <f>COUNTIFS(Sta!$B:$B,$A195,Sta!$T:$T,"&gt;4.5")/$C195</f>
        <v>#DIV/0!</v>
      </c>
      <c r="T195" s="9" t="e">
        <f>(COUNTIFS(Sta!$A:$A,$A195,Sta!$R:$R,"&gt;0.5") +COUNTIFS(Sta!$B:$B,$A195,Sta!$S:$S,"&gt;0.5"))/$D195</f>
        <v>#DIV/0!</v>
      </c>
      <c r="U195" s="6" t="e">
        <f>COUNTIFS(Sta!$A:$A,$A195,Sta!$R:$R,"&gt;0.5")/$B195</f>
        <v>#DIV/0!</v>
      </c>
      <c r="V195" s="6" t="e">
        <f>COUNTIFS(Sta!$B:$B,$A195,Sta!$S:$S,"&gt;0.5")/$C195</f>
        <v>#DIV/0!</v>
      </c>
      <c r="W195" s="9" t="e">
        <f>(COUNTIFS(Sta!$A:$A,$A195,Sta!$R:$R,"&gt;1.5") +COUNTIFS(Sta!$B:$B,$A195,Sta!$S:$S,"&gt;1.5"))/$D195</f>
        <v>#DIV/0!</v>
      </c>
      <c r="X195" s="6" t="e">
        <f>COUNTIFS(Sta!$A:$A,$A195,Sta!$R:$R,"&gt;1.5")/$B195</f>
        <v>#DIV/0!</v>
      </c>
      <c r="Y195" s="6" t="e">
        <f>COUNTIFS(Sta!$B:$B,$A195,Sta!$S:$S,"&gt;1.5")/$C195</f>
        <v>#DIV/0!</v>
      </c>
    </row>
    <row r="196" spans="1:25" x14ac:dyDescent="0.3">
      <c r="A196" t="e">
        <f>A3A721</f>
        <v>#NAME?</v>
      </c>
      <c r="B196" s="7">
        <f>COUNTIF(Sta!A:A,A196)</f>
        <v>0</v>
      </c>
      <c r="C196" s="4">
        <f>COUNTIF(Sta!B:B,A196)</f>
        <v>0</v>
      </c>
      <c r="D196" s="4">
        <f t="shared" si="4"/>
        <v>0</v>
      </c>
      <c r="E196" s="8" t="e">
        <f>(SUMIF(Sta!$A:$A,$A196,Sta!$T:$T)  + SUMIF(Sta!$B:$B,$A196,Sta!$T:$T) )/$D196</f>
        <v>#DIV/0!</v>
      </c>
      <c r="F196" s="5" t="e">
        <f>SUMIF(Sta!$A:$A,$A196,Sta!$T:$T)/$B196</f>
        <v>#DIV/0!</v>
      </c>
      <c r="G196" s="5" t="e">
        <f>SUMIF(Sta!$B:$B,$A196,Sta!$T:$T)/$C196</f>
        <v>#DIV/0!</v>
      </c>
      <c r="H196" s="8" t="e">
        <f>(SUMIF(Sta!$A:$A,$A196,Sta!$R:$R)  + SUMIF(Sta!$B:$B,$A196,Sta!$S:$S) )/$D196</f>
        <v>#DIV/0!</v>
      </c>
      <c r="I196" s="5" t="e">
        <f>SUMIF(Sta!$A:$A,$A196,Sta!$R:$R)/$B196</f>
        <v>#DIV/0!</v>
      </c>
      <c r="J196" s="5" t="e">
        <f>SUMIF(Sta!$B:$B,$A196,Sta!$S:$S)/$C196</f>
        <v>#DIV/0!</v>
      </c>
      <c r="K196" s="9" t="e">
        <f>(COUNTIFS(Sta!$A:$A,$A196,Sta!$T:$T,"&gt;2.5") +COUNTIFS(Sta!$B:$B,$A196,Sta!$T:$T,"&gt;2.5"))/$D196</f>
        <v>#DIV/0!</v>
      </c>
      <c r="L196" s="6" t="e">
        <f>COUNTIFS(Sta!$A:$A,$A196,Sta!$T:$T,"&gt;2.5")/$B196</f>
        <v>#DIV/0!</v>
      </c>
      <c r="M196" s="6" t="e">
        <f>COUNTIFS(Sta!$B:$B,$A196,Sta!$T:$T,"&gt;2.5")/$C196</f>
        <v>#DIV/0!</v>
      </c>
      <c r="N196" s="9" t="e">
        <f>(COUNTIFS(Sta!$A:$A,$A196,Sta!$T:$T,"&gt;3.5") +COUNTIFS(Sta!$B:$B,$A196,Sta!$T:$T,"&gt;3.5"))/$D196</f>
        <v>#DIV/0!</v>
      </c>
      <c r="O196" s="31" t="e">
        <f>COUNTIFS(Sta!$A:$A,$A196,Sta!$T:$T,"&gt;3.5")/$B196</f>
        <v>#DIV/0!</v>
      </c>
      <c r="P196" s="12" t="e">
        <f>COUNTIFS(Sta!$B:$B,$A196,Sta!$T:$T,"&gt;3.5")/$C196</f>
        <v>#DIV/0!</v>
      </c>
      <c r="Q196" s="31" t="e">
        <f>(COUNTIFS(Sta!$A:$A,$A196,Sta!$T:$T,"&gt;4.5") +COUNTIFS(Sta!$B:$B,$A196,Sta!$T:$T,"&gt;4.5"))/$D196</f>
        <v>#DIV/0!</v>
      </c>
      <c r="R196" s="6" t="e">
        <f>COUNTIFS(Sta!$A:$A,$A196,Sta!$T:$T,"&gt;4.5")/$B196</f>
        <v>#DIV/0!</v>
      </c>
      <c r="S196" s="6" t="e">
        <f>COUNTIFS(Sta!$B:$B,$A196,Sta!$T:$T,"&gt;4.5")/$C196</f>
        <v>#DIV/0!</v>
      </c>
      <c r="T196" s="9" t="e">
        <f>(COUNTIFS(Sta!$A:$A,$A196,Sta!$R:$R,"&gt;0.5") +COUNTIFS(Sta!$B:$B,$A196,Sta!$S:$S,"&gt;0.5"))/$D196</f>
        <v>#DIV/0!</v>
      </c>
      <c r="U196" s="6" t="e">
        <f>COUNTIFS(Sta!$A:$A,$A196,Sta!$R:$R,"&gt;0.5")/$B196</f>
        <v>#DIV/0!</v>
      </c>
      <c r="V196" s="6" t="e">
        <f>COUNTIFS(Sta!$B:$B,$A196,Sta!$S:$S,"&gt;0.5")/$C196</f>
        <v>#DIV/0!</v>
      </c>
      <c r="W196" s="9" t="e">
        <f>(COUNTIFS(Sta!$A:$A,$A196,Sta!$R:$R,"&gt;1.5") +COUNTIFS(Sta!$B:$B,$A196,Sta!$S:$S,"&gt;1.5"))/$D196</f>
        <v>#DIV/0!</v>
      </c>
      <c r="X196" s="6" t="e">
        <f>COUNTIFS(Sta!$A:$A,$A196,Sta!$R:$R,"&gt;1.5")/$B196</f>
        <v>#DIV/0!</v>
      </c>
      <c r="Y196" s="6" t="e">
        <f>COUNTIFS(Sta!$B:$B,$A196,Sta!$S:$S,"&gt;1.5")/$C196</f>
        <v>#DIV/0!</v>
      </c>
    </row>
    <row r="197" spans="1:25" x14ac:dyDescent="0.3">
      <c r="A197" t="e">
        <f>A3A722</f>
        <v>#NAME?</v>
      </c>
      <c r="B197" s="7">
        <f>COUNTIF(Sta!A:A,A197)</f>
        <v>0</v>
      </c>
      <c r="C197" s="4">
        <f>COUNTIF(Sta!B:B,A197)</f>
        <v>0</v>
      </c>
      <c r="D197" s="4">
        <f t="shared" si="4"/>
        <v>0</v>
      </c>
      <c r="E197" s="8" t="e">
        <f>(SUMIF(Sta!$A:$A,$A197,Sta!$T:$T)  + SUMIF(Sta!$B:$B,$A197,Sta!$T:$T) )/$D197</f>
        <v>#DIV/0!</v>
      </c>
      <c r="F197" s="5" t="e">
        <f>SUMIF(Sta!$A:$A,$A197,Sta!$T:$T)/$B197</f>
        <v>#DIV/0!</v>
      </c>
      <c r="G197" s="5" t="e">
        <f>SUMIF(Sta!$B:$B,$A197,Sta!$T:$T)/$C197</f>
        <v>#DIV/0!</v>
      </c>
      <c r="H197" s="8" t="e">
        <f>(SUMIF(Sta!$A:$A,$A197,Sta!$R:$R)  + SUMIF(Sta!$B:$B,$A197,Sta!$S:$S) )/$D197</f>
        <v>#DIV/0!</v>
      </c>
      <c r="I197" s="5" t="e">
        <f>SUMIF(Sta!$A:$A,$A197,Sta!$R:$R)/$B197</f>
        <v>#DIV/0!</v>
      </c>
      <c r="J197" s="5" t="e">
        <f>SUMIF(Sta!$B:$B,$A197,Sta!$S:$S)/$C197</f>
        <v>#DIV/0!</v>
      </c>
      <c r="K197" s="9" t="e">
        <f>(COUNTIFS(Sta!$A:$A,$A197,Sta!$T:$T,"&gt;2.5") +COUNTIFS(Sta!$B:$B,$A197,Sta!$T:$T,"&gt;2.5"))/$D197</f>
        <v>#DIV/0!</v>
      </c>
      <c r="L197" s="6" t="e">
        <f>COUNTIFS(Sta!$A:$A,$A197,Sta!$T:$T,"&gt;2.5")/$B197</f>
        <v>#DIV/0!</v>
      </c>
      <c r="M197" s="6" t="e">
        <f>COUNTIFS(Sta!$B:$B,$A197,Sta!$T:$T,"&gt;2.5")/$C197</f>
        <v>#DIV/0!</v>
      </c>
      <c r="N197" s="9" t="e">
        <f>(COUNTIFS(Sta!$A:$A,$A197,Sta!$T:$T,"&gt;3.5") +COUNTIFS(Sta!$B:$B,$A197,Sta!$T:$T,"&gt;3.5"))/$D197</f>
        <v>#DIV/0!</v>
      </c>
      <c r="O197" s="31" t="e">
        <f>COUNTIFS(Sta!$A:$A,$A197,Sta!$T:$T,"&gt;3.5")/$B197</f>
        <v>#DIV/0!</v>
      </c>
      <c r="P197" s="12" t="e">
        <f>COUNTIFS(Sta!$B:$B,$A197,Sta!$T:$T,"&gt;3.5")/$C197</f>
        <v>#DIV/0!</v>
      </c>
      <c r="Q197" s="31" t="e">
        <f>(COUNTIFS(Sta!$A:$A,$A197,Sta!$T:$T,"&gt;4.5") +COUNTIFS(Sta!$B:$B,$A197,Sta!$T:$T,"&gt;4.5"))/$D197</f>
        <v>#DIV/0!</v>
      </c>
      <c r="R197" s="6" t="e">
        <f>COUNTIFS(Sta!$A:$A,$A197,Sta!$T:$T,"&gt;4.5")/$B197</f>
        <v>#DIV/0!</v>
      </c>
      <c r="S197" s="6" t="e">
        <f>COUNTIFS(Sta!$B:$B,$A197,Sta!$T:$T,"&gt;4.5")/$C197</f>
        <v>#DIV/0!</v>
      </c>
      <c r="T197" s="9" t="e">
        <f>(COUNTIFS(Sta!$A:$A,$A197,Sta!$R:$R,"&gt;0.5") +COUNTIFS(Sta!$B:$B,$A197,Sta!$S:$S,"&gt;0.5"))/$D197</f>
        <v>#DIV/0!</v>
      </c>
      <c r="U197" s="6" t="e">
        <f>COUNTIFS(Sta!$A:$A,$A197,Sta!$R:$R,"&gt;0.5")/$B197</f>
        <v>#DIV/0!</v>
      </c>
      <c r="V197" s="6" t="e">
        <f>COUNTIFS(Sta!$B:$B,$A197,Sta!$S:$S,"&gt;0.5")/$C197</f>
        <v>#DIV/0!</v>
      </c>
      <c r="W197" s="9" t="e">
        <f>(COUNTIFS(Sta!$A:$A,$A197,Sta!$R:$R,"&gt;1.5") +COUNTIFS(Sta!$B:$B,$A197,Sta!$S:$S,"&gt;1.5"))/$D197</f>
        <v>#DIV/0!</v>
      </c>
      <c r="X197" s="6" t="e">
        <f>COUNTIFS(Sta!$A:$A,$A197,Sta!$R:$R,"&gt;1.5")/$B197</f>
        <v>#DIV/0!</v>
      </c>
      <c r="Y197" s="6" t="e">
        <f>COUNTIFS(Sta!$B:$B,$A197,Sta!$S:$S,"&gt;1.5")/$C197</f>
        <v>#DIV/0!</v>
      </c>
    </row>
    <row r="198" spans="1:25" x14ac:dyDescent="0.3">
      <c r="A198" t="e">
        <f>A3A723</f>
        <v>#NAME?</v>
      </c>
      <c r="B198" s="7">
        <f>COUNTIF(Sta!A:A,A198)</f>
        <v>0</v>
      </c>
      <c r="C198" s="4">
        <f>COUNTIF(Sta!B:B,A198)</f>
        <v>0</v>
      </c>
      <c r="D198" s="4">
        <f t="shared" si="4"/>
        <v>0</v>
      </c>
      <c r="E198" s="8" t="e">
        <f>(SUMIF(Sta!$A:$A,$A198,Sta!$T:$T)  + SUMIF(Sta!$B:$B,$A198,Sta!$T:$T) )/$D198</f>
        <v>#DIV/0!</v>
      </c>
      <c r="F198" s="5" t="e">
        <f>SUMIF(Sta!$A:$A,$A198,Sta!$T:$T)/$B198</f>
        <v>#DIV/0!</v>
      </c>
      <c r="G198" s="5" t="e">
        <f>SUMIF(Sta!$B:$B,$A198,Sta!$T:$T)/$C198</f>
        <v>#DIV/0!</v>
      </c>
      <c r="H198" s="8" t="e">
        <f>(SUMIF(Sta!$A:$A,$A198,Sta!$R:$R)  + SUMIF(Sta!$B:$B,$A198,Sta!$S:$S) )/$D198</f>
        <v>#DIV/0!</v>
      </c>
      <c r="I198" s="5" t="e">
        <f>SUMIF(Sta!$A:$A,$A198,Sta!$R:$R)/$B198</f>
        <v>#DIV/0!</v>
      </c>
      <c r="J198" s="5" t="e">
        <f>SUMIF(Sta!$B:$B,$A198,Sta!$S:$S)/$C198</f>
        <v>#DIV/0!</v>
      </c>
      <c r="K198" s="9" t="e">
        <f>(COUNTIFS(Sta!$A:$A,$A198,Sta!$T:$T,"&gt;2.5") +COUNTIFS(Sta!$B:$B,$A198,Sta!$T:$T,"&gt;2.5"))/$D198</f>
        <v>#DIV/0!</v>
      </c>
      <c r="L198" s="6" t="e">
        <f>COUNTIFS(Sta!$A:$A,$A198,Sta!$T:$T,"&gt;2.5")/$B198</f>
        <v>#DIV/0!</v>
      </c>
      <c r="M198" s="6" t="e">
        <f>COUNTIFS(Sta!$B:$B,$A198,Sta!$T:$T,"&gt;2.5")/$C198</f>
        <v>#DIV/0!</v>
      </c>
      <c r="N198" s="9" t="e">
        <f>(COUNTIFS(Sta!$A:$A,$A198,Sta!$T:$T,"&gt;3.5") +COUNTIFS(Sta!$B:$B,$A198,Sta!$T:$T,"&gt;3.5"))/$D198</f>
        <v>#DIV/0!</v>
      </c>
      <c r="O198" s="31" t="e">
        <f>COUNTIFS(Sta!$A:$A,$A198,Sta!$T:$T,"&gt;3.5")/$B198</f>
        <v>#DIV/0!</v>
      </c>
      <c r="P198" s="12" t="e">
        <f>COUNTIFS(Sta!$B:$B,$A198,Sta!$T:$T,"&gt;3.5")/$C198</f>
        <v>#DIV/0!</v>
      </c>
      <c r="Q198" s="31" t="e">
        <f>(COUNTIFS(Sta!$A:$A,$A198,Sta!$T:$T,"&gt;4.5") +COUNTIFS(Sta!$B:$B,$A198,Sta!$T:$T,"&gt;4.5"))/$D198</f>
        <v>#DIV/0!</v>
      </c>
      <c r="R198" s="6" t="e">
        <f>COUNTIFS(Sta!$A:$A,$A198,Sta!$T:$T,"&gt;4.5")/$B198</f>
        <v>#DIV/0!</v>
      </c>
      <c r="S198" s="6" t="e">
        <f>COUNTIFS(Sta!$B:$B,$A198,Sta!$T:$T,"&gt;4.5")/$C198</f>
        <v>#DIV/0!</v>
      </c>
      <c r="T198" s="9" t="e">
        <f>(COUNTIFS(Sta!$A:$A,$A198,Sta!$R:$R,"&gt;0.5") +COUNTIFS(Sta!$B:$B,$A198,Sta!$S:$S,"&gt;0.5"))/$D198</f>
        <v>#DIV/0!</v>
      </c>
      <c r="U198" s="6" t="e">
        <f>COUNTIFS(Sta!$A:$A,$A198,Sta!$R:$R,"&gt;0.5")/$B198</f>
        <v>#DIV/0!</v>
      </c>
      <c r="V198" s="6" t="e">
        <f>COUNTIFS(Sta!$B:$B,$A198,Sta!$S:$S,"&gt;0.5")/$C198</f>
        <v>#DIV/0!</v>
      </c>
      <c r="W198" s="9" t="e">
        <f>(COUNTIFS(Sta!$A:$A,$A198,Sta!$R:$R,"&gt;1.5") +COUNTIFS(Sta!$B:$B,$A198,Sta!$S:$S,"&gt;1.5"))/$D198</f>
        <v>#DIV/0!</v>
      </c>
      <c r="X198" s="6" t="e">
        <f>COUNTIFS(Sta!$A:$A,$A198,Sta!$R:$R,"&gt;1.5")/$B198</f>
        <v>#DIV/0!</v>
      </c>
      <c r="Y198" s="6" t="e">
        <f>COUNTIFS(Sta!$B:$B,$A198,Sta!$S:$S,"&gt;1.5")/$C198</f>
        <v>#DIV/0!</v>
      </c>
    </row>
    <row r="199" spans="1:25" x14ac:dyDescent="0.3">
      <c r="A199" t="e">
        <f>A3A724</f>
        <v>#NAME?</v>
      </c>
      <c r="B199" s="7">
        <f>COUNTIF(Sta!A:A,A199)</f>
        <v>0</v>
      </c>
      <c r="C199" s="4">
        <f>COUNTIF(Sta!B:B,A199)</f>
        <v>0</v>
      </c>
      <c r="D199" s="4">
        <f t="shared" si="4"/>
        <v>0</v>
      </c>
      <c r="E199" s="8" t="e">
        <f>(SUMIF(Sta!$A:$A,$A199,Sta!$T:$T)  + SUMIF(Sta!$B:$B,$A199,Sta!$T:$T) )/$D199</f>
        <v>#DIV/0!</v>
      </c>
      <c r="F199" s="5" t="e">
        <f>SUMIF(Sta!$A:$A,$A199,Sta!$T:$T)/$B199</f>
        <v>#DIV/0!</v>
      </c>
      <c r="G199" s="5" t="e">
        <f>SUMIF(Sta!$B:$B,$A199,Sta!$T:$T)/$C199</f>
        <v>#DIV/0!</v>
      </c>
      <c r="H199" s="8" t="e">
        <f>(SUMIF(Sta!$A:$A,$A199,Sta!$R:$R)  + SUMIF(Sta!$B:$B,$A199,Sta!$S:$S) )/$D199</f>
        <v>#DIV/0!</v>
      </c>
      <c r="I199" s="5" t="e">
        <f>SUMIF(Sta!$A:$A,$A199,Sta!$R:$R)/$B199</f>
        <v>#DIV/0!</v>
      </c>
      <c r="J199" s="5" t="e">
        <f>SUMIF(Sta!$B:$B,$A199,Sta!$S:$S)/$C199</f>
        <v>#DIV/0!</v>
      </c>
      <c r="K199" s="9" t="e">
        <f>(COUNTIFS(Sta!$A:$A,$A199,Sta!$T:$T,"&gt;2.5") +COUNTIFS(Sta!$B:$B,$A199,Sta!$T:$T,"&gt;2.5"))/$D199</f>
        <v>#DIV/0!</v>
      </c>
      <c r="L199" s="6" t="e">
        <f>COUNTIFS(Sta!$A:$A,$A199,Sta!$T:$T,"&gt;2.5")/$B199</f>
        <v>#DIV/0!</v>
      </c>
      <c r="M199" s="6" t="e">
        <f>COUNTIFS(Sta!$B:$B,$A199,Sta!$T:$T,"&gt;2.5")/$C199</f>
        <v>#DIV/0!</v>
      </c>
      <c r="N199" s="9" t="e">
        <f>(COUNTIFS(Sta!$A:$A,$A199,Sta!$T:$T,"&gt;3.5") +COUNTIFS(Sta!$B:$B,$A199,Sta!$T:$T,"&gt;3.5"))/$D199</f>
        <v>#DIV/0!</v>
      </c>
      <c r="O199" s="31" t="e">
        <f>COUNTIFS(Sta!$A:$A,$A199,Sta!$T:$T,"&gt;3.5")/$B199</f>
        <v>#DIV/0!</v>
      </c>
      <c r="P199" s="12" t="e">
        <f>COUNTIFS(Sta!$B:$B,$A199,Sta!$T:$T,"&gt;3.5")/$C199</f>
        <v>#DIV/0!</v>
      </c>
      <c r="Q199" s="31" t="e">
        <f>(COUNTIFS(Sta!$A:$A,$A199,Sta!$T:$T,"&gt;4.5") +COUNTIFS(Sta!$B:$B,$A199,Sta!$T:$T,"&gt;4.5"))/$D199</f>
        <v>#DIV/0!</v>
      </c>
      <c r="R199" s="6" t="e">
        <f>COUNTIFS(Sta!$A:$A,$A199,Sta!$T:$T,"&gt;4.5")/$B199</f>
        <v>#DIV/0!</v>
      </c>
      <c r="S199" s="6" t="e">
        <f>COUNTIFS(Sta!$B:$B,$A199,Sta!$T:$T,"&gt;4.5")/$C199</f>
        <v>#DIV/0!</v>
      </c>
      <c r="T199" s="9" t="e">
        <f>(COUNTIFS(Sta!$A:$A,$A199,Sta!$R:$R,"&gt;0.5") +COUNTIFS(Sta!$B:$B,$A199,Sta!$S:$S,"&gt;0.5"))/$D199</f>
        <v>#DIV/0!</v>
      </c>
      <c r="U199" s="6" t="e">
        <f>COUNTIFS(Sta!$A:$A,$A199,Sta!$R:$R,"&gt;0.5")/$B199</f>
        <v>#DIV/0!</v>
      </c>
      <c r="V199" s="6" t="e">
        <f>COUNTIFS(Sta!$B:$B,$A199,Sta!$S:$S,"&gt;0.5")/$C199</f>
        <v>#DIV/0!</v>
      </c>
      <c r="W199" s="9" t="e">
        <f>(COUNTIFS(Sta!$A:$A,$A199,Sta!$R:$R,"&gt;1.5") +COUNTIFS(Sta!$B:$B,$A199,Sta!$S:$S,"&gt;1.5"))/$D199</f>
        <v>#DIV/0!</v>
      </c>
      <c r="X199" s="6" t="e">
        <f>COUNTIFS(Sta!$A:$A,$A199,Sta!$R:$R,"&gt;1.5")/$B199</f>
        <v>#DIV/0!</v>
      </c>
      <c r="Y199" s="6" t="e">
        <f>COUNTIFS(Sta!$B:$B,$A199,Sta!$S:$S,"&gt;1.5")/$C199</f>
        <v>#DIV/0!</v>
      </c>
    </row>
    <row r="200" spans="1:25" x14ac:dyDescent="0.3">
      <c r="A200" t="e">
        <f>A3A725</f>
        <v>#NAME?</v>
      </c>
      <c r="B200" s="7">
        <f>COUNTIF(Sta!A:A,A200)</f>
        <v>0</v>
      </c>
      <c r="C200" s="4">
        <f>COUNTIF(Sta!B:B,A200)</f>
        <v>0</v>
      </c>
      <c r="D200" s="4">
        <f t="shared" si="4"/>
        <v>0</v>
      </c>
      <c r="E200" s="8" t="e">
        <f>(SUMIF(Sta!$A:$A,$A200,Sta!$T:$T)  + SUMIF(Sta!$B:$B,$A200,Sta!$T:$T) )/$D200</f>
        <v>#DIV/0!</v>
      </c>
      <c r="F200" s="5" t="e">
        <f>SUMIF(Sta!$A:$A,$A200,Sta!$T:$T)/$B200</f>
        <v>#DIV/0!</v>
      </c>
      <c r="G200" s="5" t="e">
        <f>SUMIF(Sta!$B:$B,$A200,Sta!$T:$T)/$C200</f>
        <v>#DIV/0!</v>
      </c>
      <c r="H200" s="8" t="e">
        <f>(SUMIF(Sta!$A:$A,$A200,Sta!$R:$R)  + SUMIF(Sta!$B:$B,$A200,Sta!$S:$S) )/$D200</f>
        <v>#DIV/0!</v>
      </c>
      <c r="I200" s="5" t="e">
        <f>SUMIF(Sta!$A:$A,$A200,Sta!$R:$R)/$B200</f>
        <v>#DIV/0!</v>
      </c>
      <c r="J200" s="5" t="e">
        <f>SUMIF(Sta!$B:$B,$A200,Sta!$S:$S)/$C200</f>
        <v>#DIV/0!</v>
      </c>
      <c r="K200" s="9" t="e">
        <f>(COUNTIFS(Sta!$A:$A,$A200,Sta!$T:$T,"&gt;2.5") +COUNTIFS(Sta!$B:$B,$A200,Sta!$T:$T,"&gt;2.5"))/$D200</f>
        <v>#DIV/0!</v>
      </c>
      <c r="L200" s="6" t="e">
        <f>COUNTIFS(Sta!$A:$A,$A200,Sta!$T:$T,"&gt;2.5")/$B200</f>
        <v>#DIV/0!</v>
      </c>
      <c r="M200" s="6" t="e">
        <f>COUNTIFS(Sta!$B:$B,$A200,Sta!$T:$T,"&gt;2.5")/$C200</f>
        <v>#DIV/0!</v>
      </c>
      <c r="N200" s="9" t="e">
        <f>(COUNTIFS(Sta!$A:$A,$A200,Sta!$T:$T,"&gt;3.5") +COUNTIFS(Sta!$B:$B,$A200,Sta!$T:$T,"&gt;3.5"))/$D200</f>
        <v>#DIV/0!</v>
      </c>
      <c r="O200" s="31" t="e">
        <f>COUNTIFS(Sta!$A:$A,$A200,Sta!$T:$T,"&gt;3.5")/$B200</f>
        <v>#DIV/0!</v>
      </c>
      <c r="P200" s="12" t="e">
        <f>COUNTIFS(Sta!$B:$B,$A200,Sta!$T:$T,"&gt;3.5")/$C200</f>
        <v>#DIV/0!</v>
      </c>
      <c r="Q200" s="31" t="e">
        <f>(COUNTIFS(Sta!$A:$A,$A200,Sta!$T:$T,"&gt;4.5") +COUNTIFS(Sta!$B:$B,$A200,Sta!$T:$T,"&gt;4.5"))/$D200</f>
        <v>#DIV/0!</v>
      </c>
      <c r="R200" s="6" t="e">
        <f>COUNTIFS(Sta!$A:$A,$A200,Sta!$T:$T,"&gt;4.5")/$B200</f>
        <v>#DIV/0!</v>
      </c>
      <c r="S200" s="6" t="e">
        <f>COUNTIFS(Sta!$B:$B,$A200,Sta!$T:$T,"&gt;4.5")/$C200</f>
        <v>#DIV/0!</v>
      </c>
      <c r="T200" s="9" t="e">
        <f>(COUNTIFS(Sta!$A:$A,$A200,Sta!$R:$R,"&gt;0.5") +COUNTIFS(Sta!$B:$B,$A200,Sta!$S:$S,"&gt;0.5"))/$D200</f>
        <v>#DIV/0!</v>
      </c>
      <c r="U200" s="6" t="e">
        <f>COUNTIFS(Sta!$A:$A,$A200,Sta!$R:$R,"&gt;0.5")/$B200</f>
        <v>#DIV/0!</v>
      </c>
      <c r="V200" s="6" t="e">
        <f>COUNTIFS(Sta!$B:$B,$A200,Sta!$S:$S,"&gt;0.5")/$C200</f>
        <v>#DIV/0!</v>
      </c>
      <c r="W200" s="9" t="e">
        <f>(COUNTIFS(Sta!$A:$A,$A200,Sta!$R:$R,"&gt;1.5") +COUNTIFS(Sta!$B:$B,$A200,Sta!$S:$S,"&gt;1.5"))/$D200</f>
        <v>#DIV/0!</v>
      </c>
      <c r="X200" s="6" t="e">
        <f>COUNTIFS(Sta!$A:$A,$A200,Sta!$R:$R,"&gt;1.5")/$B200</f>
        <v>#DIV/0!</v>
      </c>
      <c r="Y200" s="6" t="e">
        <f>COUNTIFS(Sta!$B:$B,$A200,Sta!$S:$S,"&gt;1.5")/$C200</f>
        <v>#DIV/0!</v>
      </c>
    </row>
    <row r="201" spans="1:25" x14ac:dyDescent="0.3">
      <c r="A201" t="e">
        <f>A3A726</f>
        <v>#NAME?</v>
      </c>
      <c r="B201" s="7">
        <f>COUNTIF(Sta!A:A,A201)</f>
        <v>0</v>
      </c>
      <c r="C201" s="4">
        <f>COUNTIF(Sta!B:B,A201)</f>
        <v>0</v>
      </c>
      <c r="D201" s="4">
        <f t="shared" si="4"/>
        <v>0</v>
      </c>
      <c r="E201" s="8" t="e">
        <f>(SUMIF(Sta!$A:$A,$A201,Sta!$T:$T)  + SUMIF(Sta!$B:$B,$A201,Sta!$T:$T) )/$D201</f>
        <v>#DIV/0!</v>
      </c>
      <c r="F201" s="5" t="e">
        <f>SUMIF(Sta!$A:$A,$A201,Sta!$T:$T)/$B201</f>
        <v>#DIV/0!</v>
      </c>
      <c r="G201" s="5" t="e">
        <f>SUMIF(Sta!$B:$B,$A201,Sta!$T:$T)/$C201</f>
        <v>#DIV/0!</v>
      </c>
      <c r="H201" s="8" t="e">
        <f>(SUMIF(Sta!$A:$A,$A201,Sta!$R:$R)  + SUMIF(Sta!$B:$B,$A201,Sta!$S:$S) )/$D201</f>
        <v>#DIV/0!</v>
      </c>
      <c r="I201" s="5" t="e">
        <f>SUMIF(Sta!$A:$A,$A201,Sta!$R:$R)/$B201</f>
        <v>#DIV/0!</v>
      </c>
      <c r="J201" s="5" t="e">
        <f>SUMIF(Sta!$B:$B,$A201,Sta!$S:$S)/$C201</f>
        <v>#DIV/0!</v>
      </c>
      <c r="K201" s="9" t="e">
        <f>(COUNTIFS(Sta!$A:$A,$A201,Sta!$T:$T,"&gt;2.5") +COUNTIFS(Sta!$B:$B,$A201,Sta!$T:$T,"&gt;2.5"))/$D201</f>
        <v>#DIV/0!</v>
      </c>
      <c r="L201" s="6" t="e">
        <f>COUNTIFS(Sta!$A:$A,$A201,Sta!$T:$T,"&gt;2.5")/$B201</f>
        <v>#DIV/0!</v>
      </c>
      <c r="M201" s="6" t="e">
        <f>COUNTIFS(Sta!$B:$B,$A201,Sta!$T:$T,"&gt;2.5")/$C201</f>
        <v>#DIV/0!</v>
      </c>
      <c r="N201" s="9" t="e">
        <f>(COUNTIFS(Sta!$A:$A,$A201,Sta!$T:$T,"&gt;3.5") +COUNTIFS(Sta!$B:$B,$A201,Sta!$T:$T,"&gt;3.5"))/$D201</f>
        <v>#DIV/0!</v>
      </c>
      <c r="O201" s="31" t="e">
        <f>COUNTIFS(Sta!$A:$A,$A201,Sta!$T:$T,"&gt;3.5")/$B201</f>
        <v>#DIV/0!</v>
      </c>
      <c r="P201" s="12" t="e">
        <f>COUNTIFS(Sta!$B:$B,$A201,Sta!$T:$T,"&gt;3.5")/$C201</f>
        <v>#DIV/0!</v>
      </c>
      <c r="Q201" s="31" t="e">
        <f>(COUNTIFS(Sta!$A:$A,$A201,Sta!$T:$T,"&gt;4.5") +COUNTIFS(Sta!$B:$B,$A201,Sta!$T:$T,"&gt;4.5"))/$D201</f>
        <v>#DIV/0!</v>
      </c>
      <c r="R201" s="6" t="e">
        <f>COUNTIFS(Sta!$A:$A,$A201,Sta!$T:$T,"&gt;4.5")/$B201</f>
        <v>#DIV/0!</v>
      </c>
      <c r="S201" s="6" t="e">
        <f>COUNTIFS(Sta!$B:$B,$A201,Sta!$T:$T,"&gt;4.5")/$C201</f>
        <v>#DIV/0!</v>
      </c>
      <c r="T201" s="9" t="e">
        <f>(COUNTIFS(Sta!$A:$A,$A201,Sta!$R:$R,"&gt;0.5") +COUNTIFS(Sta!$B:$B,$A201,Sta!$S:$S,"&gt;0.5"))/$D201</f>
        <v>#DIV/0!</v>
      </c>
      <c r="U201" s="6" t="e">
        <f>COUNTIFS(Sta!$A:$A,$A201,Sta!$R:$R,"&gt;0.5")/$B201</f>
        <v>#DIV/0!</v>
      </c>
      <c r="V201" s="6" t="e">
        <f>COUNTIFS(Sta!$B:$B,$A201,Sta!$S:$S,"&gt;0.5")/$C201</f>
        <v>#DIV/0!</v>
      </c>
      <c r="W201" s="9" t="e">
        <f>(COUNTIFS(Sta!$A:$A,$A201,Sta!$R:$R,"&gt;1.5") +COUNTIFS(Sta!$B:$B,$A201,Sta!$S:$S,"&gt;1.5"))/$D201</f>
        <v>#DIV/0!</v>
      </c>
      <c r="X201" s="6" t="e">
        <f>COUNTIFS(Sta!$A:$A,$A201,Sta!$R:$R,"&gt;1.5")/$B201</f>
        <v>#DIV/0!</v>
      </c>
      <c r="Y201" s="6" t="e">
        <f>COUNTIFS(Sta!$B:$B,$A201,Sta!$S:$S,"&gt;1.5")/$C201</f>
        <v>#DIV/0!</v>
      </c>
    </row>
    <row r="202" spans="1:25" x14ac:dyDescent="0.3">
      <c r="A202" t="e">
        <f>A3A727</f>
        <v>#NAME?</v>
      </c>
      <c r="B202" s="7">
        <f>COUNTIF(Sta!A:A,A202)</f>
        <v>0</v>
      </c>
      <c r="C202" s="4">
        <f>COUNTIF(Sta!B:B,A202)</f>
        <v>0</v>
      </c>
      <c r="D202" s="4">
        <f t="shared" si="4"/>
        <v>0</v>
      </c>
      <c r="E202" s="8" t="e">
        <f>(SUMIF(Sta!$A:$A,$A202,Sta!$T:$T)  + SUMIF(Sta!$B:$B,$A202,Sta!$T:$T) )/$D202</f>
        <v>#DIV/0!</v>
      </c>
      <c r="F202" s="5" t="e">
        <f>SUMIF(Sta!$A:$A,$A202,Sta!$T:$T)/$B202</f>
        <v>#DIV/0!</v>
      </c>
      <c r="G202" s="5" t="e">
        <f>SUMIF(Sta!$B:$B,$A202,Sta!$T:$T)/$C202</f>
        <v>#DIV/0!</v>
      </c>
      <c r="H202" s="8" t="e">
        <f>(SUMIF(Sta!$A:$A,$A202,Sta!$R:$R)  + SUMIF(Sta!$B:$B,$A202,Sta!$S:$S) )/$D202</f>
        <v>#DIV/0!</v>
      </c>
      <c r="I202" s="5" t="e">
        <f>SUMIF(Sta!$A:$A,$A202,Sta!$R:$R)/$B202</f>
        <v>#DIV/0!</v>
      </c>
      <c r="J202" s="5" t="e">
        <f>SUMIF(Sta!$B:$B,$A202,Sta!$S:$S)/$C202</f>
        <v>#DIV/0!</v>
      </c>
      <c r="K202" s="9" t="e">
        <f>(COUNTIFS(Sta!$A:$A,$A202,Sta!$T:$T,"&gt;2.5") +COUNTIFS(Sta!$B:$B,$A202,Sta!$T:$T,"&gt;2.5"))/$D202</f>
        <v>#DIV/0!</v>
      </c>
      <c r="L202" s="6" t="e">
        <f>COUNTIFS(Sta!$A:$A,$A202,Sta!$T:$T,"&gt;2.5")/$B202</f>
        <v>#DIV/0!</v>
      </c>
      <c r="M202" s="6" t="e">
        <f>COUNTIFS(Sta!$B:$B,$A202,Sta!$T:$T,"&gt;2.5")/$C202</f>
        <v>#DIV/0!</v>
      </c>
      <c r="N202" s="9" t="e">
        <f>(COUNTIFS(Sta!$A:$A,$A202,Sta!$T:$T,"&gt;3.5") +COUNTIFS(Sta!$B:$B,$A202,Sta!$T:$T,"&gt;3.5"))/$D202</f>
        <v>#DIV/0!</v>
      </c>
      <c r="O202" s="31" t="e">
        <f>COUNTIFS(Sta!$A:$A,$A202,Sta!$T:$T,"&gt;3.5")/$B202</f>
        <v>#DIV/0!</v>
      </c>
      <c r="P202" s="12" t="e">
        <f>COUNTIFS(Sta!$B:$B,$A202,Sta!$T:$T,"&gt;3.5")/$C202</f>
        <v>#DIV/0!</v>
      </c>
      <c r="Q202" s="31" t="e">
        <f>(COUNTIFS(Sta!$A:$A,$A202,Sta!$T:$T,"&gt;4.5") +COUNTIFS(Sta!$B:$B,$A202,Sta!$T:$T,"&gt;4.5"))/$D202</f>
        <v>#DIV/0!</v>
      </c>
      <c r="R202" s="6" t="e">
        <f>COUNTIFS(Sta!$A:$A,$A202,Sta!$T:$T,"&gt;4.5")/$B202</f>
        <v>#DIV/0!</v>
      </c>
      <c r="S202" s="6" t="e">
        <f>COUNTIFS(Sta!$B:$B,$A202,Sta!$T:$T,"&gt;4.5")/$C202</f>
        <v>#DIV/0!</v>
      </c>
      <c r="T202" s="9" t="e">
        <f>(COUNTIFS(Sta!$A:$A,$A202,Sta!$R:$R,"&gt;0.5") +COUNTIFS(Sta!$B:$B,$A202,Sta!$S:$S,"&gt;0.5"))/$D202</f>
        <v>#DIV/0!</v>
      </c>
      <c r="U202" s="6" t="e">
        <f>COUNTIFS(Sta!$A:$A,$A202,Sta!$R:$R,"&gt;0.5")/$B202</f>
        <v>#DIV/0!</v>
      </c>
      <c r="V202" s="6" t="e">
        <f>COUNTIFS(Sta!$B:$B,$A202,Sta!$S:$S,"&gt;0.5")/$C202</f>
        <v>#DIV/0!</v>
      </c>
      <c r="W202" s="9" t="e">
        <f>(COUNTIFS(Sta!$A:$A,$A202,Sta!$R:$R,"&gt;1.5") +COUNTIFS(Sta!$B:$B,$A202,Sta!$S:$S,"&gt;1.5"))/$D202</f>
        <v>#DIV/0!</v>
      </c>
      <c r="X202" s="6" t="e">
        <f>COUNTIFS(Sta!$A:$A,$A202,Sta!$R:$R,"&gt;1.5")/$B202</f>
        <v>#DIV/0!</v>
      </c>
      <c r="Y202" s="6" t="e">
        <f>COUNTIFS(Sta!$B:$B,$A202,Sta!$S:$S,"&gt;1.5")/$C202</f>
        <v>#DIV/0!</v>
      </c>
    </row>
    <row r="203" spans="1:25" x14ac:dyDescent="0.3">
      <c r="A203" t="e">
        <f>A3A728</f>
        <v>#NAME?</v>
      </c>
      <c r="B203" s="7">
        <f>COUNTIF(Sta!A:A,A203)</f>
        <v>0</v>
      </c>
      <c r="C203" s="4">
        <f>COUNTIF(Sta!B:B,A203)</f>
        <v>0</v>
      </c>
      <c r="D203" s="4">
        <f t="shared" si="4"/>
        <v>0</v>
      </c>
      <c r="E203" s="8" t="e">
        <f>(SUMIF(Sta!$A:$A,$A203,Sta!$T:$T)  + SUMIF(Sta!$B:$B,$A203,Sta!$T:$T) )/$D203</f>
        <v>#DIV/0!</v>
      </c>
      <c r="F203" s="5" t="e">
        <f>SUMIF(Sta!$A:$A,$A203,Sta!$T:$T)/$B203</f>
        <v>#DIV/0!</v>
      </c>
      <c r="G203" s="5" t="e">
        <f>SUMIF(Sta!$B:$B,$A203,Sta!$T:$T)/$C203</f>
        <v>#DIV/0!</v>
      </c>
      <c r="H203" s="8" t="e">
        <f>(SUMIF(Sta!$A:$A,$A203,Sta!$R:$R)  + SUMIF(Sta!$B:$B,$A203,Sta!$S:$S) )/$D203</f>
        <v>#DIV/0!</v>
      </c>
      <c r="I203" s="5" t="e">
        <f>SUMIF(Sta!$A:$A,$A203,Sta!$R:$R)/$B203</f>
        <v>#DIV/0!</v>
      </c>
      <c r="J203" s="5" t="e">
        <f>SUMIF(Sta!$B:$B,$A203,Sta!$S:$S)/$C203</f>
        <v>#DIV/0!</v>
      </c>
      <c r="K203" s="9" t="e">
        <f>(COUNTIFS(Sta!$A:$A,$A203,Sta!$T:$T,"&gt;2.5") +COUNTIFS(Sta!$B:$B,$A203,Sta!$T:$T,"&gt;2.5"))/$D203</f>
        <v>#DIV/0!</v>
      </c>
      <c r="L203" s="6" t="e">
        <f>COUNTIFS(Sta!$A:$A,$A203,Sta!$T:$T,"&gt;2.5")/$B203</f>
        <v>#DIV/0!</v>
      </c>
      <c r="M203" s="6" t="e">
        <f>COUNTIFS(Sta!$B:$B,$A203,Sta!$T:$T,"&gt;2.5")/$C203</f>
        <v>#DIV/0!</v>
      </c>
      <c r="N203" s="9" t="e">
        <f>(COUNTIFS(Sta!$A:$A,$A203,Sta!$T:$T,"&gt;3.5") +COUNTIFS(Sta!$B:$B,$A203,Sta!$T:$T,"&gt;3.5"))/$D203</f>
        <v>#DIV/0!</v>
      </c>
      <c r="O203" s="31" t="e">
        <f>COUNTIFS(Sta!$A:$A,$A203,Sta!$T:$T,"&gt;3.5")/$B203</f>
        <v>#DIV/0!</v>
      </c>
      <c r="P203" s="12" t="e">
        <f>COUNTIFS(Sta!$B:$B,$A203,Sta!$T:$T,"&gt;3.5")/$C203</f>
        <v>#DIV/0!</v>
      </c>
      <c r="Q203" s="31" t="e">
        <f>(COUNTIFS(Sta!$A:$A,$A203,Sta!$T:$T,"&gt;4.5") +COUNTIFS(Sta!$B:$B,$A203,Sta!$T:$T,"&gt;4.5"))/$D203</f>
        <v>#DIV/0!</v>
      </c>
      <c r="R203" s="6" t="e">
        <f>COUNTIFS(Sta!$A:$A,$A203,Sta!$T:$T,"&gt;4.5")/$B203</f>
        <v>#DIV/0!</v>
      </c>
      <c r="S203" s="6" t="e">
        <f>COUNTIFS(Sta!$B:$B,$A203,Sta!$T:$T,"&gt;4.5")/$C203</f>
        <v>#DIV/0!</v>
      </c>
      <c r="T203" s="9" t="e">
        <f>(COUNTIFS(Sta!$A:$A,$A203,Sta!$R:$R,"&gt;0.5") +COUNTIFS(Sta!$B:$B,$A203,Sta!$S:$S,"&gt;0.5"))/$D203</f>
        <v>#DIV/0!</v>
      </c>
      <c r="U203" s="6" t="e">
        <f>COUNTIFS(Sta!$A:$A,$A203,Sta!$R:$R,"&gt;0.5")/$B203</f>
        <v>#DIV/0!</v>
      </c>
      <c r="V203" s="6" t="e">
        <f>COUNTIFS(Sta!$B:$B,$A203,Sta!$S:$S,"&gt;0.5")/$C203</f>
        <v>#DIV/0!</v>
      </c>
      <c r="W203" s="9" t="e">
        <f>(COUNTIFS(Sta!$A:$A,$A203,Sta!$R:$R,"&gt;1.5") +COUNTIFS(Sta!$B:$B,$A203,Sta!$S:$S,"&gt;1.5"))/$D203</f>
        <v>#DIV/0!</v>
      </c>
      <c r="X203" s="6" t="e">
        <f>COUNTIFS(Sta!$A:$A,$A203,Sta!$R:$R,"&gt;1.5")/$B203</f>
        <v>#DIV/0!</v>
      </c>
      <c r="Y203" s="6" t="e">
        <f>COUNTIFS(Sta!$B:$B,$A203,Sta!$S:$S,"&gt;1.5")/$C203</f>
        <v>#DIV/0!</v>
      </c>
    </row>
    <row r="204" spans="1:25" x14ac:dyDescent="0.3">
      <c r="A204" t="e">
        <f>A3A729</f>
        <v>#NAME?</v>
      </c>
      <c r="B204" s="7">
        <f>COUNTIF(Sta!A:A,A204)</f>
        <v>0</v>
      </c>
      <c r="C204" s="4">
        <f>COUNTIF(Sta!B:B,A204)</f>
        <v>0</v>
      </c>
      <c r="D204" s="4">
        <f t="shared" si="4"/>
        <v>0</v>
      </c>
      <c r="E204" s="8" t="e">
        <f>(SUMIF(Sta!$A:$A,$A204,Sta!$T:$T)  + SUMIF(Sta!$B:$B,$A204,Sta!$T:$T) )/$D204</f>
        <v>#DIV/0!</v>
      </c>
      <c r="F204" s="5" t="e">
        <f>SUMIF(Sta!$A:$A,$A204,Sta!$T:$T)/$B204</f>
        <v>#DIV/0!</v>
      </c>
      <c r="G204" s="5" t="e">
        <f>SUMIF(Sta!$B:$B,$A204,Sta!$T:$T)/$C204</f>
        <v>#DIV/0!</v>
      </c>
      <c r="H204" s="8" t="e">
        <f>(SUMIF(Sta!$A:$A,$A204,Sta!$R:$R)  + SUMIF(Sta!$B:$B,$A204,Sta!$S:$S) )/$D204</f>
        <v>#DIV/0!</v>
      </c>
      <c r="I204" s="5" t="e">
        <f>SUMIF(Sta!$A:$A,$A204,Sta!$R:$R)/$B204</f>
        <v>#DIV/0!</v>
      </c>
      <c r="J204" s="5" t="e">
        <f>SUMIF(Sta!$B:$B,$A204,Sta!$S:$S)/$C204</f>
        <v>#DIV/0!</v>
      </c>
      <c r="K204" s="9" t="e">
        <f>(COUNTIFS(Sta!$A:$A,$A204,Sta!$T:$T,"&gt;2.5") +COUNTIFS(Sta!$B:$B,$A204,Sta!$T:$T,"&gt;2.5"))/$D204</f>
        <v>#DIV/0!</v>
      </c>
      <c r="L204" s="6" t="e">
        <f>COUNTIFS(Sta!$A:$A,$A204,Sta!$T:$T,"&gt;2.5")/$B204</f>
        <v>#DIV/0!</v>
      </c>
      <c r="M204" s="6" t="e">
        <f>COUNTIFS(Sta!$B:$B,$A204,Sta!$T:$T,"&gt;2.5")/$C204</f>
        <v>#DIV/0!</v>
      </c>
      <c r="N204" s="9" t="e">
        <f>(COUNTIFS(Sta!$A:$A,$A204,Sta!$T:$T,"&gt;3.5") +COUNTIFS(Sta!$B:$B,$A204,Sta!$T:$T,"&gt;3.5"))/$D204</f>
        <v>#DIV/0!</v>
      </c>
      <c r="O204" s="31" t="e">
        <f>COUNTIFS(Sta!$A:$A,$A204,Sta!$T:$T,"&gt;3.5")/$B204</f>
        <v>#DIV/0!</v>
      </c>
      <c r="P204" s="12" t="e">
        <f>COUNTIFS(Sta!$B:$B,$A204,Sta!$T:$T,"&gt;3.5")/$C204</f>
        <v>#DIV/0!</v>
      </c>
      <c r="Q204" s="31" t="e">
        <f>(COUNTIFS(Sta!$A:$A,$A204,Sta!$T:$T,"&gt;4.5") +COUNTIFS(Sta!$B:$B,$A204,Sta!$T:$T,"&gt;4.5"))/$D204</f>
        <v>#DIV/0!</v>
      </c>
      <c r="R204" s="6" t="e">
        <f>COUNTIFS(Sta!$A:$A,$A204,Sta!$T:$T,"&gt;4.5")/$B204</f>
        <v>#DIV/0!</v>
      </c>
      <c r="S204" s="6" t="e">
        <f>COUNTIFS(Sta!$B:$B,$A204,Sta!$T:$T,"&gt;4.5")/$C204</f>
        <v>#DIV/0!</v>
      </c>
      <c r="T204" s="9" t="e">
        <f>(COUNTIFS(Sta!$A:$A,$A204,Sta!$R:$R,"&gt;0.5") +COUNTIFS(Sta!$B:$B,$A204,Sta!$S:$S,"&gt;0.5"))/$D204</f>
        <v>#DIV/0!</v>
      </c>
      <c r="U204" s="6" t="e">
        <f>COUNTIFS(Sta!$A:$A,$A204,Sta!$R:$R,"&gt;0.5")/$B204</f>
        <v>#DIV/0!</v>
      </c>
      <c r="V204" s="6" t="e">
        <f>COUNTIFS(Sta!$B:$B,$A204,Sta!$S:$S,"&gt;0.5")/$C204</f>
        <v>#DIV/0!</v>
      </c>
      <c r="W204" s="9" t="e">
        <f>(COUNTIFS(Sta!$A:$A,$A204,Sta!$R:$R,"&gt;1.5") +COUNTIFS(Sta!$B:$B,$A204,Sta!$S:$S,"&gt;1.5"))/$D204</f>
        <v>#DIV/0!</v>
      </c>
      <c r="X204" s="6" t="e">
        <f>COUNTIFS(Sta!$A:$A,$A204,Sta!$R:$R,"&gt;1.5")/$B204</f>
        <v>#DIV/0!</v>
      </c>
      <c r="Y204" s="6" t="e">
        <f>COUNTIFS(Sta!$B:$B,$A204,Sta!$S:$S,"&gt;1.5")/$C204</f>
        <v>#DIV/0!</v>
      </c>
    </row>
    <row r="205" spans="1:25" x14ac:dyDescent="0.3">
      <c r="A205" t="e">
        <f>A3A730</f>
        <v>#NAME?</v>
      </c>
      <c r="B205" s="7">
        <f>COUNTIF(Sta!A:A,A205)</f>
        <v>0</v>
      </c>
      <c r="C205" s="4">
        <f>COUNTIF(Sta!B:B,A205)</f>
        <v>0</v>
      </c>
      <c r="D205" s="4">
        <f t="shared" si="4"/>
        <v>0</v>
      </c>
      <c r="E205" s="8" t="e">
        <f>(SUMIF(Sta!$A:$A,$A205,Sta!$T:$T)  + SUMIF(Sta!$B:$B,$A205,Sta!$T:$T) )/$D205</f>
        <v>#DIV/0!</v>
      </c>
      <c r="F205" s="5" t="e">
        <f>SUMIF(Sta!$A:$A,$A205,Sta!$T:$T)/$B205</f>
        <v>#DIV/0!</v>
      </c>
      <c r="G205" s="5" t="e">
        <f>SUMIF(Sta!$B:$B,$A205,Sta!$T:$T)/$C205</f>
        <v>#DIV/0!</v>
      </c>
      <c r="H205" s="8" t="e">
        <f>(SUMIF(Sta!$A:$A,$A205,Sta!$R:$R)  + SUMIF(Sta!$B:$B,$A205,Sta!$S:$S) )/$D205</f>
        <v>#DIV/0!</v>
      </c>
      <c r="I205" s="5" t="e">
        <f>SUMIF(Sta!$A:$A,$A205,Sta!$R:$R)/$B205</f>
        <v>#DIV/0!</v>
      </c>
      <c r="J205" s="5" t="e">
        <f>SUMIF(Sta!$B:$B,$A205,Sta!$S:$S)/$C205</f>
        <v>#DIV/0!</v>
      </c>
      <c r="K205" s="9" t="e">
        <f>(COUNTIFS(Sta!$A:$A,$A205,Sta!$T:$T,"&gt;2.5") +COUNTIFS(Sta!$B:$B,$A205,Sta!$T:$T,"&gt;2.5"))/$D205</f>
        <v>#DIV/0!</v>
      </c>
      <c r="L205" s="6" t="e">
        <f>COUNTIFS(Sta!$A:$A,$A205,Sta!$T:$T,"&gt;2.5")/$B205</f>
        <v>#DIV/0!</v>
      </c>
      <c r="M205" s="6" t="e">
        <f>COUNTIFS(Sta!$B:$B,$A205,Sta!$T:$T,"&gt;2.5")/$C205</f>
        <v>#DIV/0!</v>
      </c>
      <c r="N205" s="9" t="e">
        <f>(COUNTIFS(Sta!$A:$A,$A205,Sta!$T:$T,"&gt;3.5") +COUNTIFS(Sta!$B:$B,$A205,Sta!$T:$T,"&gt;3.5"))/$D205</f>
        <v>#DIV/0!</v>
      </c>
      <c r="O205" s="31" t="e">
        <f>COUNTIFS(Sta!$A:$A,$A205,Sta!$T:$T,"&gt;3.5")/$B205</f>
        <v>#DIV/0!</v>
      </c>
      <c r="P205" s="12" t="e">
        <f>COUNTIFS(Sta!$B:$B,$A205,Sta!$T:$T,"&gt;3.5")/$C205</f>
        <v>#DIV/0!</v>
      </c>
      <c r="Q205" s="31" t="e">
        <f>(COUNTIFS(Sta!$A:$A,$A205,Sta!$T:$T,"&gt;4.5") +COUNTIFS(Sta!$B:$B,$A205,Sta!$T:$T,"&gt;4.5"))/$D205</f>
        <v>#DIV/0!</v>
      </c>
      <c r="R205" s="6" t="e">
        <f>COUNTIFS(Sta!$A:$A,$A205,Sta!$T:$T,"&gt;4.5")/$B205</f>
        <v>#DIV/0!</v>
      </c>
      <c r="S205" s="6" t="e">
        <f>COUNTIFS(Sta!$B:$B,$A205,Sta!$T:$T,"&gt;4.5")/$C205</f>
        <v>#DIV/0!</v>
      </c>
      <c r="T205" s="9" t="e">
        <f>(COUNTIFS(Sta!$A:$A,$A205,Sta!$R:$R,"&gt;0.5") +COUNTIFS(Sta!$B:$B,$A205,Sta!$S:$S,"&gt;0.5"))/$D205</f>
        <v>#DIV/0!</v>
      </c>
      <c r="U205" s="6" t="e">
        <f>COUNTIFS(Sta!$A:$A,$A205,Sta!$R:$R,"&gt;0.5")/$B205</f>
        <v>#DIV/0!</v>
      </c>
      <c r="V205" s="6" t="e">
        <f>COUNTIFS(Sta!$B:$B,$A205,Sta!$S:$S,"&gt;0.5")/$C205</f>
        <v>#DIV/0!</v>
      </c>
      <c r="W205" s="9" t="e">
        <f>(COUNTIFS(Sta!$A:$A,$A205,Sta!$R:$R,"&gt;1.5") +COUNTIFS(Sta!$B:$B,$A205,Sta!$S:$S,"&gt;1.5"))/$D205</f>
        <v>#DIV/0!</v>
      </c>
      <c r="X205" s="6" t="e">
        <f>COUNTIFS(Sta!$A:$A,$A205,Sta!$R:$R,"&gt;1.5")/$B205</f>
        <v>#DIV/0!</v>
      </c>
      <c r="Y205" s="6" t="e">
        <f>COUNTIFS(Sta!$B:$B,$A205,Sta!$S:$S,"&gt;1.5")/$C205</f>
        <v>#DIV/0!</v>
      </c>
    </row>
    <row r="206" spans="1:25" x14ac:dyDescent="0.3">
      <c r="A206" t="e">
        <f>A3A731</f>
        <v>#NAME?</v>
      </c>
      <c r="B206" s="7">
        <f>COUNTIF(Sta!A:A,A206)</f>
        <v>0</v>
      </c>
      <c r="C206" s="4">
        <f>COUNTIF(Sta!B:B,A206)</f>
        <v>0</v>
      </c>
      <c r="D206" s="4">
        <f t="shared" si="4"/>
        <v>0</v>
      </c>
      <c r="E206" s="8" t="e">
        <f>(SUMIF(Sta!$A:$A,$A206,Sta!$T:$T)  + SUMIF(Sta!$B:$B,$A206,Sta!$T:$T) )/$D206</f>
        <v>#DIV/0!</v>
      </c>
      <c r="F206" s="5" t="e">
        <f>SUMIF(Sta!$A:$A,$A206,Sta!$T:$T)/$B206</f>
        <v>#DIV/0!</v>
      </c>
      <c r="G206" s="5" t="e">
        <f>SUMIF(Sta!$B:$B,$A206,Sta!$T:$T)/$C206</f>
        <v>#DIV/0!</v>
      </c>
      <c r="H206" s="8" t="e">
        <f>(SUMIF(Sta!$A:$A,$A206,Sta!$R:$R)  + SUMIF(Sta!$B:$B,$A206,Sta!$S:$S) )/$D206</f>
        <v>#DIV/0!</v>
      </c>
      <c r="I206" s="5" t="e">
        <f>SUMIF(Sta!$A:$A,$A206,Sta!$R:$R)/$B206</f>
        <v>#DIV/0!</v>
      </c>
      <c r="J206" s="5" t="e">
        <f>SUMIF(Sta!$B:$B,$A206,Sta!$S:$S)/$C206</f>
        <v>#DIV/0!</v>
      </c>
      <c r="K206" s="9" t="e">
        <f>(COUNTIFS(Sta!$A:$A,$A206,Sta!$T:$T,"&gt;2.5") +COUNTIFS(Sta!$B:$B,$A206,Sta!$T:$T,"&gt;2.5"))/$D206</f>
        <v>#DIV/0!</v>
      </c>
      <c r="L206" s="6" t="e">
        <f>COUNTIFS(Sta!$A:$A,$A206,Sta!$T:$T,"&gt;2.5")/$B206</f>
        <v>#DIV/0!</v>
      </c>
      <c r="M206" s="6" t="e">
        <f>COUNTIFS(Sta!$B:$B,$A206,Sta!$T:$T,"&gt;2.5")/$C206</f>
        <v>#DIV/0!</v>
      </c>
      <c r="N206" s="9" t="e">
        <f>(COUNTIFS(Sta!$A:$A,$A206,Sta!$T:$T,"&gt;3.5") +COUNTIFS(Sta!$B:$B,$A206,Sta!$T:$T,"&gt;3.5"))/$D206</f>
        <v>#DIV/0!</v>
      </c>
      <c r="O206" s="31" t="e">
        <f>COUNTIFS(Sta!$A:$A,$A206,Sta!$T:$T,"&gt;3.5")/$B206</f>
        <v>#DIV/0!</v>
      </c>
      <c r="P206" s="12" t="e">
        <f>COUNTIFS(Sta!$B:$B,$A206,Sta!$T:$T,"&gt;3.5")/$C206</f>
        <v>#DIV/0!</v>
      </c>
      <c r="Q206" s="31" t="e">
        <f>(COUNTIFS(Sta!$A:$A,$A206,Sta!$T:$T,"&gt;4.5") +COUNTIFS(Sta!$B:$B,$A206,Sta!$T:$T,"&gt;4.5"))/$D206</f>
        <v>#DIV/0!</v>
      </c>
      <c r="R206" s="6" t="e">
        <f>COUNTIFS(Sta!$A:$A,$A206,Sta!$T:$T,"&gt;4.5")/$B206</f>
        <v>#DIV/0!</v>
      </c>
      <c r="S206" s="6" t="e">
        <f>COUNTIFS(Sta!$B:$B,$A206,Sta!$T:$T,"&gt;4.5")/$C206</f>
        <v>#DIV/0!</v>
      </c>
      <c r="T206" s="9" t="e">
        <f>(COUNTIFS(Sta!$A:$A,$A206,Sta!$R:$R,"&gt;0.5") +COUNTIFS(Sta!$B:$B,$A206,Sta!$S:$S,"&gt;0.5"))/$D206</f>
        <v>#DIV/0!</v>
      </c>
      <c r="U206" s="6" t="e">
        <f>COUNTIFS(Sta!$A:$A,$A206,Sta!$R:$R,"&gt;0.5")/$B206</f>
        <v>#DIV/0!</v>
      </c>
      <c r="V206" s="6" t="e">
        <f>COUNTIFS(Sta!$B:$B,$A206,Sta!$S:$S,"&gt;0.5")/$C206</f>
        <v>#DIV/0!</v>
      </c>
      <c r="W206" s="9" t="e">
        <f>(COUNTIFS(Sta!$A:$A,$A206,Sta!$R:$R,"&gt;1.5") +COUNTIFS(Sta!$B:$B,$A206,Sta!$S:$S,"&gt;1.5"))/$D206</f>
        <v>#DIV/0!</v>
      </c>
      <c r="X206" s="6" t="e">
        <f>COUNTIFS(Sta!$A:$A,$A206,Sta!$R:$R,"&gt;1.5")/$B206</f>
        <v>#DIV/0!</v>
      </c>
      <c r="Y206" s="6" t="e">
        <f>COUNTIFS(Sta!$B:$B,$A206,Sta!$S:$S,"&gt;1.5")/$C206</f>
        <v>#DIV/0!</v>
      </c>
    </row>
    <row r="207" spans="1:25" x14ac:dyDescent="0.3">
      <c r="A207" t="e">
        <f>A3A732</f>
        <v>#NAME?</v>
      </c>
      <c r="B207" s="7">
        <f>COUNTIF(Sta!A:A,A207)</f>
        <v>0</v>
      </c>
      <c r="C207" s="4">
        <f>COUNTIF(Sta!B:B,A207)</f>
        <v>0</v>
      </c>
      <c r="D207" s="4">
        <f t="shared" si="4"/>
        <v>0</v>
      </c>
      <c r="E207" s="8" t="e">
        <f>(SUMIF(Sta!$A:$A,$A207,Sta!$T:$T)  + SUMIF(Sta!$B:$B,$A207,Sta!$T:$T) )/$D207</f>
        <v>#DIV/0!</v>
      </c>
      <c r="F207" s="5" t="e">
        <f>SUMIF(Sta!$A:$A,$A207,Sta!$T:$T)/$B207</f>
        <v>#DIV/0!</v>
      </c>
      <c r="G207" s="5" t="e">
        <f>SUMIF(Sta!$B:$B,$A207,Sta!$T:$T)/$C207</f>
        <v>#DIV/0!</v>
      </c>
      <c r="H207" s="8" t="e">
        <f>(SUMIF(Sta!$A:$A,$A207,Sta!$R:$R)  + SUMIF(Sta!$B:$B,$A207,Sta!$S:$S) )/$D207</f>
        <v>#DIV/0!</v>
      </c>
      <c r="I207" s="5" t="e">
        <f>SUMIF(Sta!$A:$A,$A207,Sta!$R:$R)/$B207</f>
        <v>#DIV/0!</v>
      </c>
      <c r="J207" s="5" t="e">
        <f>SUMIF(Sta!$B:$B,$A207,Sta!$S:$S)/$C207</f>
        <v>#DIV/0!</v>
      </c>
      <c r="K207" s="9" t="e">
        <f>(COUNTIFS(Sta!$A:$A,$A207,Sta!$T:$T,"&gt;2.5") +COUNTIFS(Sta!$B:$B,$A207,Sta!$T:$T,"&gt;2.5"))/$D207</f>
        <v>#DIV/0!</v>
      </c>
      <c r="L207" s="6" t="e">
        <f>COUNTIFS(Sta!$A:$A,$A207,Sta!$T:$T,"&gt;2.5")/$B207</f>
        <v>#DIV/0!</v>
      </c>
      <c r="M207" s="6" t="e">
        <f>COUNTIFS(Sta!$B:$B,$A207,Sta!$T:$T,"&gt;2.5")/$C207</f>
        <v>#DIV/0!</v>
      </c>
      <c r="N207" s="9" t="e">
        <f>(COUNTIFS(Sta!$A:$A,$A207,Sta!$T:$T,"&gt;3.5") +COUNTIFS(Sta!$B:$B,$A207,Sta!$T:$T,"&gt;3.5"))/$D207</f>
        <v>#DIV/0!</v>
      </c>
      <c r="O207" s="31" t="e">
        <f>COUNTIFS(Sta!$A:$A,$A207,Sta!$T:$T,"&gt;3.5")/$B207</f>
        <v>#DIV/0!</v>
      </c>
      <c r="P207" s="12" t="e">
        <f>COUNTIFS(Sta!$B:$B,$A207,Sta!$T:$T,"&gt;3.5")/$C207</f>
        <v>#DIV/0!</v>
      </c>
      <c r="Q207" s="31" t="e">
        <f>(COUNTIFS(Sta!$A:$A,$A207,Sta!$T:$T,"&gt;4.5") +COUNTIFS(Sta!$B:$B,$A207,Sta!$T:$T,"&gt;4.5"))/$D207</f>
        <v>#DIV/0!</v>
      </c>
      <c r="R207" s="6" t="e">
        <f>COUNTIFS(Sta!$A:$A,$A207,Sta!$T:$T,"&gt;4.5")/$B207</f>
        <v>#DIV/0!</v>
      </c>
      <c r="S207" s="6" t="e">
        <f>COUNTIFS(Sta!$B:$B,$A207,Sta!$T:$T,"&gt;4.5")/$C207</f>
        <v>#DIV/0!</v>
      </c>
      <c r="T207" s="9" t="e">
        <f>(COUNTIFS(Sta!$A:$A,$A207,Sta!$R:$R,"&gt;0.5") +COUNTIFS(Sta!$B:$B,$A207,Sta!$S:$S,"&gt;0.5"))/$D207</f>
        <v>#DIV/0!</v>
      </c>
      <c r="U207" s="6" t="e">
        <f>COUNTIFS(Sta!$A:$A,$A207,Sta!$R:$R,"&gt;0.5")/$B207</f>
        <v>#DIV/0!</v>
      </c>
      <c r="V207" s="6" t="e">
        <f>COUNTIFS(Sta!$B:$B,$A207,Sta!$S:$S,"&gt;0.5")/$C207</f>
        <v>#DIV/0!</v>
      </c>
      <c r="W207" s="9" t="e">
        <f>(COUNTIFS(Sta!$A:$A,$A207,Sta!$R:$R,"&gt;1.5") +COUNTIFS(Sta!$B:$B,$A207,Sta!$S:$S,"&gt;1.5"))/$D207</f>
        <v>#DIV/0!</v>
      </c>
      <c r="X207" s="6" t="e">
        <f>COUNTIFS(Sta!$A:$A,$A207,Sta!$R:$R,"&gt;1.5")/$B207</f>
        <v>#DIV/0!</v>
      </c>
      <c r="Y207" s="6" t="e">
        <f>COUNTIFS(Sta!$B:$B,$A207,Sta!$S:$S,"&gt;1.5")/$C207</f>
        <v>#DIV/0!</v>
      </c>
    </row>
    <row r="208" spans="1:25" x14ac:dyDescent="0.3">
      <c r="A208" t="e">
        <f>A3A733</f>
        <v>#NAME?</v>
      </c>
      <c r="B208" s="7">
        <f>COUNTIF(Sta!A:A,A208)</f>
        <v>0</v>
      </c>
      <c r="C208" s="4">
        <f>COUNTIF(Sta!B:B,A208)</f>
        <v>0</v>
      </c>
      <c r="D208" s="4">
        <f t="shared" si="4"/>
        <v>0</v>
      </c>
      <c r="E208" s="8" t="e">
        <f>(SUMIF(Sta!$A:$A,$A208,Sta!$T:$T)  + SUMIF(Sta!$B:$B,$A208,Sta!$T:$T) )/$D208</f>
        <v>#DIV/0!</v>
      </c>
      <c r="F208" s="5" t="e">
        <f>SUMIF(Sta!$A:$A,$A208,Sta!$T:$T)/$B208</f>
        <v>#DIV/0!</v>
      </c>
      <c r="G208" s="5" t="e">
        <f>SUMIF(Sta!$B:$B,$A208,Sta!$T:$T)/$C208</f>
        <v>#DIV/0!</v>
      </c>
      <c r="H208" s="8" t="e">
        <f>(SUMIF(Sta!$A:$A,$A208,Sta!$R:$R)  + SUMIF(Sta!$B:$B,$A208,Sta!$S:$S) )/$D208</f>
        <v>#DIV/0!</v>
      </c>
      <c r="I208" s="5" t="e">
        <f>SUMIF(Sta!$A:$A,$A208,Sta!$R:$R)/$B208</f>
        <v>#DIV/0!</v>
      </c>
      <c r="J208" s="5" t="e">
        <f>SUMIF(Sta!$B:$B,$A208,Sta!$S:$S)/$C208</f>
        <v>#DIV/0!</v>
      </c>
      <c r="K208" s="9" t="e">
        <f>(COUNTIFS(Sta!$A:$A,$A208,Sta!$T:$T,"&gt;2.5") +COUNTIFS(Sta!$B:$B,$A208,Sta!$T:$T,"&gt;2.5"))/$D208</f>
        <v>#DIV/0!</v>
      </c>
      <c r="L208" s="6" t="e">
        <f>COUNTIFS(Sta!$A:$A,$A208,Sta!$T:$T,"&gt;2.5")/$B208</f>
        <v>#DIV/0!</v>
      </c>
      <c r="M208" s="6" t="e">
        <f>COUNTIFS(Sta!$B:$B,$A208,Sta!$T:$T,"&gt;2.5")/$C208</f>
        <v>#DIV/0!</v>
      </c>
      <c r="N208" s="9" t="e">
        <f>(COUNTIFS(Sta!$A:$A,$A208,Sta!$T:$T,"&gt;3.5") +COUNTIFS(Sta!$B:$B,$A208,Sta!$T:$T,"&gt;3.5"))/$D208</f>
        <v>#DIV/0!</v>
      </c>
      <c r="O208" s="31" t="e">
        <f>COUNTIFS(Sta!$A:$A,$A208,Sta!$T:$T,"&gt;3.5")/$B208</f>
        <v>#DIV/0!</v>
      </c>
      <c r="P208" s="12" t="e">
        <f>COUNTIFS(Sta!$B:$B,$A208,Sta!$T:$T,"&gt;3.5")/$C208</f>
        <v>#DIV/0!</v>
      </c>
      <c r="Q208" s="31" t="e">
        <f>(COUNTIFS(Sta!$A:$A,$A208,Sta!$T:$T,"&gt;4.5") +COUNTIFS(Sta!$B:$B,$A208,Sta!$T:$T,"&gt;4.5"))/$D208</f>
        <v>#DIV/0!</v>
      </c>
      <c r="R208" s="6" t="e">
        <f>COUNTIFS(Sta!$A:$A,$A208,Sta!$T:$T,"&gt;4.5")/$B208</f>
        <v>#DIV/0!</v>
      </c>
      <c r="S208" s="6" t="e">
        <f>COUNTIFS(Sta!$B:$B,$A208,Sta!$T:$T,"&gt;4.5")/$C208</f>
        <v>#DIV/0!</v>
      </c>
      <c r="T208" s="9" t="e">
        <f>(COUNTIFS(Sta!$A:$A,$A208,Sta!$R:$R,"&gt;0.5") +COUNTIFS(Sta!$B:$B,$A208,Sta!$S:$S,"&gt;0.5"))/$D208</f>
        <v>#DIV/0!</v>
      </c>
      <c r="U208" s="6" t="e">
        <f>COUNTIFS(Sta!$A:$A,$A208,Sta!$R:$R,"&gt;0.5")/$B208</f>
        <v>#DIV/0!</v>
      </c>
      <c r="V208" s="6" t="e">
        <f>COUNTIFS(Sta!$B:$B,$A208,Sta!$S:$S,"&gt;0.5")/$C208</f>
        <v>#DIV/0!</v>
      </c>
      <c r="W208" s="9" t="e">
        <f>(COUNTIFS(Sta!$A:$A,$A208,Sta!$R:$R,"&gt;1.5") +COUNTIFS(Sta!$B:$B,$A208,Sta!$S:$S,"&gt;1.5"))/$D208</f>
        <v>#DIV/0!</v>
      </c>
      <c r="X208" s="6" t="e">
        <f>COUNTIFS(Sta!$A:$A,$A208,Sta!$R:$R,"&gt;1.5")/$B208</f>
        <v>#DIV/0!</v>
      </c>
      <c r="Y208" s="6" t="e">
        <f>COUNTIFS(Sta!$B:$B,$A208,Sta!$S:$S,"&gt;1.5")/$C208</f>
        <v>#DIV/0!</v>
      </c>
    </row>
    <row r="209" spans="1:25" x14ac:dyDescent="0.3">
      <c r="A209" t="e">
        <f>A3A734</f>
        <v>#NAME?</v>
      </c>
      <c r="B209" s="7">
        <f>COUNTIF(Sta!A:A,A209)</f>
        <v>0</v>
      </c>
      <c r="C209" s="4">
        <f>COUNTIF(Sta!B:B,A209)</f>
        <v>0</v>
      </c>
      <c r="D209" s="4">
        <f t="shared" si="4"/>
        <v>0</v>
      </c>
      <c r="E209" s="8" t="e">
        <f>(SUMIF(Sta!$A:$A,$A209,Sta!$T:$T)  + SUMIF(Sta!$B:$B,$A209,Sta!$T:$T) )/$D209</f>
        <v>#DIV/0!</v>
      </c>
      <c r="F209" s="5" t="e">
        <f>SUMIF(Sta!$A:$A,$A209,Sta!$T:$T)/$B209</f>
        <v>#DIV/0!</v>
      </c>
      <c r="G209" s="5" t="e">
        <f>SUMIF(Sta!$B:$B,$A209,Sta!$T:$T)/$C209</f>
        <v>#DIV/0!</v>
      </c>
      <c r="H209" s="8" t="e">
        <f>(SUMIF(Sta!$A:$A,$A209,Sta!$R:$R)  + SUMIF(Sta!$B:$B,$A209,Sta!$S:$S) )/$D209</f>
        <v>#DIV/0!</v>
      </c>
      <c r="I209" s="5" t="e">
        <f>SUMIF(Sta!$A:$A,$A209,Sta!$R:$R)/$B209</f>
        <v>#DIV/0!</v>
      </c>
      <c r="J209" s="5" t="e">
        <f>SUMIF(Sta!$B:$B,$A209,Sta!$S:$S)/$C209</f>
        <v>#DIV/0!</v>
      </c>
      <c r="K209" s="9" t="e">
        <f>(COUNTIFS(Sta!$A:$A,$A209,Sta!$T:$T,"&gt;2.5") +COUNTIFS(Sta!$B:$B,$A209,Sta!$T:$T,"&gt;2.5"))/$D209</f>
        <v>#DIV/0!</v>
      </c>
      <c r="L209" s="6" t="e">
        <f>COUNTIFS(Sta!$A:$A,$A209,Sta!$T:$T,"&gt;2.5")/$B209</f>
        <v>#DIV/0!</v>
      </c>
      <c r="M209" s="6" t="e">
        <f>COUNTIFS(Sta!$B:$B,$A209,Sta!$T:$T,"&gt;2.5")/$C209</f>
        <v>#DIV/0!</v>
      </c>
      <c r="N209" s="9" t="e">
        <f>(COUNTIFS(Sta!$A:$A,$A209,Sta!$T:$T,"&gt;3.5") +COUNTIFS(Sta!$B:$B,$A209,Sta!$T:$T,"&gt;3.5"))/$D209</f>
        <v>#DIV/0!</v>
      </c>
      <c r="O209" s="31" t="e">
        <f>COUNTIFS(Sta!$A:$A,$A209,Sta!$T:$T,"&gt;3.5")/$B209</f>
        <v>#DIV/0!</v>
      </c>
      <c r="P209" s="12" t="e">
        <f>COUNTIFS(Sta!$B:$B,$A209,Sta!$T:$T,"&gt;3.5")/$C209</f>
        <v>#DIV/0!</v>
      </c>
      <c r="Q209" s="31" t="e">
        <f>(COUNTIFS(Sta!$A:$A,$A209,Sta!$T:$T,"&gt;4.5") +COUNTIFS(Sta!$B:$B,$A209,Sta!$T:$T,"&gt;4.5"))/$D209</f>
        <v>#DIV/0!</v>
      </c>
      <c r="R209" s="6" t="e">
        <f>COUNTIFS(Sta!$A:$A,$A209,Sta!$T:$T,"&gt;4.5")/$B209</f>
        <v>#DIV/0!</v>
      </c>
      <c r="S209" s="6" t="e">
        <f>COUNTIFS(Sta!$B:$B,$A209,Sta!$T:$T,"&gt;4.5")/$C209</f>
        <v>#DIV/0!</v>
      </c>
      <c r="T209" s="9" t="e">
        <f>(COUNTIFS(Sta!$A:$A,$A209,Sta!$R:$R,"&gt;0.5") +COUNTIFS(Sta!$B:$B,$A209,Sta!$S:$S,"&gt;0.5"))/$D209</f>
        <v>#DIV/0!</v>
      </c>
      <c r="U209" s="6" t="e">
        <f>COUNTIFS(Sta!$A:$A,$A209,Sta!$R:$R,"&gt;0.5")/$B209</f>
        <v>#DIV/0!</v>
      </c>
      <c r="V209" s="6" t="e">
        <f>COUNTIFS(Sta!$B:$B,$A209,Sta!$S:$S,"&gt;0.5")/$C209</f>
        <v>#DIV/0!</v>
      </c>
      <c r="W209" s="9" t="e">
        <f>(COUNTIFS(Sta!$A:$A,$A209,Sta!$R:$R,"&gt;1.5") +COUNTIFS(Sta!$B:$B,$A209,Sta!$S:$S,"&gt;1.5"))/$D209</f>
        <v>#DIV/0!</v>
      </c>
      <c r="X209" s="6" t="e">
        <f>COUNTIFS(Sta!$A:$A,$A209,Sta!$R:$R,"&gt;1.5")/$B209</f>
        <v>#DIV/0!</v>
      </c>
      <c r="Y209" s="6" t="e">
        <f>COUNTIFS(Sta!$B:$B,$A209,Sta!$S:$S,"&gt;1.5")/$C209</f>
        <v>#DIV/0!</v>
      </c>
    </row>
    <row r="210" spans="1:25" x14ac:dyDescent="0.3">
      <c r="A210" t="e">
        <f>A3A735</f>
        <v>#NAME?</v>
      </c>
      <c r="B210" s="7">
        <f>COUNTIF(Sta!A:A,A210)</f>
        <v>0</v>
      </c>
      <c r="C210" s="4">
        <f>COUNTIF(Sta!B:B,A210)</f>
        <v>0</v>
      </c>
      <c r="D210" s="4">
        <f t="shared" si="4"/>
        <v>0</v>
      </c>
      <c r="E210" s="8" t="e">
        <f>(SUMIF(Sta!$A:$A,$A210,Sta!$T:$T)  + SUMIF(Sta!$B:$B,$A210,Sta!$T:$T) )/$D210</f>
        <v>#DIV/0!</v>
      </c>
      <c r="F210" s="5" t="e">
        <f>SUMIF(Sta!$A:$A,$A210,Sta!$T:$T)/$B210</f>
        <v>#DIV/0!</v>
      </c>
      <c r="G210" s="5" t="e">
        <f>SUMIF(Sta!$B:$B,$A210,Sta!$T:$T)/$C210</f>
        <v>#DIV/0!</v>
      </c>
      <c r="H210" s="8" t="e">
        <f>(SUMIF(Sta!$A:$A,$A210,Sta!$R:$R)  + SUMIF(Sta!$B:$B,$A210,Sta!$S:$S) )/$D210</f>
        <v>#DIV/0!</v>
      </c>
      <c r="I210" s="5" t="e">
        <f>SUMIF(Sta!$A:$A,$A210,Sta!$R:$R)/$B210</f>
        <v>#DIV/0!</v>
      </c>
      <c r="J210" s="5" t="e">
        <f>SUMIF(Sta!$B:$B,$A210,Sta!$S:$S)/$C210</f>
        <v>#DIV/0!</v>
      </c>
      <c r="K210" s="9" t="e">
        <f>(COUNTIFS(Sta!$A:$A,$A210,Sta!$T:$T,"&gt;2.5") +COUNTIFS(Sta!$B:$B,$A210,Sta!$T:$T,"&gt;2.5"))/$D210</f>
        <v>#DIV/0!</v>
      </c>
      <c r="L210" s="6" t="e">
        <f>COUNTIFS(Sta!$A:$A,$A210,Sta!$T:$T,"&gt;2.5")/$B210</f>
        <v>#DIV/0!</v>
      </c>
      <c r="M210" s="6" t="e">
        <f>COUNTIFS(Sta!$B:$B,$A210,Sta!$T:$T,"&gt;2.5")/$C210</f>
        <v>#DIV/0!</v>
      </c>
      <c r="N210" s="9" t="e">
        <f>(COUNTIFS(Sta!$A:$A,$A210,Sta!$T:$T,"&gt;3.5") +COUNTIFS(Sta!$B:$B,$A210,Sta!$T:$T,"&gt;3.5"))/$D210</f>
        <v>#DIV/0!</v>
      </c>
      <c r="O210" s="31" t="e">
        <f>COUNTIFS(Sta!$A:$A,$A210,Sta!$T:$T,"&gt;3.5")/$B210</f>
        <v>#DIV/0!</v>
      </c>
      <c r="P210" s="12" t="e">
        <f>COUNTIFS(Sta!$B:$B,$A210,Sta!$T:$T,"&gt;3.5")/$C210</f>
        <v>#DIV/0!</v>
      </c>
      <c r="Q210" s="31" t="e">
        <f>(COUNTIFS(Sta!$A:$A,$A210,Sta!$T:$T,"&gt;4.5") +COUNTIFS(Sta!$B:$B,$A210,Sta!$T:$T,"&gt;4.5"))/$D210</f>
        <v>#DIV/0!</v>
      </c>
      <c r="R210" s="6" t="e">
        <f>COUNTIFS(Sta!$A:$A,$A210,Sta!$T:$T,"&gt;4.5")/$B210</f>
        <v>#DIV/0!</v>
      </c>
      <c r="S210" s="6" t="e">
        <f>COUNTIFS(Sta!$B:$B,$A210,Sta!$T:$T,"&gt;4.5")/$C210</f>
        <v>#DIV/0!</v>
      </c>
      <c r="T210" s="9" t="e">
        <f>(COUNTIFS(Sta!$A:$A,$A210,Sta!$R:$R,"&gt;0.5") +COUNTIFS(Sta!$B:$B,$A210,Sta!$S:$S,"&gt;0.5"))/$D210</f>
        <v>#DIV/0!</v>
      </c>
      <c r="U210" s="6" t="e">
        <f>COUNTIFS(Sta!$A:$A,$A210,Sta!$R:$R,"&gt;0.5")/$B210</f>
        <v>#DIV/0!</v>
      </c>
      <c r="V210" s="6" t="e">
        <f>COUNTIFS(Sta!$B:$B,$A210,Sta!$S:$S,"&gt;0.5")/$C210</f>
        <v>#DIV/0!</v>
      </c>
      <c r="W210" s="9" t="e">
        <f>(COUNTIFS(Sta!$A:$A,$A210,Sta!$R:$R,"&gt;1.5") +COUNTIFS(Sta!$B:$B,$A210,Sta!$S:$S,"&gt;1.5"))/$D210</f>
        <v>#DIV/0!</v>
      </c>
      <c r="X210" s="6" t="e">
        <f>COUNTIFS(Sta!$A:$A,$A210,Sta!$R:$R,"&gt;1.5")/$B210</f>
        <v>#DIV/0!</v>
      </c>
      <c r="Y210" s="6" t="e">
        <f>COUNTIFS(Sta!$B:$B,$A210,Sta!$S:$S,"&gt;1.5")/$C210</f>
        <v>#DIV/0!</v>
      </c>
    </row>
    <row r="211" spans="1:25" x14ac:dyDescent="0.3">
      <c r="A211" t="e">
        <f>A3A736</f>
        <v>#NAME?</v>
      </c>
      <c r="B211" s="7">
        <f>COUNTIF(Sta!A:A,A211)</f>
        <v>0</v>
      </c>
      <c r="C211" s="4">
        <f>COUNTIF(Sta!B:B,A211)</f>
        <v>0</v>
      </c>
      <c r="D211" s="4">
        <f t="shared" si="4"/>
        <v>0</v>
      </c>
      <c r="E211" s="8" t="e">
        <f>(SUMIF(Sta!$A:$A,$A211,Sta!$T:$T)  + SUMIF(Sta!$B:$B,$A211,Sta!$T:$T) )/$D211</f>
        <v>#DIV/0!</v>
      </c>
      <c r="F211" s="5" t="e">
        <f>SUMIF(Sta!$A:$A,$A211,Sta!$T:$T)/$B211</f>
        <v>#DIV/0!</v>
      </c>
      <c r="G211" s="5" t="e">
        <f>SUMIF(Sta!$B:$B,$A211,Sta!$T:$T)/$C211</f>
        <v>#DIV/0!</v>
      </c>
      <c r="H211" s="8" t="e">
        <f>(SUMIF(Sta!$A:$A,$A211,Sta!$R:$R)  + SUMIF(Sta!$B:$B,$A211,Sta!$S:$S) )/$D211</f>
        <v>#DIV/0!</v>
      </c>
      <c r="I211" s="5" t="e">
        <f>SUMIF(Sta!$A:$A,$A211,Sta!$R:$R)/$B211</f>
        <v>#DIV/0!</v>
      </c>
      <c r="J211" s="5" t="e">
        <f>SUMIF(Sta!$B:$B,$A211,Sta!$S:$S)/$C211</f>
        <v>#DIV/0!</v>
      </c>
      <c r="K211" s="9" t="e">
        <f>(COUNTIFS(Sta!$A:$A,$A211,Sta!$T:$T,"&gt;2.5") +COUNTIFS(Sta!$B:$B,$A211,Sta!$T:$T,"&gt;2.5"))/$D211</f>
        <v>#DIV/0!</v>
      </c>
      <c r="L211" s="6" t="e">
        <f>COUNTIFS(Sta!$A:$A,$A211,Sta!$T:$T,"&gt;2.5")/$B211</f>
        <v>#DIV/0!</v>
      </c>
      <c r="M211" s="6" t="e">
        <f>COUNTIFS(Sta!$B:$B,$A211,Sta!$T:$T,"&gt;2.5")/$C211</f>
        <v>#DIV/0!</v>
      </c>
      <c r="N211" s="9" t="e">
        <f>(COUNTIFS(Sta!$A:$A,$A211,Sta!$T:$T,"&gt;3.5") +COUNTIFS(Sta!$B:$B,$A211,Sta!$T:$T,"&gt;3.5"))/$D211</f>
        <v>#DIV/0!</v>
      </c>
      <c r="O211" s="31" t="e">
        <f>COUNTIFS(Sta!$A:$A,$A211,Sta!$T:$T,"&gt;3.5")/$B211</f>
        <v>#DIV/0!</v>
      </c>
      <c r="P211" s="12" t="e">
        <f>COUNTIFS(Sta!$B:$B,$A211,Sta!$T:$T,"&gt;3.5")/$C211</f>
        <v>#DIV/0!</v>
      </c>
      <c r="Q211" s="31" t="e">
        <f>(COUNTIFS(Sta!$A:$A,$A211,Sta!$T:$T,"&gt;4.5") +COUNTIFS(Sta!$B:$B,$A211,Sta!$T:$T,"&gt;4.5"))/$D211</f>
        <v>#DIV/0!</v>
      </c>
      <c r="R211" s="6" t="e">
        <f>COUNTIFS(Sta!$A:$A,$A211,Sta!$T:$T,"&gt;4.5")/$B211</f>
        <v>#DIV/0!</v>
      </c>
      <c r="S211" s="6" t="e">
        <f>COUNTIFS(Sta!$B:$B,$A211,Sta!$T:$T,"&gt;4.5")/$C211</f>
        <v>#DIV/0!</v>
      </c>
      <c r="T211" s="9" t="e">
        <f>(COUNTIFS(Sta!$A:$A,$A211,Sta!$R:$R,"&gt;0.5") +COUNTIFS(Sta!$B:$B,$A211,Sta!$S:$S,"&gt;0.5"))/$D211</f>
        <v>#DIV/0!</v>
      </c>
      <c r="U211" s="6" t="e">
        <f>COUNTIFS(Sta!$A:$A,$A211,Sta!$R:$R,"&gt;0.5")/$B211</f>
        <v>#DIV/0!</v>
      </c>
      <c r="V211" s="6" t="e">
        <f>COUNTIFS(Sta!$B:$B,$A211,Sta!$S:$S,"&gt;0.5")/$C211</f>
        <v>#DIV/0!</v>
      </c>
      <c r="W211" s="9" t="e">
        <f>(COUNTIFS(Sta!$A:$A,$A211,Sta!$R:$R,"&gt;1.5") +COUNTIFS(Sta!$B:$B,$A211,Sta!$S:$S,"&gt;1.5"))/$D211</f>
        <v>#DIV/0!</v>
      </c>
      <c r="X211" s="6" t="e">
        <f>COUNTIFS(Sta!$A:$A,$A211,Sta!$R:$R,"&gt;1.5")/$B211</f>
        <v>#DIV/0!</v>
      </c>
      <c r="Y211" s="6" t="e">
        <f>COUNTIFS(Sta!$B:$B,$A211,Sta!$S:$S,"&gt;1.5")/$C211</f>
        <v>#DIV/0!</v>
      </c>
    </row>
    <row r="212" spans="1:25" x14ac:dyDescent="0.3">
      <c r="A212" t="e">
        <f>A3A737</f>
        <v>#NAME?</v>
      </c>
      <c r="B212" s="7">
        <f>COUNTIF(Sta!A:A,A212)</f>
        <v>0</v>
      </c>
      <c r="C212" s="4">
        <f>COUNTIF(Sta!B:B,A212)</f>
        <v>0</v>
      </c>
      <c r="D212" s="4">
        <f t="shared" ref="D212:D275" si="5">B212+C212</f>
        <v>0</v>
      </c>
      <c r="E212" s="8" t="e">
        <f>(SUMIF(Sta!$A:$A,$A212,Sta!$T:$T)  + SUMIF(Sta!$B:$B,$A212,Sta!$T:$T) )/$D212</f>
        <v>#DIV/0!</v>
      </c>
      <c r="F212" s="5" t="e">
        <f>SUMIF(Sta!$A:$A,$A212,Sta!$T:$T)/$B212</f>
        <v>#DIV/0!</v>
      </c>
      <c r="G212" s="5" t="e">
        <f>SUMIF(Sta!$B:$B,$A212,Sta!$T:$T)/$C212</f>
        <v>#DIV/0!</v>
      </c>
      <c r="H212" s="8" t="e">
        <f>(SUMIF(Sta!$A:$A,$A212,Sta!$R:$R)  + SUMIF(Sta!$B:$B,$A212,Sta!$S:$S) )/$D212</f>
        <v>#DIV/0!</v>
      </c>
      <c r="I212" s="5" t="e">
        <f>SUMIF(Sta!$A:$A,$A212,Sta!$R:$R)/$B212</f>
        <v>#DIV/0!</v>
      </c>
      <c r="J212" s="5" t="e">
        <f>SUMIF(Sta!$B:$B,$A212,Sta!$S:$S)/$C212</f>
        <v>#DIV/0!</v>
      </c>
      <c r="K212" s="9" t="e">
        <f>(COUNTIFS(Sta!$A:$A,$A212,Sta!$T:$T,"&gt;2.5") +COUNTIFS(Sta!$B:$B,$A212,Sta!$T:$T,"&gt;2.5"))/$D212</f>
        <v>#DIV/0!</v>
      </c>
      <c r="L212" s="6" t="e">
        <f>COUNTIFS(Sta!$A:$A,$A212,Sta!$T:$T,"&gt;2.5")/$B212</f>
        <v>#DIV/0!</v>
      </c>
      <c r="M212" s="6" t="e">
        <f>COUNTIFS(Sta!$B:$B,$A212,Sta!$T:$T,"&gt;2.5")/$C212</f>
        <v>#DIV/0!</v>
      </c>
      <c r="N212" s="9" t="e">
        <f>(COUNTIFS(Sta!$A:$A,$A212,Sta!$T:$T,"&gt;3.5") +COUNTIFS(Sta!$B:$B,$A212,Sta!$T:$T,"&gt;3.5"))/$D212</f>
        <v>#DIV/0!</v>
      </c>
      <c r="O212" s="31" t="e">
        <f>COUNTIFS(Sta!$A:$A,$A212,Sta!$T:$T,"&gt;3.5")/$B212</f>
        <v>#DIV/0!</v>
      </c>
      <c r="P212" s="12" t="e">
        <f>COUNTIFS(Sta!$B:$B,$A212,Sta!$T:$T,"&gt;3.5")/$C212</f>
        <v>#DIV/0!</v>
      </c>
      <c r="Q212" s="31" t="e">
        <f>(COUNTIFS(Sta!$A:$A,$A212,Sta!$T:$T,"&gt;4.5") +COUNTIFS(Sta!$B:$B,$A212,Sta!$T:$T,"&gt;4.5"))/$D212</f>
        <v>#DIV/0!</v>
      </c>
      <c r="R212" s="6" t="e">
        <f>COUNTIFS(Sta!$A:$A,$A212,Sta!$T:$T,"&gt;4.5")/$B212</f>
        <v>#DIV/0!</v>
      </c>
      <c r="S212" s="6" t="e">
        <f>COUNTIFS(Sta!$B:$B,$A212,Sta!$T:$T,"&gt;4.5")/$C212</f>
        <v>#DIV/0!</v>
      </c>
      <c r="T212" s="9" t="e">
        <f>(COUNTIFS(Sta!$A:$A,$A212,Sta!$R:$R,"&gt;0.5") +COUNTIFS(Sta!$B:$B,$A212,Sta!$S:$S,"&gt;0.5"))/$D212</f>
        <v>#DIV/0!</v>
      </c>
      <c r="U212" s="6" t="e">
        <f>COUNTIFS(Sta!$A:$A,$A212,Sta!$R:$R,"&gt;0.5")/$B212</f>
        <v>#DIV/0!</v>
      </c>
      <c r="V212" s="6" t="e">
        <f>COUNTIFS(Sta!$B:$B,$A212,Sta!$S:$S,"&gt;0.5")/$C212</f>
        <v>#DIV/0!</v>
      </c>
      <c r="W212" s="9" t="e">
        <f>(COUNTIFS(Sta!$A:$A,$A212,Sta!$R:$R,"&gt;1.5") +COUNTIFS(Sta!$B:$B,$A212,Sta!$S:$S,"&gt;1.5"))/$D212</f>
        <v>#DIV/0!</v>
      </c>
      <c r="X212" s="6" t="e">
        <f>COUNTIFS(Sta!$A:$A,$A212,Sta!$R:$R,"&gt;1.5")/$B212</f>
        <v>#DIV/0!</v>
      </c>
      <c r="Y212" s="6" t="e">
        <f>COUNTIFS(Sta!$B:$B,$A212,Sta!$S:$S,"&gt;1.5")/$C212</f>
        <v>#DIV/0!</v>
      </c>
    </row>
    <row r="213" spans="1:25" x14ac:dyDescent="0.3">
      <c r="A213" t="e">
        <f>A3A738</f>
        <v>#NAME?</v>
      </c>
      <c r="B213" s="7">
        <f>COUNTIF(Sta!A:A,A213)</f>
        <v>0</v>
      </c>
      <c r="C213" s="4">
        <f>COUNTIF(Sta!B:B,A213)</f>
        <v>0</v>
      </c>
      <c r="D213" s="4">
        <f t="shared" si="5"/>
        <v>0</v>
      </c>
      <c r="E213" s="8" t="e">
        <f>(SUMIF(Sta!$A:$A,$A213,Sta!$T:$T)  + SUMIF(Sta!$B:$B,$A213,Sta!$T:$T) )/$D213</f>
        <v>#DIV/0!</v>
      </c>
      <c r="F213" s="5" t="e">
        <f>SUMIF(Sta!$A:$A,$A213,Sta!$T:$T)/$B213</f>
        <v>#DIV/0!</v>
      </c>
      <c r="G213" s="5" t="e">
        <f>SUMIF(Sta!$B:$B,$A213,Sta!$T:$T)/$C213</f>
        <v>#DIV/0!</v>
      </c>
      <c r="H213" s="8" t="e">
        <f>(SUMIF(Sta!$A:$A,$A213,Sta!$R:$R)  + SUMIF(Sta!$B:$B,$A213,Sta!$S:$S) )/$D213</f>
        <v>#DIV/0!</v>
      </c>
      <c r="I213" s="5" t="e">
        <f>SUMIF(Sta!$A:$A,$A213,Sta!$R:$R)/$B213</f>
        <v>#DIV/0!</v>
      </c>
      <c r="J213" s="5" t="e">
        <f>SUMIF(Sta!$B:$B,$A213,Sta!$S:$S)/$C213</f>
        <v>#DIV/0!</v>
      </c>
      <c r="K213" s="9" t="e">
        <f>(COUNTIFS(Sta!$A:$A,$A213,Sta!$T:$T,"&gt;2.5") +COUNTIFS(Sta!$B:$B,$A213,Sta!$T:$T,"&gt;2.5"))/$D213</f>
        <v>#DIV/0!</v>
      </c>
      <c r="L213" s="6" t="e">
        <f>COUNTIFS(Sta!$A:$A,$A213,Sta!$T:$T,"&gt;2.5")/$B213</f>
        <v>#DIV/0!</v>
      </c>
      <c r="M213" s="6" t="e">
        <f>COUNTIFS(Sta!$B:$B,$A213,Sta!$T:$T,"&gt;2.5")/$C213</f>
        <v>#DIV/0!</v>
      </c>
      <c r="N213" s="9" t="e">
        <f>(COUNTIFS(Sta!$A:$A,$A213,Sta!$T:$T,"&gt;3.5") +COUNTIFS(Sta!$B:$B,$A213,Sta!$T:$T,"&gt;3.5"))/$D213</f>
        <v>#DIV/0!</v>
      </c>
      <c r="O213" s="31" t="e">
        <f>COUNTIFS(Sta!$A:$A,$A213,Sta!$T:$T,"&gt;3.5")/$B213</f>
        <v>#DIV/0!</v>
      </c>
      <c r="P213" s="12" t="e">
        <f>COUNTIFS(Sta!$B:$B,$A213,Sta!$T:$T,"&gt;3.5")/$C213</f>
        <v>#DIV/0!</v>
      </c>
      <c r="Q213" s="31" t="e">
        <f>(COUNTIFS(Sta!$A:$A,$A213,Sta!$T:$T,"&gt;4.5") +COUNTIFS(Sta!$B:$B,$A213,Sta!$T:$T,"&gt;4.5"))/$D213</f>
        <v>#DIV/0!</v>
      </c>
      <c r="R213" s="6" t="e">
        <f>COUNTIFS(Sta!$A:$A,$A213,Sta!$T:$T,"&gt;4.5")/$B213</f>
        <v>#DIV/0!</v>
      </c>
      <c r="S213" s="6" t="e">
        <f>COUNTIFS(Sta!$B:$B,$A213,Sta!$T:$T,"&gt;4.5")/$C213</f>
        <v>#DIV/0!</v>
      </c>
      <c r="T213" s="9" t="e">
        <f>(COUNTIFS(Sta!$A:$A,$A213,Sta!$R:$R,"&gt;0.5") +COUNTIFS(Sta!$B:$B,$A213,Sta!$S:$S,"&gt;0.5"))/$D213</f>
        <v>#DIV/0!</v>
      </c>
      <c r="U213" s="6" t="e">
        <f>COUNTIFS(Sta!$A:$A,$A213,Sta!$R:$R,"&gt;0.5")/$B213</f>
        <v>#DIV/0!</v>
      </c>
      <c r="V213" s="6" t="e">
        <f>COUNTIFS(Sta!$B:$B,$A213,Sta!$S:$S,"&gt;0.5")/$C213</f>
        <v>#DIV/0!</v>
      </c>
      <c r="W213" s="9" t="e">
        <f>(COUNTIFS(Sta!$A:$A,$A213,Sta!$R:$R,"&gt;1.5") +COUNTIFS(Sta!$B:$B,$A213,Sta!$S:$S,"&gt;1.5"))/$D213</f>
        <v>#DIV/0!</v>
      </c>
      <c r="X213" s="6" t="e">
        <f>COUNTIFS(Sta!$A:$A,$A213,Sta!$R:$R,"&gt;1.5")/$B213</f>
        <v>#DIV/0!</v>
      </c>
      <c r="Y213" s="6" t="e">
        <f>COUNTIFS(Sta!$B:$B,$A213,Sta!$S:$S,"&gt;1.5")/$C213</f>
        <v>#DIV/0!</v>
      </c>
    </row>
    <row r="214" spans="1:25" x14ac:dyDescent="0.3">
      <c r="A214" t="e">
        <f>A3A739</f>
        <v>#NAME?</v>
      </c>
      <c r="B214" s="7">
        <f>COUNTIF(Sta!A:A,A214)</f>
        <v>0</v>
      </c>
      <c r="C214" s="4">
        <f>COUNTIF(Sta!B:B,A214)</f>
        <v>0</v>
      </c>
      <c r="D214" s="4">
        <f t="shared" si="5"/>
        <v>0</v>
      </c>
      <c r="E214" s="8" t="e">
        <f>(SUMIF(Sta!$A:$A,$A214,Sta!$T:$T)  + SUMIF(Sta!$B:$B,$A214,Sta!$T:$T) )/$D214</f>
        <v>#DIV/0!</v>
      </c>
      <c r="F214" s="5" t="e">
        <f>SUMIF(Sta!$A:$A,$A214,Sta!$T:$T)/$B214</f>
        <v>#DIV/0!</v>
      </c>
      <c r="G214" s="5" t="e">
        <f>SUMIF(Sta!$B:$B,$A214,Sta!$T:$T)/$C214</f>
        <v>#DIV/0!</v>
      </c>
      <c r="H214" s="8" t="e">
        <f>(SUMIF(Sta!$A:$A,$A214,Sta!$R:$R)  + SUMIF(Sta!$B:$B,$A214,Sta!$S:$S) )/$D214</f>
        <v>#DIV/0!</v>
      </c>
      <c r="I214" s="5" t="e">
        <f>SUMIF(Sta!$A:$A,$A214,Sta!$R:$R)/$B214</f>
        <v>#DIV/0!</v>
      </c>
      <c r="J214" s="5" t="e">
        <f>SUMIF(Sta!$B:$B,$A214,Sta!$S:$S)/$C214</f>
        <v>#DIV/0!</v>
      </c>
      <c r="K214" s="9" t="e">
        <f>(COUNTIFS(Sta!$A:$A,$A214,Sta!$T:$T,"&gt;2.5") +COUNTIFS(Sta!$B:$B,$A214,Sta!$T:$T,"&gt;2.5"))/$D214</f>
        <v>#DIV/0!</v>
      </c>
      <c r="L214" s="6" t="e">
        <f>COUNTIFS(Sta!$A:$A,$A214,Sta!$T:$T,"&gt;2.5")/$B214</f>
        <v>#DIV/0!</v>
      </c>
      <c r="M214" s="6" t="e">
        <f>COUNTIFS(Sta!$B:$B,$A214,Sta!$T:$T,"&gt;2.5")/$C214</f>
        <v>#DIV/0!</v>
      </c>
      <c r="N214" s="9" t="e">
        <f>(COUNTIFS(Sta!$A:$A,$A214,Sta!$T:$T,"&gt;3.5") +COUNTIFS(Sta!$B:$B,$A214,Sta!$T:$T,"&gt;3.5"))/$D214</f>
        <v>#DIV/0!</v>
      </c>
      <c r="O214" s="31" t="e">
        <f>COUNTIFS(Sta!$A:$A,$A214,Sta!$T:$T,"&gt;3.5")/$B214</f>
        <v>#DIV/0!</v>
      </c>
      <c r="P214" s="12" t="e">
        <f>COUNTIFS(Sta!$B:$B,$A214,Sta!$T:$T,"&gt;3.5")/$C214</f>
        <v>#DIV/0!</v>
      </c>
      <c r="Q214" s="31" t="e">
        <f>(COUNTIFS(Sta!$A:$A,$A214,Sta!$T:$T,"&gt;4.5") +COUNTIFS(Sta!$B:$B,$A214,Sta!$T:$T,"&gt;4.5"))/$D214</f>
        <v>#DIV/0!</v>
      </c>
      <c r="R214" s="6" t="e">
        <f>COUNTIFS(Sta!$A:$A,$A214,Sta!$T:$T,"&gt;4.5")/$B214</f>
        <v>#DIV/0!</v>
      </c>
      <c r="S214" s="6" t="e">
        <f>COUNTIFS(Sta!$B:$B,$A214,Sta!$T:$T,"&gt;4.5")/$C214</f>
        <v>#DIV/0!</v>
      </c>
      <c r="T214" s="9" t="e">
        <f>(COUNTIFS(Sta!$A:$A,$A214,Sta!$R:$R,"&gt;0.5") +COUNTIFS(Sta!$B:$B,$A214,Sta!$S:$S,"&gt;0.5"))/$D214</f>
        <v>#DIV/0!</v>
      </c>
      <c r="U214" s="6" t="e">
        <f>COUNTIFS(Sta!$A:$A,$A214,Sta!$R:$R,"&gt;0.5")/$B214</f>
        <v>#DIV/0!</v>
      </c>
      <c r="V214" s="6" t="e">
        <f>COUNTIFS(Sta!$B:$B,$A214,Sta!$S:$S,"&gt;0.5")/$C214</f>
        <v>#DIV/0!</v>
      </c>
      <c r="W214" s="9" t="e">
        <f>(COUNTIFS(Sta!$A:$A,$A214,Sta!$R:$R,"&gt;1.5") +COUNTIFS(Sta!$B:$B,$A214,Sta!$S:$S,"&gt;1.5"))/$D214</f>
        <v>#DIV/0!</v>
      </c>
      <c r="X214" s="6" t="e">
        <f>COUNTIFS(Sta!$A:$A,$A214,Sta!$R:$R,"&gt;1.5")/$B214</f>
        <v>#DIV/0!</v>
      </c>
      <c r="Y214" s="6" t="e">
        <f>COUNTIFS(Sta!$B:$B,$A214,Sta!$S:$S,"&gt;1.5")/$C214</f>
        <v>#DIV/0!</v>
      </c>
    </row>
    <row r="215" spans="1:25" x14ac:dyDescent="0.3">
      <c r="A215" t="e">
        <f>A3A740</f>
        <v>#NAME?</v>
      </c>
      <c r="B215" s="7">
        <f>COUNTIF(Sta!A:A,A215)</f>
        <v>0</v>
      </c>
      <c r="C215" s="4">
        <f>COUNTIF(Sta!B:B,A215)</f>
        <v>0</v>
      </c>
      <c r="D215" s="4">
        <f t="shared" si="5"/>
        <v>0</v>
      </c>
      <c r="E215" s="8" t="e">
        <f>(SUMIF(Sta!$A:$A,$A215,Sta!$T:$T)  + SUMIF(Sta!$B:$B,$A215,Sta!$T:$T) )/$D215</f>
        <v>#DIV/0!</v>
      </c>
      <c r="F215" s="5" t="e">
        <f>SUMIF(Sta!$A:$A,$A215,Sta!$T:$T)/$B215</f>
        <v>#DIV/0!</v>
      </c>
      <c r="G215" s="5" t="e">
        <f>SUMIF(Sta!$B:$B,$A215,Sta!$T:$T)/$C215</f>
        <v>#DIV/0!</v>
      </c>
      <c r="H215" s="8" t="e">
        <f>(SUMIF(Sta!$A:$A,$A215,Sta!$R:$R)  + SUMIF(Sta!$B:$B,$A215,Sta!$S:$S) )/$D215</f>
        <v>#DIV/0!</v>
      </c>
      <c r="I215" s="5" t="e">
        <f>SUMIF(Sta!$A:$A,$A215,Sta!$R:$R)/$B215</f>
        <v>#DIV/0!</v>
      </c>
      <c r="J215" s="5" t="e">
        <f>SUMIF(Sta!$B:$B,$A215,Sta!$S:$S)/$C215</f>
        <v>#DIV/0!</v>
      </c>
      <c r="K215" s="9" t="e">
        <f>(COUNTIFS(Sta!$A:$A,$A215,Sta!$T:$T,"&gt;2.5") +COUNTIFS(Sta!$B:$B,$A215,Sta!$T:$T,"&gt;2.5"))/$D215</f>
        <v>#DIV/0!</v>
      </c>
      <c r="L215" s="6" t="e">
        <f>COUNTIFS(Sta!$A:$A,$A215,Sta!$T:$T,"&gt;2.5")/$B215</f>
        <v>#DIV/0!</v>
      </c>
      <c r="M215" s="6" t="e">
        <f>COUNTIFS(Sta!$B:$B,$A215,Sta!$T:$T,"&gt;2.5")/$C215</f>
        <v>#DIV/0!</v>
      </c>
      <c r="N215" s="9" t="e">
        <f>(COUNTIFS(Sta!$A:$A,$A215,Sta!$T:$T,"&gt;3.5") +COUNTIFS(Sta!$B:$B,$A215,Sta!$T:$T,"&gt;3.5"))/$D215</f>
        <v>#DIV/0!</v>
      </c>
      <c r="O215" s="31" t="e">
        <f>COUNTIFS(Sta!$A:$A,$A215,Sta!$T:$T,"&gt;3.5")/$B215</f>
        <v>#DIV/0!</v>
      </c>
      <c r="P215" s="12" t="e">
        <f>COUNTIFS(Sta!$B:$B,$A215,Sta!$T:$T,"&gt;3.5")/$C215</f>
        <v>#DIV/0!</v>
      </c>
      <c r="Q215" s="31" t="e">
        <f>(COUNTIFS(Sta!$A:$A,$A215,Sta!$T:$T,"&gt;4.5") +COUNTIFS(Sta!$B:$B,$A215,Sta!$T:$T,"&gt;4.5"))/$D215</f>
        <v>#DIV/0!</v>
      </c>
      <c r="R215" s="6" t="e">
        <f>COUNTIFS(Sta!$A:$A,$A215,Sta!$T:$T,"&gt;4.5")/$B215</f>
        <v>#DIV/0!</v>
      </c>
      <c r="S215" s="6" t="e">
        <f>COUNTIFS(Sta!$B:$B,$A215,Sta!$T:$T,"&gt;4.5")/$C215</f>
        <v>#DIV/0!</v>
      </c>
      <c r="T215" s="9" t="e">
        <f>(COUNTIFS(Sta!$A:$A,$A215,Sta!$R:$R,"&gt;0.5") +COUNTIFS(Sta!$B:$B,$A215,Sta!$S:$S,"&gt;0.5"))/$D215</f>
        <v>#DIV/0!</v>
      </c>
      <c r="U215" s="6" t="e">
        <f>COUNTIFS(Sta!$A:$A,$A215,Sta!$R:$R,"&gt;0.5")/$B215</f>
        <v>#DIV/0!</v>
      </c>
      <c r="V215" s="6" t="e">
        <f>COUNTIFS(Sta!$B:$B,$A215,Sta!$S:$S,"&gt;0.5")/$C215</f>
        <v>#DIV/0!</v>
      </c>
      <c r="W215" s="9" t="e">
        <f>(COUNTIFS(Sta!$A:$A,$A215,Sta!$R:$R,"&gt;1.5") +COUNTIFS(Sta!$B:$B,$A215,Sta!$S:$S,"&gt;1.5"))/$D215</f>
        <v>#DIV/0!</v>
      </c>
      <c r="X215" s="6" t="e">
        <f>COUNTIFS(Sta!$A:$A,$A215,Sta!$R:$R,"&gt;1.5")/$B215</f>
        <v>#DIV/0!</v>
      </c>
      <c r="Y215" s="6" t="e">
        <f>COUNTIFS(Sta!$B:$B,$A215,Sta!$S:$S,"&gt;1.5")/$C215</f>
        <v>#DIV/0!</v>
      </c>
    </row>
    <row r="216" spans="1:25" x14ac:dyDescent="0.3">
      <c r="A216" t="e">
        <f>A3A741</f>
        <v>#NAME?</v>
      </c>
      <c r="B216" s="7">
        <f>COUNTIF(Sta!A:A,A216)</f>
        <v>0</v>
      </c>
      <c r="C216" s="4">
        <f>COUNTIF(Sta!B:B,A216)</f>
        <v>0</v>
      </c>
      <c r="D216" s="4">
        <f t="shared" si="5"/>
        <v>0</v>
      </c>
      <c r="E216" s="8" t="e">
        <f>(SUMIF(Sta!$A:$A,$A216,Sta!$T:$T)  + SUMIF(Sta!$B:$B,$A216,Sta!$T:$T) )/$D216</f>
        <v>#DIV/0!</v>
      </c>
      <c r="F216" s="5" t="e">
        <f>SUMIF(Sta!$A:$A,$A216,Sta!$T:$T)/$B216</f>
        <v>#DIV/0!</v>
      </c>
      <c r="G216" s="5" t="e">
        <f>SUMIF(Sta!$B:$B,$A216,Sta!$T:$T)/$C216</f>
        <v>#DIV/0!</v>
      </c>
      <c r="H216" s="8" t="e">
        <f>(SUMIF(Sta!$A:$A,$A216,Sta!$R:$R)  + SUMIF(Sta!$B:$B,$A216,Sta!$S:$S) )/$D216</f>
        <v>#DIV/0!</v>
      </c>
      <c r="I216" s="5" t="e">
        <f>SUMIF(Sta!$A:$A,$A216,Sta!$R:$R)/$B216</f>
        <v>#DIV/0!</v>
      </c>
      <c r="J216" s="5" t="e">
        <f>SUMIF(Sta!$B:$B,$A216,Sta!$S:$S)/$C216</f>
        <v>#DIV/0!</v>
      </c>
      <c r="K216" s="9" t="e">
        <f>(COUNTIFS(Sta!$A:$A,$A216,Sta!$T:$T,"&gt;2.5") +COUNTIFS(Sta!$B:$B,$A216,Sta!$T:$T,"&gt;2.5"))/$D216</f>
        <v>#DIV/0!</v>
      </c>
      <c r="L216" s="6" t="e">
        <f>COUNTIFS(Sta!$A:$A,$A216,Sta!$T:$T,"&gt;2.5")/$B216</f>
        <v>#DIV/0!</v>
      </c>
      <c r="M216" s="6" t="e">
        <f>COUNTIFS(Sta!$B:$B,$A216,Sta!$T:$T,"&gt;2.5")/$C216</f>
        <v>#DIV/0!</v>
      </c>
      <c r="N216" s="9" t="e">
        <f>(COUNTIFS(Sta!$A:$A,$A216,Sta!$T:$T,"&gt;3.5") +COUNTIFS(Sta!$B:$B,$A216,Sta!$T:$T,"&gt;3.5"))/$D216</f>
        <v>#DIV/0!</v>
      </c>
      <c r="O216" s="31" t="e">
        <f>COUNTIFS(Sta!$A:$A,$A216,Sta!$T:$T,"&gt;3.5")/$B216</f>
        <v>#DIV/0!</v>
      </c>
      <c r="P216" s="12" t="e">
        <f>COUNTIFS(Sta!$B:$B,$A216,Sta!$T:$T,"&gt;3.5")/$C216</f>
        <v>#DIV/0!</v>
      </c>
      <c r="Q216" s="31" t="e">
        <f>(COUNTIFS(Sta!$A:$A,$A216,Sta!$T:$T,"&gt;4.5") +COUNTIFS(Sta!$B:$B,$A216,Sta!$T:$T,"&gt;4.5"))/$D216</f>
        <v>#DIV/0!</v>
      </c>
      <c r="R216" s="6" t="e">
        <f>COUNTIFS(Sta!$A:$A,$A216,Sta!$T:$T,"&gt;4.5")/$B216</f>
        <v>#DIV/0!</v>
      </c>
      <c r="S216" s="6" t="e">
        <f>COUNTIFS(Sta!$B:$B,$A216,Sta!$T:$T,"&gt;4.5")/$C216</f>
        <v>#DIV/0!</v>
      </c>
      <c r="T216" s="9" t="e">
        <f>(COUNTIFS(Sta!$A:$A,$A216,Sta!$R:$R,"&gt;0.5") +COUNTIFS(Sta!$B:$B,$A216,Sta!$S:$S,"&gt;0.5"))/$D216</f>
        <v>#DIV/0!</v>
      </c>
      <c r="U216" s="6" t="e">
        <f>COUNTIFS(Sta!$A:$A,$A216,Sta!$R:$R,"&gt;0.5")/$B216</f>
        <v>#DIV/0!</v>
      </c>
      <c r="V216" s="6" t="e">
        <f>COUNTIFS(Sta!$B:$B,$A216,Sta!$S:$S,"&gt;0.5")/$C216</f>
        <v>#DIV/0!</v>
      </c>
      <c r="W216" s="9" t="e">
        <f>(COUNTIFS(Sta!$A:$A,$A216,Sta!$R:$R,"&gt;1.5") +COUNTIFS(Sta!$B:$B,$A216,Sta!$S:$S,"&gt;1.5"))/$D216</f>
        <v>#DIV/0!</v>
      </c>
      <c r="X216" s="6" t="e">
        <f>COUNTIFS(Sta!$A:$A,$A216,Sta!$R:$R,"&gt;1.5")/$B216</f>
        <v>#DIV/0!</v>
      </c>
      <c r="Y216" s="6" t="e">
        <f>COUNTIFS(Sta!$B:$B,$A216,Sta!$S:$S,"&gt;1.5")/$C216</f>
        <v>#DIV/0!</v>
      </c>
    </row>
    <row r="217" spans="1:25" x14ac:dyDescent="0.3">
      <c r="A217" t="e">
        <f>A3A742</f>
        <v>#NAME?</v>
      </c>
      <c r="B217" s="7">
        <f>COUNTIF(Sta!A:A,A217)</f>
        <v>0</v>
      </c>
      <c r="C217" s="4">
        <f>COUNTIF(Sta!B:B,A217)</f>
        <v>0</v>
      </c>
      <c r="D217" s="4">
        <f t="shared" si="5"/>
        <v>0</v>
      </c>
      <c r="E217" s="8" t="e">
        <f>(SUMIF(Sta!$A:$A,$A217,Sta!$T:$T)  + SUMIF(Sta!$B:$B,$A217,Sta!$T:$T) )/$D217</f>
        <v>#DIV/0!</v>
      </c>
      <c r="F217" s="5" t="e">
        <f>SUMIF(Sta!$A:$A,$A217,Sta!$T:$T)/$B217</f>
        <v>#DIV/0!</v>
      </c>
      <c r="G217" s="5" t="e">
        <f>SUMIF(Sta!$B:$B,$A217,Sta!$T:$T)/$C217</f>
        <v>#DIV/0!</v>
      </c>
      <c r="H217" s="8" t="e">
        <f>(SUMIF(Sta!$A:$A,$A217,Sta!$R:$R)  + SUMIF(Sta!$B:$B,$A217,Sta!$S:$S) )/$D217</f>
        <v>#DIV/0!</v>
      </c>
      <c r="I217" s="5" t="e">
        <f>SUMIF(Sta!$A:$A,$A217,Sta!$R:$R)/$B217</f>
        <v>#DIV/0!</v>
      </c>
      <c r="J217" s="5" t="e">
        <f>SUMIF(Sta!$B:$B,$A217,Sta!$S:$S)/$C217</f>
        <v>#DIV/0!</v>
      </c>
      <c r="K217" s="9" t="e">
        <f>(COUNTIFS(Sta!$A:$A,$A217,Sta!$T:$T,"&gt;2.5") +COUNTIFS(Sta!$B:$B,$A217,Sta!$T:$T,"&gt;2.5"))/$D217</f>
        <v>#DIV/0!</v>
      </c>
      <c r="L217" s="6" t="e">
        <f>COUNTIFS(Sta!$A:$A,$A217,Sta!$T:$T,"&gt;2.5")/$B217</f>
        <v>#DIV/0!</v>
      </c>
      <c r="M217" s="6" t="e">
        <f>COUNTIFS(Sta!$B:$B,$A217,Sta!$T:$T,"&gt;2.5")/$C217</f>
        <v>#DIV/0!</v>
      </c>
      <c r="N217" s="9" t="e">
        <f>(COUNTIFS(Sta!$A:$A,$A217,Sta!$T:$T,"&gt;3.5") +COUNTIFS(Sta!$B:$B,$A217,Sta!$T:$T,"&gt;3.5"))/$D217</f>
        <v>#DIV/0!</v>
      </c>
      <c r="O217" s="31" t="e">
        <f>COUNTIFS(Sta!$A:$A,$A217,Sta!$T:$T,"&gt;3.5")/$B217</f>
        <v>#DIV/0!</v>
      </c>
      <c r="P217" s="12" t="e">
        <f>COUNTIFS(Sta!$B:$B,$A217,Sta!$T:$T,"&gt;3.5")/$C217</f>
        <v>#DIV/0!</v>
      </c>
      <c r="Q217" s="31" t="e">
        <f>(COUNTIFS(Sta!$A:$A,$A217,Sta!$T:$T,"&gt;4.5") +COUNTIFS(Sta!$B:$B,$A217,Sta!$T:$T,"&gt;4.5"))/$D217</f>
        <v>#DIV/0!</v>
      </c>
      <c r="R217" s="6" t="e">
        <f>COUNTIFS(Sta!$A:$A,$A217,Sta!$T:$T,"&gt;4.5")/$B217</f>
        <v>#DIV/0!</v>
      </c>
      <c r="S217" s="6" t="e">
        <f>COUNTIFS(Sta!$B:$B,$A217,Sta!$T:$T,"&gt;4.5")/$C217</f>
        <v>#DIV/0!</v>
      </c>
      <c r="T217" s="9" t="e">
        <f>(COUNTIFS(Sta!$A:$A,$A217,Sta!$R:$R,"&gt;0.5") +COUNTIFS(Sta!$B:$B,$A217,Sta!$S:$S,"&gt;0.5"))/$D217</f>
        <v>#DIV/0!</v>
      </c>
      <c r="U217" s="6" t="e">
        <f>COUNTIFS(Sta!$A:$A,$A217,Sta!$R:$R,"&gt;0.5")/$B217</f>
        <v>#DIV/0!</v>
      </c>
      <c r="V217" s="6" t="e">
        <f>COUNTIFS(Sta!$B:$B,$A217,Sta!$S:$S,"&gt;0.5")/$C217</f>
        <v>#DIV/0!</v>
      </c>
      <c r="W217" s="9" t="e">
        <f>(COUNTIFS(Sta!$A:$A,$A217,Sta!$R:$R,"&gt;1.5") +COUNTIFS(Sta!$B:$B,$A217,Sta!$S:$S,"&gt;1.5"))/$D217</f>
        <v>#DIV/0!</v>
      </c>
      <c r="X217" s="6" t="e">
        <f>COUNTIFS(Sta!$A:$A,$A217,Sta!$R:$R,"&gt;1.5")/$B217</f>
        <v>#DIV/0!</v>
      </c>
      <c r="Y217" s="6" t="e">
        <f>COUNTIFS(Sta!$B:$B,$A217,Sta!$S:$S,"&gt;1.5")/$C217</f>
        <v>#DIV/0!</v>
      </c>
    </row>
    <row r="218" spans="1:25" x14ac:dyDescent="0.3">
      <c r="A218" t="e">
        <f>A3A743</f>
        <v>#NAME?</v>
      </c>
      <c r="B218" s="7">
        <f>COUNTIF(Sta!A:A,A218)</f>
        <v>0</v>
      </c>
      <c r="C218" s="4">
        <f>COUNTIF(Sta!B:B,A218)</f>
        <v>0</v>
      </c>
      <c r="D218" s="4">
        <f t="shared" si="5"/>
        <v>0</v>
      </c>
      <c r="E218" s="8" t="e">
        <f>(SUMIF(Sta!$A:$A,$A218,Sta!$T:$T)  + SUMIF(Sta!$B:$B,$A218,Sta!$T:$T) )/$D218</f>
        <v>#DIV/0!</v>
      </c>
      <c r="F218" s="5" t="e">
        <f>SUMIF(Sta!$A:$A,$A218,Sta!$T:$T)/$B218</f>
        <v>#DIV/0!</v>
      </c>
      <c r="G218" s="5" t="e">
        <f>SUMIF(Sta!$B:$B,$A218,Sta!$T:$T)/$C218</f>
        <v>#DIV/0!</v>
      </c>
      <c r="H218" s="8" t="e">
        <f>(SUMIF(Sta!$A:$A,$A218,Sta!$R:$R)  + SUMIF(Sta!$B:$B,$A218,Sta!$S:$S) )/$D218</f>
        <v>#DIV/0!</v>
      </c>
      <c r="I218" s="5" t="e">
        <f>SUMIF(Sta!$A:$A,$A218,Sta!$R:$R)/$B218</f>
        <v>#DIV/0!</v>
      </c>
      <c r="J218" s="5" t="e">
        <f>SUMIF(Sta!$B:$B,$A218,Sta!$S:$S)/$C218</f>
        <v>#DIV/0!</v>
      </c>
      <c r="K218" s="9" t="e">
        <f>(COUNTIFS(Sta!$A:$A,$A218,Sta!$T:$T,"&gt;2.5") +COUNTIFS(Sta!$B:$B,$A218,Sta!$T:$T,"&gt;2.5"))/$D218</f>
        <v>#DIV/0!</v>
      </c>
      <c r="L218" s="6" t="e">
        <f>COUNTIFS(Sta!$A:$A,$A218,Sta!$T:$T,"&gt;2.5")/$B218</f>
        <v>#DIV/0!</v>
      </c>
      <c r="M218" s="6" t="e">
        <f>COUNTIFS(Sta!$B:$B,$A218,Sta!$T:$T,"&gt;2.5")/$C218</f>
        <v>#DIV/0!</v>
      </c>
      <c r="N218" s="9" t="e">
        <f>(COUNTIFS(Sta!$A:$A,$A218,Sta!$T:$T,"&gt;3.5") +COUNTIFS(Sta!$B:$B,$A218,Sta!$T:$T,"&gt;3.5"))/$D218</f>
        <v>#DIV/0!</v>
      </c>
      <c r="O218" s="31" t="e">
        <f>COUNTIFS(Sta!$A:$A,$A218,Sta!$T:$T,"&gt;3.5")/$B218</f>
        <v>#DIV/0!</v>
      </c>
      <c r="P218" s="12" t="e">
        <f>COUNTIFS(Sta!$B:$B,$A218,Sta!$T:$T,"&gt;3.5")/$C218</f>
        <v>#DIV/0!</v>
      </c>
      <c r="Q218" s="31" t="e">
        <f>(COUNTIFS(Sta!$A:$A,$A218,Sta!$T:$T,"&gt;4.5") +COUNTIFS(Sta!$B:$B,$A218,Sta!$T:$T,"&gt;4.5"))/$D218</f>
        <v>#DIV/0!</v>
      </c>
      <c r="R218" s="6" t="e">
        <f>COUNTIFS(Sta!$A:$A,$A218,Sta!$T:$T,"&gt;4.5")/$B218</f>
        <v>#DIV/0!</v>
      </c>
      <c r="S218" s="6" t="e">
        <f>COUNTIFS(Sta!$B:$B,$A218,Sta!$T:$T,"&gt;4.5")/$C218</f>
        <v>#DIV/0!</v>
      </c>
      <c r="T218" s="9" t="e">
        <f>(COUNTIFS(Sta!$A:$A,$A218,Sta!$R:$R,"&gt;0.5") +COUNTIFS(Sta!$B:$B,$A218,Sta!$S:$S,"&gt;0.5"))/$D218</f>
        <v>#DIV/0!</v>
      </c>
      <c r="U218" s="6" t="e">
        <f>COUNTIFS(Sta!$A:$A,$A218,Sta!$R:$R,"&gt;0.5")/$B218</f>
        <v>#DIV/0!</v>
      </c>
      <c r="V218" s="6" t="e">
        <f>COUNTIFS(Sta!$B:$B,$A218,Sta!$S:$S,"&gt;0.5")/$C218</f>
        <v>#DIV/0!</v>
      </c>
      <c r="W218" s="9" t="e">
        <f>(COUNTIFS(Sta!$A:$A,$A218,Sta!$R:$R,"&gt;1.5") +COUNTIFS(Sta!$B:$B,$A218,Sta!$S:$S,"&gt;1.5"))/$D218</f>
        <v>#DIV/0!</v>
      </c>
      <c r="X218" s="6" t="e">
        <f>COUNTIFS(Sta!$A:$A,$A218,Sta!$R:$R,"&gt;1.5")/$B218</f>
        <v>#DIV/0!</v>
      </c>
      <c r="Y218" s="6" t="e">
        <f>COUNTIFS(Sta!$B:$B,$A218,Sta!$S:$S,"&gt;1.5")/$C218</f>
        <v>#DIV/0!</v>
      </c>
    </row>
    <row r="219" spans="1:25" x14ac:dyDescent="0.3">
      <c r="A219" t="e">
        <f>A3A744</f>
        <v>#NAME?</v>
      </c>
      <c r="B219" s="7">
        <f>COUNTIF(Sta!A:A,A219)</f>
        <v>0</v>
      </c>
      <c r="C219" s="4">
        <f>COUNTIF(Sta!B:B,A219)</f>
        <v>0</v>
      </c>
      <c r="D219" s="4">
        <f t="shared" si="5"/>
        <v>0</v>
      </c>
      <c r="E219" s="8" t="e">
        <f>(SUMIF(Sta!$A:$A,$A219,Sta!$T:$T)  + SUMIF(Sta!$B:$B,$A219,Sta!$T:$T) )/$D219</f>
        <v>#DIV/0!</v>
      </c>
      <c r="F219" s="5" t="e">
        <f>SUMIF(Sta!$A:$A,$A219,Sta!$T:$T)/$B219</f>
        <v>#DIV/0!</v>
      </c>
      <c r="G219" s="5" t="e">
        <f>SUMIF(Sta!$B:$B,$A219,Sta!$T:$T)/$C219</f>
        <v>#DIV/0!</v>
      </c>
      <c r="H219" s="8" t="e">
        <f>(SUMIF(Sta!$A:$A,$A219,Sta!$R:$R)  + SUMIF(Sta!$B:$B,$A219,Sta!$S:$S) )/$D219</f>
        <v>#DIV/0!</v>
      </c>
      <c r="I219" s="5" t="e">
        <f>SUMIF(Sta!$A:$A,$A219,Sta!$R:$R)/$B219</f>
        <v>#DIV/0!</v>
      </c>
      <c r="J219" s="5" t="e">
        <f>SUMIF(Sta!$B:$B,$A219,Sta!$S:$S)/$C219</f>
        <v>#DIV/0!</v>
      </c>
      <c r="K219" s="9" t="e">
        <f>(COUNTIFS(Sta!$A:$A,$A219,Sta!$T:$T,"&gt;2.5") +COUNTIFS(Sta!$B:$B,$A219,Sta!$T:$T,"&gt;2.5"))/$D219</f>
        <v>#DIV/0!</v>
      </c>
      <c r="L219" s="6" t="e">
        <f>COUNTIFS(Sta!$A:$A,$A219,Sta!$T:$T,"&gt;2.5")/$B219</f>
        <v>#DIV/0!</v>
      </c>
      <c r="M219" s="6" t="e">
        <f>COUNTIFS(Sta!$B:$B,$A219,Sta!$T:$T,"&gt;2.5")/$C219</f>
        <v>#DIV/0!</v>
      </c>
      <c r="N219" s="9" t="e">
        <f>(COUNTIFS(Sta!$A:$A,$A219,Sta!$T:$T,"&gt;3.5") +COUNTIFS(Sta!$B:$B,$A219,Sta!$T:$T,"&gt;3.5"))/$D219</f>
        <v>#DIV/0!</v>
      </c>
      <c r="O219" s="31" t="e">
        <f>COUNTIFS(Sta!$A:$A,$A219,Sta!$T:$T,"&gt;3.5")/$B219</f>
        <v>#DIV/0!</v>
      </c>
      <c r="P219" s="12" t="e">
        <f>COUNTIFS(Sta!$B:$B,$A219,Sta!$T:$T,"&gt;3.5")/$C219</f>
        <v>#DIV/0!</v>
      </c>
      <c r="Q219" s="31" t="e">
        <f>(COUNTIFS(Sta!$A:$A,$A219,Sta!$T:$T,"&gt;4.5") +COUNTIFS(Sta!$B:$B,$A219,Sta!$T:$T,"&gt;4.5"))/$D219</f>
        <v>#DIV/0!</v>
      </c>
      <c r="R219" s="6" t="e">
        <f>COUNTIFS(Sta!$A:$A,$A219,Sta!$T:$T,"&gt;4.5")/$B219</f>
        <v>#DIV/0!</v>
      </c>
      <c r="S219" s="6" t="e">
        <f>COUNTIFS(Sta!$B:$B,$A219,Sta!$T:$T,"&gt;4.5")/$C219</f>
        <v>#DIV/0!</v>
      </c>
      <c r="T219" s="9" t="e">
        <f>(COUNTIFS(Sta!$A:$A,$A219,Sta!$R:$R,"&gt;0.5") +COUNTIFS(Sta!$B:$B,$A219,Sta!$S:$S,"&gt;0.5"))/$D219</f>
        <v>#DIV/0!</v>
      </c>
      <c r="U219" s="6" t="e">
        <f>COUNTIFS(Sta!$A:$A,$A219,Sta!$R:$R,"&gt;0.5")/$B219</f>
        <v>#DIV/0!</v>
      </c>
      <c r="V219" s="6" t="e">
        <f>COUNTIFS(Sta!$B:$B,$A219,Sta!$S:$S,"&gt;0.5")/$C219</f>
        <v>#DIV/0!</v>
      </c>
      <c r="W219" s="9" t="e">
        <f>(COUNTIFS(Sta!$A:$A,$A219,Sta!$R:$R,"&gt;1.5") +COUNTIFS(Sta!$B:$B,$A219,Sta!$S:$S,"&gt;1.5"))/$D219</f>
        <v>#DIV/0!</v>
      </c>
      <c r="X219" s="6" t="e">
        <f>COUNTIFS(Sta!$A:$A,$A219,Sta!$R:$R,"&gt;1.5")/$B219</f>
        <v>#DIV/0!</v>
      </c>
      <c r="Y219" s="6" t="e">
        <f>COUNTIFS(Sta!$B:$B,$A219,Sta!$S:$S,"&gt;1.5")/$C219</f>
        <v>#DIV/0!</v>
      </c>
    </row>
    <row r="220" spans="1:25" x14ac:dyDescent="0.3">
      <c r="A220" t="e">
        <f>A3A745</f>
        <v>#NAME?</v>
      </c>
      <c r="B220" s="7">
        <f>COUNTIF(Sta!A:A,A220)</f>
        <v>0</v>
      </c>
      <c r="C220" s="4">
        <f>COUNTIF(Sta!B:B,A220)</f>
        <v>0</v>
      </c>
      <c r="D220" s="4">
        <f t="shared" si="5"/>
        <v>0</v>
      </c>
      <c r="E220" s="8" t="e">
        <f>(SUMIF(Sta!$A:$A,$A220,Sta!$T:$T)  + SUMIF(Sta!$B:$B,$A220,Sta!$T:$T) )/$D220</f>
        <v>#DIV/0!</v>
      </c>
      <c r="F220" s="5" t="e">
        <f>SUMIF(Sta!$A:$A,$A220,Sta!$T:$T)/$B220</f>
        <v>#DIV/0!</v>
      </c>
      <c r="G220" s="5" t="e">
        <f>SUMIF(Sta!$B:$B,$A220,Sta!$T:$T)/$C220</f>
        <v>#DIV/0!</v>
      </c>
      <c r="H220" s="8" t="e">
        <f>(SUMIF(Sta!$A:$A,$A220,Sta!$R:$R)  + SUMIF(Sta!$B:$B,$A220,Sta!$S:$S) )/$D220</f>
        <v>#DIV/0!</v>
      </c>
      <c r="I220" s="5" t="e">
        <f>SUMIF(Sta!$A:$A,$A220,Sta!$R:$R)/$B220</f>
        <v>#DIV/0!</v>
      </c>
      <c r="J220" s="5" t="e">
        <f>SUMIF(Sta!$B:$B,$A220,Sta!$S:$S)/$C220</f>
        <v>#DIV/0!</v>
      </c>
      <c r="K220" s="9" t="e">
        <f>(COUNTIFS(Sta!$A:$A,$A220,Sta!$T:$T,"&gt;2.5") +COUNTIFS(Sta!$B:$B,$A220,Sta!$T:$T,"&gt;2.5"))/$D220</f>
        <v>#DIV/0!</v>
      </c>
      <c r="L220" s="6" t="e">
        <f>COUNTIFS(Sta!$A:$A,$A220,Sta!$T:$T,"&gt;2.5")/$B220</f>
        <v>#DIV/0!</v>
      </c>
      <c r="M220" s="6" t="e">
        <f>COUNTIFS(Sta!$B:$B,$A220,Sta!$T:$T,"&gt;2.5")/$C220</f>
        <v>#DIV/0!</v>
      </c>
      <c r="N220" s="9" t="e">
        <f>(COUNTIFS(Sta!$A:$A,$A220,Sta!$T:$T,"&gt;3.5") +COUNTIFS(Sta!$B:$B,$A220,Sta!$T:$T,"&gt;3.5"))/$D220</f>
        <v>#DIV/0!</v>
      </c>
      <c r="O220" s="31" t="e">
        <f>COUNTIFS(Sta!$A:$A,$A220,Sta!$T:$T,"&gt;3.5")/$B220</f>
        <v>#DIV/0!</v>
      </c>
      <c r="P220" s="12" t="e">
        <f>COUNTIFS(Sta!$B:$B,$A220,Sta!$T:$T,"&gt;3.5")/$C220</f>
        <v>#DIV/0!</v>
      </c>
      <c r="Q220" s="31" t="e">
        <f>(COUNTIFS(Sta!$A:$A,$A220,Sta!$T:$T,"&gt;4.5") +COUNTIFS(Sta!$B:$B,$A220,Sta!$T:$T,"&gt;4.5"))/$D220</f>
        <v>#DIV/0!</v>
      </c>
      <c r="R220" s="6" t="e">
        <f>COUNTIFS(Sta!$A:$A,$A220,Sta!$T:$T,"&gt;4.5")/$B220</f>
        <v>#DIV/0!</v>
      </c>
      <c r="S220" s="6" t="e">
        <f>COUNTIFS(Sta!$B:$B,$A220,Sta!$T:$T,"&gt;4.5")/$C220</f>
        <v>#DIV/0!</v>
      </c>
      <c r="T220" s="9" t="e">
        <f>(COUNTIFS(Sta!$A:$A,$A220,Sta!$R:$R,"&gt;0.5") +COUNTIFS(Sta!$B:$B,$A220,Sta!$S:$S,"&gt;0.5"))/$D220</f>
        <v>#DIV/0!</v>
      </c>
      <c r="U220" s="6" t="e">
        <f>COUNTIFS(Sta!$A:$A,$A220,Sta!$R:$R,"&gt;0.5")/$B220</f>
        <v>#DIV/0!</v>
      </c>
      <c r="V220" s="6" t="e">
        <f>COUNTIFS(Sta!$B:$B,$A220,Sta!$S:$S,"&gt;0.5")/$C220</f>
        <v>#DIV/0!</v>
      </c>
      <c r="W220" s="9" t="e">
        <f>(COUNTIFS(Sta!$A:$A,$A220,Sta!$R:$R,"&gt;1.5") +COUNTIFS(Sta!$B:$B,$A220,Sta!$S:$S,"&gt;1.5"))/$D220</f>
        <v>#DIV/0!</v>
      </c>
      <c r="X220" s="6" t="e">
        <f>COUNTIFS(Sta!$A:$A,$A220,Sta!$R:$R,"&gt;1.5")/$B220</f>
        <v>#DIV/0!</v>
      </c>
      <c r="Y220" s="6" t="e">
        <f>COUNTIFS(Sta!$B:$B,$A220,Sta!$S:$S,"&gt;1.5")/$C220</f>
        <v>#DIV/0!</v>
      </c>
    </row>
    <row r="221" spans="1:25" x14ac:dyDescent="0.3">
      <c r="A221" t="e">
        <f>A3A746</f>
        <v>#NAME?</v>
      </c>
      <c r="B221" s="7">
        <f>COUNTIF(Sta!A:A,A221)</f>
        <v>0</v>
      </c>
      <c r="C221" s="4">
        <f>COUNTIF(Sta!B:B,A221)</f>
        <v>0</v>
      </c>
      <c r="D221" s="4">
        <f t="shared" si="5"/>
        <v>0</v>
      </c>
      <c r="E221" s="8" t="e">
        <f>(SUMIF(Sta!$A:$A,$A221,Sta!$T:$T)  + SUMIF(Sta!$B:$B,$A221,Sta!$T:$T) )/$D221</f>
        <v>#DIV/0!</v>
      </c>
      <c r="F221" s="5" t="e">
        <f>SUMIF(Sta!$A:$A,$A221,Sta!$T:$T)/$B221</f>
        <v>#DIV/0!</v>
      </c>
      <c r="G221" s="5" t="e">
        <f>SUMIF(Sta!$B:$B,$A221,Sta!$T:$T)/$C221</f>
        <v>#DIV/0!</v>
      </c>
      <c r="H221" s="8" t="e">
        <f>(SUMIF(Sta!$A:$A,$A221,Sta!$R:$R)  + SUMIF(Sta!$B:$B,$A221,Sta!$S:$S) )/$D221</f>
        <v>#DIV/0!</v>
      </c>
      <c r="I221" s="5" t="e">
        <f>SUMIF(Sta!$A:$A,$A221,Sta!$R:$R)/$B221</f>
        <v>#DIV/0!</v>
      </c>
      <c r="J221" s="5" t="e">
        <f>SUMIF(Sta!$B:$B,$A221,Sta!$S:$S)/$C221</f>
        <v>#DIV/0!</v>
      </c>
      <c r="K221" s="9" t="e">
        <f>(COUNTIFS(Sta!$A:$A,$A221,Sta!$T:$T,"&gt;2.5") +COUNTIFS(Sta!$B:$B,$A221,Sta!$T:$T,"&gt;2.5"))/$D221</f>
        <v>#DIV/0!</v>
      </c>
      <c r="L221" s="6" t="e">
        <f>COUNTIFS(Sta!$A:$A,$A221,Sta!$T:$T,"&gt;2.5")/$B221</f>
        <v>#DIV/0!</v>
      </c>
      <c r="M221" s="6" t="e">
        <f>COUNTIFS(Sta!$B:$B,$A221,Sta!$T:$T,"&gt;2.5")/$C221</f>
        <v>#DIV/0!</v>
      </c>
      <c r="N221" s="9" t="e">
        <f>(COUNTIFS(Sta!$A:$A,$A221,Sta!$T:$T,"&gt;3.5") +COUNTIFS(Sta!$B:$B,$A221,Sta!$T:$T,"&gt;3.5"))/$D221</f>
        <v>#DIV/0!</v>
      </c>
      <c r="O221" s="31" t="e">
        <f>COUNTIFS(Sta!$A:$A,$A221,Sta!$T:$T,"&gt;3.5")/$B221</f>
        <v>#DIV/0!</v>
      </c>
      <c r="P221" s="12" t="e">
        <f>COUNTIFS(Sta!$B:$B,$A221,Sta!$T:$T,"&gt;3.5")/$C221</f>
        <v>#DIV/0!</v>
      </c>
      <c r="Q221" s="31" t="e">
        <f>(COUNTIFS(Sta!$A:$A,$A221,Sta!$T:$T,"&gt;4.5") +COUNTIFS(Sta!$B:$B,$A221,Sta!$T:$T,"&gt;4.5"))/$D221</f>
        <v>#DIV/0!</v>
      </c>
      <c r="R221" s="6" t="e">
        <f>COUNTIFS(Sta!$A:$A,$A221,Sta!$T:$T,"&gt;4.5")/$B221</f>
        <v>#DIV/0!</v>
      </c>
      <c r="S221" s="6" t="e">
        <f>COUNTIFS(Sta!$B:$B,$A221,Sta!$T:$T,"&gt;4.5")/$C221</f>
        <v>#DIV/0!</v>
      </c>
      <c r="T221" s="9" t="e">
        <f>(COUNTIFS(Sta!$A:$A,$A221,Sta!$R:$R,"&gt;0.5") +COUNTIFS(Sta!$B:$B,$A221,Sta!$S:$S,"&gt;0.5"))/$D221</f>
        <v>#DIV/0!</v>
      </c>
      <c r="U221" s="6" t="e">
        <f>COUNTIFS(Sta!$A:$A,$A221,Sta!$R:$R,"&gt;0.5")/$B221</f>
        <v>#DIV/0!</v>
      </c>
      <c r="V221" s="6" t="e">
        <f>COUNTIFS(Sta!$B:$B,$A221,Sta!$S:$S,"&gt;0.5")/$C221</f>
        <v>#DIV/0!</v>
      </c>
      <c r="W221" s="9" t="e">
        <f>(COUNTIFS(Sta!$A:$A,$A221,Sta!$R:$R,"&gt;1.5") +COUNTIFS(Sta!$B:$B,$A221,Sta!$S:$S,"&gt;1.5"))/$D221</f>
        <v>#DIV/0!</v>
      </c>
      <c r="X221" s="6" t="e">
        <f>COUNTIFS(Sta!$A:$A,$A221,Sta!$R:$R,"&gt;1.5")/$B221</f>
        <v>#DIV/0!</v>
      </c>
      <c r="Y221" s="6" t="e">
        <f>COUNTIFS(Sta!$B:$B,$A221,Sta!$S:$S,"&gt;1.5")/$C221</f>
        <v>#DIV/0!</v>
      </c>
    </row>
    <row r="222" spans="1:25" x14ac:dyDescent="0.3">
      <c r="A222" t="e">
        <f>A3A747</f>
        <v>#NAME?</v>
      </c>
      <c r="B222" s="7">
        <f>COUNTIF(Sta!A:A,A222)</f>
        <v>0</v>
      </c>
      <c r="C222" s="4">
        <f>COUNTIF(Sta!B:B,A222)</f>
        <v>0</v>
      </c>
      <c r="D222" s="4">
        <f t="shared" si="5"/>
        <v>0</v>
      </c>
      <c r="E222" s="8" t="e">
        <f>(SUMIF(Sta!$A:$A,$A222,Sta!$T:$T)  + SUMIF(Sta!$B:$B,$A222,Sta!$T:$T) )/$D222</f>
        <v>#DIV/0!</v>
      </c>
      <c r="F222" s="5" t="e">
        <f>SUMIF(Sta!$A:$A,$A222,Sta!$T:$T)/$B222</f>
        <v>#DIV/0!</v>
      </c>
      <c r="G222" s="5" t="e">
        <f>SUMIF(Sta!$B:$B,$A222,Sta!$T:$T)/$C222</f>
        <v>#DIV/0!</v>
      </c>
      <c r="H222" s="8" t="e">
        <f>(SUMIF(Sta!$A:$A,$A222,Sta!$R:$R)  + SUMIF(Sta!$B:$B,$A222,Sta!$S:$S) )/$D222</f>
        <v>#DIV/0!</v>
      </c>
      <c r="I222" s="5" t="e">
        <f>SUMIF(Sta!$A:$A,$A222,Sta!$R:$R)/$B222</f>
        <v>#DIV/0!</v>
      </c>
      <c r="J222" s="5" t="e">
        <f>SUMIF(Sta!$B:$B,$A222,Sta!$S:$S)/$C222</f>
        <v>#DIV/0!</v>
      </c>
      <c r="K222" s="9" t="e">
        <f>(COUNTIFS(Sta!$A:$A,$A222,Sta!$T:$T,"&gt;2.5") +COUNTIFS(Sta!$B:$B,$A222,Sta!$T:$T,"&gt;2.5"))/$D222</f>
        <v>#DIV/0!</v>
      </c>
      <c r="L222" s="6" t="e">
        <f>COUNTIFS(Sta!$A:$A,$A222,Sta!$T:$T,"&gt;2.5")/$B222</f>
        <v>#DIV/0!</v>
      </c>
      <c r="M222" s="6" t="e">
        <f>COUNTIFS(Sta!$B:$B,$A222,Sta!$T:$T,"&gt;2.5")/$C222</f>
        <v>#DIV/0!</v>
      </c>
      <c r="N222" s="9" t="e">
        <f>(COUNTIFS(Sta!$A:$A,$A222,Sta!$T:$T,"&gt;3.5") +COUNTIFS(Sta!$B:$B,$A222,Sta!$T:$T,"&gt;3.5"))/$D222</f>
        <v>#DIV/0!</v>
      </c>
      <c r="O222" s="31" t="e">
        <f>COUNTIFS(Sta!$A:$A,$A222,Sta!$T:$T,"&gt;3.5")/$B222</f>
        <v>#DIV/0!</v>
      </c>
      <c r="P222" s="12" t="e">
        <f>COUNTIFS(Sta!$B:$B,$A222,Sta!$T:$T,"&gt;3.5")/$C222</f>
        <v>#DIV/0!</v>
      </c>
      <c r="Q222" s="31" t="e">
        <f>(COUNTIFS(Sta!$A:$A,$A222,Sta!$T:$T,"&gt;4.5") +COUNTIFS(Sta!$B:$B,$A222,Sta!$T:$T,"&gt;4.5"))/$D222</f>
        <v>#DIV/0!</v>
      </c>
      <c r="R222" s="6" t="e">
        <f>COUNTIFS(Sta!$A:$A,$A222,Sta!$T:$T,"&gt;4.5")/$B222</f>
        <v>#DIV/0!</v>
      </c>
      <c r="S222" s="6" t="e">
        <f>COUNTIFS(Sta!$B:$B,$A222,Sta!$T:$T,"&gt;4.5")/$C222</f>
        <v>#DIV/0!</v>
      </c>
      <c r="T222" s="9" t="e">
        <f>(COUNTIFS(Sta!$A:$A,$A222,Sta!$R:$R,"&gt;0.5") +COUNTIFS(Sta!$B:$B,$A222,Sta!$S:$S,"&gt;0.5"))/$D222</f>
        <v>#DIV/0!</v>
      </c>
      <c r="U222" s="6" t="e">
        <f>COUNTIFS(Sta!$A:$A,$A222,Sta!$R:$R,"&gt;0.5")/$B222</f>
        <v>#DIV/0!</v>
      </c>
      <c r="V222" s="6" t="e">
        <f>COUNTIFS(Sta!$B:$B,$A222,Sta!$S:$S,"&gt;0.5")/$C222</f>
        <v>#DIV/0!</v>
      </c>
      <c r="W222" s="9" t="e">
        <f>(COUNTIFS(Sta!$A:$A,$A222,Sta!$R:$R,"&gt;1.5") +COUNTIFS(Sta!$B:$B,$A222,Sta!$S:$S,"&gt;1.5"))/$D222</f>
        <v>#DIV/0!</v>
      </c>
      <c r="X222" s="6" t="e">
        <f>COUNTIFS(Sta!$A:$A,$A222,Sta!$R:$R,"&gt;1.5")/$B222</f>
        <v>#DIV/0!</v>
      </c>
      <c r="Y222" s="6" t="e">
        <f>COUNTIFS(Sta!$B:$B,$A222,Sta!$S:$S,"&gt;1.5")/$C222</f>
        <v>#DIV/0!</v>
      </c>
    </row>
    <row r="223" spans="1:25" x14ac:dyDescent="0.3">
      <c r="A223" t="e">
        <f>A3A748</f>
        <v>#NAME?</v>
      </c>
      <c r="B223" s="7">
        <f>COUNTIF(Sta!A:A,A223)</f>
        <v>0</v>
      </c>
      <c r="C223" s="4">
        <f>COUNTIF(Sta!B:B,A223)</f>
        <v>0</v>
      </c>
      <c r="D223" s="4">
        <f t="shared" si="5"/>
        <v>0</v>
      </c>
      <c r="E223" s="8" t="e">
        <f>(SUMIF(Sta!$A:$A,$A223,Sta!$T:$T)  + SUMIF(Sta!$B:$B,$A223,Sta!$T:$T) )/$D223</f>
        <v>#DIV/0!</v>
      </c>
      <c r="F223" s="5" t="e">
        <f>SUMIF(Sta!$A:$A,$A223,Sta!$T:$T)/$B223</f>
        <v>#DIV/0!</v>
      </c>
      <c r="G223" s="5" t="e">
        <f>SUMIF(Sta!$B:$B,$A223,Sta!$T:$T)/$C223</f>
        <v>#DIV/0!</v>
      </c>
      <c r="H223" s="8" t="e">
        <f>(SUMIF(Sta!$A:$A,$A223,Sta!$R:$R)  + SUMIF(Sta!$B:$B,$A223,Sta!$S:$S) )/$D223</f>
        <v>#DIV/0!</v>
      </c>
      <c r="I223" s="5" t="e">
        <f>SUMIF(Sta!$A:$A,$A223,Sta!$R:$R)/$B223</f>
        <v>#DIV/0!</v>
      </c>
      <c r="J223" s="5" t="e">
        <f>SUMIF(Sta!$B:$B,$A223,Sta!$S:$S)/$C223</f>
        <v>#DIV/0!</v>
      </c>
      <c r="K223" s="9" t="e">
        <f>(COUNTIFS(Sta!$A:$A,$A223,Sta!$T:$T,"&gt;2.5") +COUNTIFS(Sta!$B:$B,$A223,Sta!$T:$T,"&gt;2.5"))/$D223</f>
        <v>#DIV/0!</v>
      </c>
      <c r="L223" s="6" t="e">
        <f>COUNTIFS(Sta!$A:$A,$A223,Sta!$T:$T,"&gt;2.5")/$B223</f>
        <v>#DIV/0!</v>
      </c>
      <c r="M223" s="6" t="e">
        <f>COUNTIFS(Sta!$B:$B,$A223,Sta!$T:$T,"&gt;2.5")/$C223</f>
        <v>#DIV/0!</v>
      </c>
      <c r="N223" s="9" t="e">
        <f>(COUNTIFS(Sta!$A:$A,$A223,Sta!$T:$T,"&gt;3.5") +COUNTIFS(Sta!$B:$B,$A223,Sta!$T:$T,"&gt;3.5"))/$D223</f>
        <v>#DIV/0!</v>
      </c>
      <c r="O223" s="31" t="e">
        <f>COUNTIFS(Sta!$A:$A,$A223,Sta!$T:$T,"&gt;3.5")/$B223</f>
        <v>#DIV/0!</v>
      </c>
      <c r="P223" s="12" t="e">
        <f>COUNTIFS(Sta!$B:$B,$A223,Sta!$T:$T,"&gt;3.5")/$C223</f>
        <v>#DIV/0!</v>
      </c>
      <c r="Q223" s="31" t="e">
        <f>(COUNTIFS(Sta!$A:$A,$A223,Sta!$T:$T,"&gt;4.5") +COUNTIFS(Sta!$B:$B,$A223,Sta!$T:$T,"&gt;4.5"))/$D223</f>
        <v>#DIV/0!</v>
      </c>
      <c r="R223" s="6" t="e">
        <f>COUNTIFS(Sta!$A:$A,$A223,Sta!$T:$T,"&gt;4.5")/$B223</f>
        <v>#DIV/0!</v>
      </c>
      <c r="S223" s="6" t="e">
        <f>COUNTIFS(Sta!$B:$B,$A223,Sta!$T:$T,"&gt;4.5")/$C223</f>
        <v>#DIV/0!</v>
      </c>
      <c r="T223" s="9" t="e">
        <f>(COUNTIFS(Sta!$A:$A,$A223,Sta!$R:$R,"&gt;0.5") +COUNTIFS(Sta!$B:$B,$A223,Sta!$S:$S,"&gt;0.5"))/$D223</f>
        <v>#DIV/0!</v>
      </c>
      <c r="U223" s="6" t="e">
        <f>COUNTIFS(Sta!$A:$A,$A223,Sta!$R:$R,"&gt;0.5")/$B223</f>
        <v>#DIV/0!</v>
      </c>
      <c r="V223" s="6" t="e">
        <f>COUNTIFS(Sta!$B:$B,$A223,Sta!$S:$S,"&gt;0.5")/$C223</f>
        <v>#DIV/0!</v>
      </c>
      <c r="W223" s="9" t="e">
        <f>(COUNTIFS(Sta!$A:$A,$A223,Sta!$R:$R,"&gt;1.5") +COUNTIFS(Sta!$B:$B,$A223,Sta!$S:$S,"&gt;1.5"))/$D223</f>
        <v>#DIV/0!</v>
      </c>
      <c r="X223" s="6" t="e">
        <f>COUNTIFS(Sta!$A:$A,$A223,Sta!$R:$R,"&gt;1.5")/$B223</f>
        <v>#DIV/0!</v>
      </c>
      <c r="Y223" s="6" t="e">
        <f>COUNTIFS(Sta!$B:$B,$A223,Sta!$S:$S,"&gt;1.5")/$C223</f>
        <v>#DIV/0!</v>
      </c>
    </row>
    <row r="224" spans="1:25" x14ac:dyDescent="0.3">
      <c r="A224" t="e">
        <f>A3A749</f>
        <v>#NAME?</v>
      </c>
      <c r="B224" s="7">
        <f>COUNTIF(Sta!A:A,A224)</f>
        <v>0</v>
      </c>
      <c r="C224" s="4">
        <f>COUNTIF(Sta!B:B,A224)</f>
        <v>0</v>
      </c>
      <c r="D224" s="4">
        <f t="shared" si="5"/>
        <v>0</v>
      </c>
      <c r="E224" s="8" t="e">
        <f>(SUMIF(Sta!$A:$A,$A224,Sta!$T:$T)  + SUMIF(Sta!$B:$B,$A224,Sta!$T:$T) )/$D224</f>
        <v>#DIV/0!</v>
      </c>
      <c r="F224" s="5" t="e">
        <f>SUMIF(Sta!$A:$A,$A224,Sta!$T:$T)/$B224</f>
        <v>#DIV/0!</v>
      </c>
      <c r="G224" s="5" t="e">
        <f>SUMIF(Sta!$B:$B,$A224,Sta!$T:$T)/$C224</f>
        <v>#DIV/0!</v>
      </c>
      <c r="H224" s="8" t="e">
        <f>(SUMIF(Sta!$A:$A,$A224,Sta!$R:$R)  + SUMIF(Sta!$B:$B,$A224,Sta!$S:$S) )/$D224</f>
        <v>#DIV/0!</v>
      </c>
      <c r="I224" s="5" t="e">
        <f>SUMIF(Sta!$A:$A,$A224,Sta!$R:$R)/$B224</f>
        <v>#DIV/0!</v>
      </c>
      <c r="J224" s="5" t="e">
        <f>SUMIF(Sta!$B:$B,$A224,Sta!$S:$S)/$C224</f>
        <v>#DIV/0!</v>
      </c>
      <c r="K224" s="9" t="e">
        <f>(COUNTIFS(Sta!$A:$A,$A224,Sta!$T:$T,"&gt;2.5") +COUNTIFS(Sta!$B:$B,$A224,Sta!$T:$T,"&gt;2.5"))/$D224</f>
        <v>#DIV/0!</v>
      </c>
      <c r="L224" s="6" t="e">
        <f>COUNTIFS(Sta!$A:$A,$A224,Sta!$T:$T,"&gt;2.5")/$B224</f>
        <v>#DIV/0!</v>
      </c>
      <c r="M224" s="6" t="e">
        <f>COUNTIFS(Sta!$B:$B,$A224,Sta!$T:$T,"&gt;2.5")/$C224</f>
        <v>#DIV/0!</v>
      </c>
      <c r="N224" s="9" t="e">
        <f>(COUNTIFS(Sta!$A:$A,$A224,Sta!$T:$T,"&gt;3.5") +COUNTIFS(Sta!$B:$B,$A224,Sta!$T:$T,"&gt;3.5"))/$D224</f>
        <v>#DIV/0!</v>
      </c>
      <c r="O224" s="31" t="e">
        <f>COUNTIFS(Sta!$A:$A,$A224,Sta!$T:$T,"&gt;3.5")/$B224</f>
        <v>#DIV/0!</v>
      </c>
      <c r="P224" s="12" t="e">
        <f>COUNTIFS(Sta!$B:$B,$A224,Sta!$T:$T,"&gt;3.5")/$C224</f>
        <v>#DIV/0!</v>
      </c>
      <c r="Q224" s="31" t="e">
        <f>(COUNTIFS(Sta!$A:$A,$A224,Sta!$T:$T,"&gt;4.5") +COUNTIFS(Sta!$B:$B,$A224,Sta!$T:$T,"&gt;4.5"))/$D224</f>
        <v>#DIV/0!</v>
      </c>
      <c r="R224" s="6" t="e">
        <f>COUNTIFS(Sta!$A:$A,$A224,Sta!$T:$T,"&gt;4.5")/$B224</f>
        <v>#DIV/0!</v>
      </c>
      <c r="S224" s="6" t="e">
        <f>COUNTIFS(Sta!$B:$B,$A224,Sta!$T:$T,"&gt;4.5")/$C224</f>
        <v>#DIV/0!</v>
      </c>
      <c r="T224" s="9" t="e">
        <f>(COUNTIFS(Sta!$A:$A,$A224,Sta!$R:$R,"&gt;0.5") +COUNTIFS(Sta!$B:$B,$A224,Sta!$S:$S,"&gt;0.5"))/$D224</f>
        <v>#DIV/0!</v>
      </c>
      <c r="U224" s="6" t="e">
        <f>COUNTIFS(Sta!$A:$A,$A224,Sta!$R:$R,"&gt;0.5")/$B224</f>
        <v>#DIV/0!</v>
      </c>
      <c r="V224" s="6" t="e">
        <f>COUNTIFS(Sta!$B:$B,$A224,Sta!$S:$S,"&gt;0.5")/$C224</f>
        <v>#DIV/0!</v>
      </c>
      <c r="W224" s="9" t="e">
        <f>(COUNTIFS(Sta!$A:$A,$A224,Sta!$R:$R,"&gt;1.5") +COUNTIFS(Sta!$B:$B,$A224,Sta!$S:$S,"&gt;1.5"))/$D224</f>
        <v>#DIV/0!</v>
      </c>
      <c r="X224" s="6" t="e">
        <f>COUNTIFS(Sta!$A:$A,$A224,Sta!$R:$R,"&gt;1.5")/$B224</f>
        <v>#DIV/0!</v>
      </c>
      <c r="Y224" s="6" t="e">
        <f>COUNTIFS(Sta!$B:$B,$A224,Sta!$S:$S,"&gt;1.5")/$C224</f>
        <v>#DIV/0!</v>
      </c>
    </row>
    <row r="225" spans="1:25" x14ac:dyDescent="0.3">
      <c r="A225" t="e">
        <f>A3A750</f>
        <v>#NAME?</v>
      </c>
      <c r="B225" s="7">
        <f>COUNTIF(Sta!A:A,A225)</f>
        <v>0</v>
      </c>
      <c r="C225" s="4">
        <f>COUNTIF(Sta!B:B,A225)</f>
        <v>0</v>
      </c>
      <c r="D225" s="4">
        <f t="shared" si="5"/>
        <v>0</v>
      </c>
      <c r="E225" s="8" t="e">
        <f>(SUMIF(Sta!$A:$A,$A225,Sta!$T:$T)  + SUMIF(Sta!$B:$B,$A225,Sta!$T:$T) )/$D225</f>
        <v>#DIV/0!</v>
      </c>
      <c r="F225" s="5" t="e">
        <f>SUMIF(Sta!$A:$A,$A225,Sta!$T:$T)/$B225</f>
        <v>#DIV/0!</v>
      </c>
      <c r="G225" s="5" t="e">
        <f>SUMIF(Sta!$B:$B,$A225,Sta!$T:$T)/$C225</f>
        <v>#DIV/0!</v>
      </c>
      <c r="H225" s="8" t="e">
        <f>(SUMIF(Sta!$A:$A,$A225,Sta!$R:$R)  + SUMIF(Sta!$B:$B,$A225,Sta!$S:$S) )/$D225</f>
        <v>#DIV/0!</v>
      </c>
      <c r="I225" s="5" t="e">
        <f>SUMIF(Sta!$A:$A,$A225,Sta!$R:$R)/$B225</f>
        <v>#DIV/0!</v>
      </c>
      <c r="J225" s="5" t="e">
        <f>SUMIF(Sta!$B:$B,$A225,Sta!$S:$S)/$C225</f>
        <v>#DIV/0!</v>
      </c>
      <c r="K225" s="9" t="e">
        <f>(COUNTIFS(Sta!$A:$A,$A225,Sta!$T:$T,"&gt;2.5") +COUNTIFS(Sta!$B:$B,$A225,Sta!$T:$T,"&gt;2.5"))/$D225</f>
        <v>#DIV/0!</v>
      </c>
      <c r="L225" s="6" t="e">
        <f>COUNTIFS(Sta!$A:$A,$A225,Sta!$T:$T,"&gt;2.5")/$B225</f>
        <v>#DIV/0!</v>
      </c>
      <c r="M225" s="6" t="e">
        <f>COUNTIFS(Sta!$B:$B,$A225,Sta!$T:$T,"&gt;2.5")/$C225</f>
        <v>#DIV/0!</v>
      </c>
      <c r="N225" s="9" t="e">
        <f>(COUNTIFS(Sta!$A:$A,$A225,Sta!$T:$T,"&gt;3.5") +COUNTIFS(Sta!$B:$B,$A225,Sta!$T:$T,"&gt;3.5"))/$D225</f>
        <v>#DIV/0!</v>
      </c>
      <c r="O225" s="31" t="e">
        <f>COUNTIFS(Sta!$A:$A,$A225,Sta!$T:$T,"&gt;3.5")/$B225</f>
        <v>#DIV/0!</v>
      </c>
      <c r="P225" s="12" t="e">
        <f>COUNTIFS(Sta!$B:$B,$A225,Sta!$T:$T,"&gt;3.5")/$C225</f>
        <v>#DIV/0!</v>
      </c>
      <c r="Q225" s="31" t="e">
        <f>(COUNTIFS(Sta!$A:$A,$A225,Sta!$T:$T,"&gt;4.5") +COUNTIFS(Sta!$B:$B,$A225,Sta!$T:$T,"&gt;4.5"))/$D225</f>
        <v>#DIV/0!</v>
      </c>
      <c r="R225" s="6" t="e">
        <f>COUNTIFS(Sta!$A:$A,$A225,Sta!$T:$T,"&gt;4.5")/$B225</f>
        <v>#DIV/0!</v>
      </c>
      <c r="S225" s="6" t="e">
        <f>COUNTIFS(Sta!$B:$B,$A225,Sta!$T:$T,"&gt;4.5")/$C225</f>
        <v>#DIV/0!</v>
      </c>
      <c r="T225" s="9" t="e">
        <f>(COUNTIFS(Sta!$A:$A,$A225,Sta!$R:$R,"&gt;0.5") +COUNTIFS(Sta!$B:$B,$A225,Sta!$S:$S,"&gt;0.5"))/$D225</f>
        <v>#DIV/0!</v>
      </c>
      <c r="U225" s="6" t="e">
        <f>COUNTIFS(Sta!$A:$A,$A225,Sta!$R:$R,"&gt;0.5")/$B225</f>
        <v>#DIV/0!</v>
      </c>
      <c r="V225" s="6" t="e">
        <f>COUNTIFS(Sta!$B:$B,$A225,Sta!$S:$S,"&gt;0.5")/$C225</f>
        <v>#DIV/0!</v>
      </c>
      <c r="W225" s="9" t="e">
        <f>(COUNTIFS(Sta!$A:$A,$A225,Sta!$R:$R,"&gt;1.5") +COUNTIFS(Sta!$B:$B,$A225,Sta!$S:$S,"&gt;1.5"))/$D225</f>
        <v>#DIV/0!</v>
      </c>
      <c r="X225" s="6" t="e">
        <f>COUNTIFS(Sta!$A:$A,$A225,Sta!$R:$R,"&gt;1.5")/$B225</f>
        <v>#DIV/0!</v>
      </c>
      <c r="Y225" s="6" t="e">
        <f>COUNTIFS(Sta!$B:$B,$A225,Sta!$S:$S,"&gt;1.5")/$C225</f>
        <v>#DIV/0!</v>
      </c>
    </row>
    <row r="226" spans="1:25" x14ac:dyDescent="0.3">
      <c r="A226" t="e">
        <f>A3A751</f>
        <v>#NAME?</v>
      </c>
      <c r="B226" s="7">
        <f>COUNTIF(Sta!A:A,A226)</f>
        <v>0</v>
      </c>
      <c r="C226" s="4">
        <f>COUNTIF(Sta!B:B,A226)</f>
        <v>0</v>
      </c>
      <c r="D226" s="4">
        <f t="shared" si="5"/>
        <v>0</v>
      </c>
      <c r="E226" s="8" t="e">
        <f>(SUMIF(Sta!$A:$A,$A226,Sta!$T:$T)  + SUMIF(Sta!$B:$B,$A226,Sta!$T:$T) )/$D226</f>
        <v>#DIV/0!</v>
      </c>
      <c r="F226" s="5" t="e">
        <f>SUMIF(Sta!$A:$A,$A226,Sta!$T:$T)/$B226</f>
        <v>#DIV/0!</v>
      </c>
      <c r="G226" s="5" t="e">
        <f>SUMIF(Sta!$B:$B,$A226,Sta!$T:$T)/$C226</f>
        <v>#DIV/0!</v>
      </c>
      <c r="H226" s="8" t="e">
        <f>(SUMIF(Sta!$A:$A,$A226,Sta!$R:$R)  + SUMIF(Sta!$B:$B,$A226,Sta!$S:$S) )/$D226</f>
        <v>#DIV/0!</v>
      </c>
      <c r="I226" s="5" t="e">
        <f>SUMIF(Sta!$A:$A,$A226,Sta!$R:$R)/$B226</f>
        <v>#DIV/0!</v>
      </c>
      <c r="J226" s="5" t="e">
        <f>SUMIF(Sta!$B:$B,$A226,Sta!$S:$S)/$C226</f>
        <v>#DIV/0!</v>
      </c>
      <c r="K226" s="9" t="e">
        <f>(COUNTIFS(Sta!$A:$A,$A226,Sta!$T:$T,"&gt;2.5") +COUNTIFS(Sta!$B:$B,$A226,Sta!$T:$T,"&gt;2.5"))/$D226</f>
        <v>#DIV/0!</v>
      </c>
      <c r="L226" s="6" t="e">
        <f>COUNTIFS(Sta!$A:$A,$A226,Sta!$T:$T,"&gt;2.5")/$B226</f>
        <v>#DIV/0!</v>
      </c>
      <c r="M226" s="6" t="e">
        <f>COUNTIFS(Sta!$B:$B,$A226,Sta!$T:$T,"&gt;2.5")/$C226</f>
        <v>#DIV/0!</v>
      </c>
      <c r="N226" s="9" t="e">
        <f>(COUNTIFS(Sta!$A:$A,$A226,Sta!$T:$T,"&gt;3.5") +COUNTIFS(Sta!$B:$B,$A226,Sta!$T:$T,"&gt;3.5"))/$D226</f>
        <v>#DIV/0!</v>
      </c>
      <c r="O226" s="31" t="e">
        <f>COUNTIFS(Sta!$A:$A,$A226,Sta!$T:$T,"&gt;3.5")/$B226</f>
        <v>#DIV/0!</v>
      </c>
      <c r="P226" s="12" t="e">
        <f>COUNTIFS(Sta!$B:$B,$A226,Sta!$T:$T,"&gt;3.5")/$C226</f>
        <v>#DIV/0!</v>
      </c>
      <c r="Q226" s="31" t="e">
        <f>(COUNTIFS(Sta!$A:$A,$A226,Sta!$T:$T,"&gt;4.5") +COUNTIFS(Sta!$B:$B,$A226,Sta!$T:$T,"&gt;4.5"))/$D226</f>
        <v>#DIV/0!</v>
      </c>
      <c r="R226" s="6" t="e">
        <f>COUNTIFS(Sta!$A:$A,$A226,Sta!$T:$T,"&gt;4.5")/$B226</f>
        <v>#DIV/0!</v>
      </c>
      <c r="S226" s="6" t="e">
        <f>COUNTIFS(Sta!$B:$B,$A226,Sta!$T:$T,"&gt;4.5")/$C226</f>
        <v>#DIV/0!</v>
      </c>
      <c r="T226" s="9" t="e">
        <f>(COUNTIFS(Sta!$A:$A,$A226,Sta!$R:$R,"&gt;0.5") +COUNTIFS(Sta!$B:$B,$A226,Sta!$S:$S,"&gt;0.5"))/$D226</f>
        <v>#DIV/0!</v>
      </c>
      <c r="U226" s="6" t="e">
        <f>COUNTIFS(Sta!$A:$A,$A226,Sta!$R:$R,"&gt;0.5")/$B226</f>
        <v>#DIV/0!</v>
      </c>
      <c r="V226" s="6" t="e">
        <f>COUNTIFS(Sta!$B:$B,$A226,Sta!$S:$S,"&gt;0.5")/$C226</f>
        <v>#DIV/0!</v>
      </c>
      <c r="W226" s="9" t="e">
        <f>(COUNTIFS(Sta!$A:$A,$A226,Sta!$R:$R,"&gt;1.5") +COUNTIFS(Sta!$B:$B,$A226,Sta!$S:$S,"&gt;1.5"))/$D226</f>
        <v>#DIV/0!</v>
      </c>
      <c r="X226" s="6" t="e">
        <f>COUNTIFS(Sta!$A:$A,$A226,Sta!$R:$R,"&gt;1.5")/$B226</f>
        <v>#DIV/0!</v>
      </c>
      <c r="Y226" s="6" t="e">
        <f>COUNTIFS(Sta!$B:$B,$A226,Sta!$S:$S,"&gt;1.5")/$C226</f>
        <v>#DIV/0!</v>
      </c>
    </row>
    <row r="227" spans="1:25" x14ac:dyDescent="0.3">
      <c r="A227" t="e">
        <f>A3A752</f>
        <v>#NAME?</v>
      </c>
      <c r="B227" s="7">
        <f>COUNTIF(Sta!A:A,A227)</f>
        <v>0</v>
      </c>
      <c r="C227" s="4">
        <f>COUNTIF(Sta!B:B,A227)</f>
        <v>0</v>
      </c>
      <c r="D227" s="4">
        <f t="shared" si="5"/>
        <v>0</v>
      </c>
      <c r="E227" s="8" t="e">
        <f>(SUMIF(Sta!$A:$A,$A227,Sta!$T:$T)  + SUMIF(Sta!$B:$B,$A227,Sta!$T:$T) )/$D227</f>
        <v>#DIV/0!</v>
      </c>
      <c r="F227" s="5" t="e">
        <f>SUMIF(Sta!$A:$A,$A227,Sta!$T:$T)/$B227</f>
        <v>#DIV/0!</v>
      </c>
      <c r="G227" s="5" t="e">
        <f>SUMIF(Sta!$B:$B,$A227,Sta!$T:$T)/$C227</f>
        <v>#DIV/0!</v>
      </c>
      <c r="H227" s="8" t="e">
        <f>(SUMIF(Sta!$A:$A,$A227,Sta!$R:$R)  + SUMIF(Sta!$B:$B,$A227,Sta!$S:$S) )/$D227</f>
        <v>#DIV/0!</v>
      </c>
      <c r="I227" s="5" t="e">
        <f>SUMIF(Sta!$A:$A,$A227,Sta!$R:$R)/$B227</f>
        <v>#DIV/0!</v>
      </c>
      <c r="J227" s="5" t="e">
        <f>SUMIF(Sta!$B:$B,$A227,Sta!$S:$S)/$C227</f>
        <v>#DIV/0!</v>
      </c>
      <c r="K227" s="9" t="e">
        <f>(COUNTIFS(Sta!$A:$A,$A227,Sta!$T:$T,"&gt;2.5") +COUNTIFS(Sta!$B:$B,$A227,Sta!$T:$T,"&gt;2.5"))/$D227</f>
        <v>#DIV/0!</v>
      </c>
      <c r="L227" s="6" t="e">
        <f>COUNTIFS(Sta!$A:$A,$A227,Sta!$T:$T,"&gt;2.5")/$B227</f>
        <v>#DIV/0!</v>
      </c>
      <c r="M227" s="6" t="e">
        <f>COUNTIFS(Sta!$B:$B,$A227,Sta!$T:$T,"&gt;2.5")/$C227</f>
        <v>#DIV/0!</v>
      </c>
      <c r="N227" s="9" t="e">
        <f>(COUNTIFS(Sta!$A:$A,$A227,Sta!$T:$T,"&gt;3.5") +COUNTIFS(Sta!$B:$B,$A227,Sta!$T:$T,"&gt;3.5"))/$D227</f>
        <v>#DIV/0!</v>
      </c>
      <c r="O227" s="31" t="e">
        <f>COUNTIFS(Sta!$A:$A,$A227,Sta!$T:$T,"&gt;3.5")/$B227</f>
        <v>#DIV/0!</v>
      </c>
      <c r="P227" s="12" t="e">
        <f>COUNTIFS(Sta!$B:$B,$A227,Sta!$T:$T,"&gt;3.5")/$C227</f>
        <v>#DIV/0!</v>
      </c>
      <c r="Q227" s="31" t="e">
        <f>(COUNTIFS(Sta!$A:$A,$A227,Sta!$T:$T,"&gt;4.5") +COUNTIFS(Sta!$B:$B,$A227,Sta!$T:$T,"&gt;4.5"))/$D227</f>
        <v>#DIV/0!</v>
      </c>
      <c r="R227" s="6" t="e">
        <f>COUNTIFS(Sta!$A:$A,$A227,Sta!$T:$T,"&gt;4.5")/$B227</f>
        <v>#DIV/0!</v>
      </c>
      <c r="S227" s="6" t="e">
        <f>COUNTIFS(Sta!$B:$B,$A227,Sta!$T:$T,"&gt;4.5")/$C227</f>
        <v>#DIV/0!</v>
      </c>
      <c r="T227" s="9" t="e">
        <f>(COUNTIFS(Sta!$A:$A,$A227,Sta!$R:$R,"&gt;0.5") +COUNTIFS(Sta!$B:$B,$A227,Sta!$S:$S,"&gt;0.5"))/$D227</f>
        <v>#DIV/0!</v>
      </c>
      <c r="U227" s="6" t="e">
        <f>COUNTIFS(Sta!$A:$A,$A227,Sta!$R:$R,"&gt;0.5")/$B227</f>
        <v>#DIV/0!</v>
      </c>
      <c r="V227" s="6" t="e">
        <f>COUNTIFS(Sta!$B:$B,$A227,Sta!$S:$S,"&gt;0.5")/$C227</f>
        <v>#DIV/0!</v>
      </c>
      <c r="W227" s="9" t="e">
        <f>(COUNTIFS(Sta!$A:$A,$A227,Sta!$R:$R,"&gt;1.5") +COUNTIFS(Sta!$B:$B,$A227,Sta!$S:$S,"&gt;1.5"))/$D227</f>
        <v>#DIV/0!</v>
      </c>
      <c r="X227" s="6" t="e">
        <f>COUNTIFS(Sta!$A:$A,$A227,Sta!$R:$R,"&gt;1.5")/$B227</f>
        <v>#DIV/0!</v>
      </c>
      <c r="Y227" s="6" t="e">
        <f>COUNTIFS(Sta!$B:$B,$A227,Sta!$S:$S,"&gt;1.5")/$C227</f>
        <v>#DIV/0!</v>
      </c>
    </row>
    <row r="228" spans="1:25" x14ac:dyDescent="0.3">
      <c r="A228" t="e">
        <f>A3A753</f>
        <v>#NAME?</v>
      </c>
      <c r="B228" s="7">
        <f>COUNTIF(Sta!A:A,A228)</f>
        <v>0</v>
      </c>
      <c r="C228" s="4">
        <f>COUNTIF(Sta!B:B,A228)</f>
        <v>0</v>
      </c>
      <c r="D228" s="4">
        <f t="shared" si="5"/>
        <v>0</v>
      </c>
      <c r="E228" s="8" t="e">
        <f>(SUMIF(Sta!$A:$A,$A228,Sta!$T:$T)  + SUMIF(Sta!$B:$B,$A228,Sta!$T:$T) )/$D228</f>
        <v>#DIV/0!</v>
      </c>
      <c r="F228" s="5" t="e">
        <f>SUMIF(Sta!$A:$A,$A228,Sta!$T:$T)/$B228</f>
        <v>#DIV/0!</v>
      </c>
      <c r="G228" s="5" t="e">
        <f>SUMIF(Sta!$B:$B,$A228,Sta!$T:$T)/$C228</f>
        <v>#DIV/0!</v>
      </c>
      <c r="H228" s="8" t="e">
        <f>(SUMIF(Sta!$A:$A,$A228,Sta!$R:$R)  + SUMIF(Sta!$B:$B,$A228,Sta!$S:$S) )/$D228</f>
        <v>#DIV/0!</v>
      </c>
      <c r="I228" s="5" t="e">
        <f>SUMIF(Sta!$A:$A,$A228,Sta!$R:$R)/$B228</f>
        <v>#DIV/0!</v>
      </c>
      <c r="J228" s="5" t="e">
        <f>SUMIF(Sta!$B:$B,$A228,Sta!$S:$S)/$C228</f>
        <v>#DIV/0!</v>
      </c>
      <c r="K228" s="9" t="e">
        <f>(COUNTIFS(Sta!$A:$A,$A228,Sta!$T:$T,"&gt;2.5") +COUNTIFS(Sta!$B:$B,$A228,Sta!$T:$T,"&gt;2.5"))/$D228</f>
        <v>#DIV/0!</v>
      </c>
      <c r="L228" s="6" t="e">
        <f>COUNTIFS(Sta!$A:$A,$A228,Sta!$T:$T,"&gt;2.5")/$B228</f>
        <v>#DIV/0!</v>
      </c>
      <c r="M228" s="6" t="e">
        <f>COUNTIFS(Sta!$B:$B,$A228,Sta!$T:$T,"&gt;2.5")/$C228</f>
        <v>#DIV/0!</v>
      </c>
      <c r="N228" s="9" t="e">
        <f>(COUNTIFS(Sta!$A:$A,$A228,Sta!$T:$T,"&gt;3.5") +COUNTIFS(Sta!$B:$B,$A228,Sta!$T:$T,"&gt;3.5"))/$D228</f>
        <v>#DIV/0!</v>
      </c>
      <c r="O228" s="31" t="e">
        <f>COUNTIFS(Sta!$A:$A,$A228,Sta!$T:$T,"&gt;3.5")/$B228</f>
        <v>#DIV/0!</v>
      </c>
      <c r="P228" s="12" t="e">
        <f>COUNTIFS(Sta!$B:$B,$A228,Sta!$T:$T,"&gt;3.5")/$C228</f>
        <v>#DIV/0!</v>
      </c>
      <c r="Q228" s="31" t="e">
        <f>(COUNTIFS(Sta!$A:$A,$A228,Sta!$T:$T,"&gt;4.5") +COUNTIFS(Sta!$B:$B,$A228,Sta!$T:$T,"&gt;4.5"))/$D228</f>
        <v>#DIV/0!</v>
      </c>
      <c r="R228" s="6" t="e">
        <f>COUNTIFS(Sta!$A:$A,$A228,Sta!$T:$T,"&gt;4.5")/$B228</f>
        <v>#DIV/0!</v>
      </c>
      <c r="S228" s="6" t="e">
        <f>COUNTIFS(Sta!$B:$B,$A228,Sta!$T:$T,"&gt;4.5")/$C228</f>
        <v>#DIV/0!</v>
      </c>
      <c r="T228" s="9" t="e">
        <f>(COUNTIFS(Sta!$A:$A,$A228,Sta!$R:$R,"&gt;0.5") +COUNTIFS(Sta!$B:$B,$A228,Sta!$S:$S,"&gt;0.5"))/$D228</f>
        <v>#DIV/0!</v>
      </c>
      <c r="U228" s="6" t="e">
        <f>COUNTIFS(Sta!$A:$A,$A228,Sta!$R:$R,"&gt;0.5")/$B228</f>
        <v>#DIV/0!</v>
      </c>
      <c r="V228" s="6" t="e">
        <f>COUNTIFS(Sta!$B:$B,$A228,Sta!$S:$S,"&gt;0.5")/$C228</f>
        <v>#DIV/0!</v>
      </c>
      <c r="W228" s="9" t="e">
        <f>(COUNTIFS(Sta!$A:$A,$A228,Sta!$R:$R,"&gt;1.5") +COUNTIFS(Sta!$B:$B,$A228,Sta!$S:$S,"&gt;1.5"))/$D228</f>
        <v>#DIV/0!</v>
      </c>
      <c r="X228" s="6" t="e">
        <f>COUNTIFS(Sta!$A:$A,$A228,Sta!$R:$R,"&gt;1.5")/$B228</f>
        <v>#DIV/0!</v>
      </c>
      <c r="Y228" s="6" t="e">
        <f>COUNTIFS(Sta!$B:$B,$A228,Sta!$S:$S,"&gt;1.5")/$C228</f>
        <v>#DIV/0!</v>
      </c>
    </row>
    <row r="229" spans="1:25" x14ac:dyDescent="0.3">
      <c r="A229" t="e">
        <f>A3A754</f>
        <v>#NAME?</v>
      </c>
      <c r="B229" s="7">
        <f>COUNTIF(Sta!A:A,A229)</f>
        <v>0</v>
      </c>
      <c r="C229" s="4">
        <f>COUNTIF(Sta!B:B,A229)</f>
        <v>0</v>
      </c>
      <c r="D229" s="4">
        <f t="shared" si="5"/>
        <v>0</v>
      </c>
      <c r="E229" s="8" t="e">
        <f>(SUMIF(Sta!$A:$A,$A229,Sta!$T:$T)  + SUMIF(Sta!$B:$B,$A229,Sta!$T:$T) )/$D229</f>
        <v>#DIV/0!</v>
      </c>
      <c r="F229" s="5" t="e">
        <f>SUMIF(Sta!$A:$A,$A229,Sta!$T:$T)/$B229</f>
        <v>#DIV/0!</v>
      </c>
      <c r="G229" s="5" t="e">
        <f>SUMIF(Sta!$B:$B,$A229,Sta!$T:$T)/$C229</f>
        <v>#DIV/0!</v>
      </c>
      <c r="H229" s="8" t="e">
        <f>(SUMIF(Sta!$A:$A,$A229,Sta!$R:$R)  + SUMIF(Sta!$B:$B,$A229,Sta!$S:$S) )/$D229</f>
        <v>#DIV/0!</v>
      </c>
      <c r="I229" s="5" t="e">
        <f>SUMIF(Sta!$A:$A,$A229,Sta!$R:$R)/$B229</f>
        <v>#DIV/0!</v>
      </c>
      <c r="J229" s="5" t="e">
        <f>SUMIF(Sta!$B:$B,$A229,Sta!$S:$S)/$C229</f>
        <v>#DIV/0!</v>
      </c>
      <c r="K229" s="9" t="e">
        <f>(COUNTIFS(Sta!$A:$A,$A229,Sta!$T:$T,"&gt;2.5") +COUNTIFS(Sta!$B:$B,$A229,Sta!$T:$T,"&gt;2.5"))/$D229</f>
        <v>#DIV/0!</v>
      </c>
      <c r="L229" s="6" t="e">
        <f>COUNTIFS(Sta!$A:$A,$A229,Sta!$T:$T,"&gt;2.5")/$B229</f>
        <v>#DIV/0!</v>
      </c>
      <c r="M229" s="6" t="e">
        <f>COUNTIFS(Sta!$B:$B,$A229,Sta!$T:$T,"&gt;2.5")/$C229</f>
        <v>#DIV/0!</v>
      </c>
      <c r="N229" s="9" t="e">
        <f>(COUNTIFS(Sta!$A:$A,$A229,Sta!$T:$T,"&gt;3.5") +COUNTIFS(Sta!$B:$B,$A229,Sta!$T:$T,"&gt;3.5"))/$D229</f>
        <v>#DIV/0!</v>
      </c>
      <c r="O229" s="31" t="e">
        <f>COUNTIFS(Sta!$A:$A,$A229,Sta!$T:$T,"&gt;3.5")/$B229</f>
        <v>#DIV/0!</v>
      </c>
      <c r="P229" s="12" t="e">
        <f>COUNTIFS(Sta!$B:$B,$A229,Sta!$T:$T,"&gt;3.5")/$C229</f>
        <v>#DIV/0!</v>
      </c>
      <c r="Q229" s="31" t="e">
        <f>(COUNTIFS(Sta!$A:$A,$A229,Sta!$T:$T,"&gt;4.5") +COUNTIFS(Sta!$B:$B,$A229,Sta!$T:$T,"&gt;4.5"))/$D229</f>
        <v>#DIV/0!</v>
      </c>
      <c r="R229" s="6" t="e">
        <f>COUNTIFS(Sta!$A:$A,$A229,Sta!$T:$T,"&gt;4.5")/$B229</f>
        <v>#DIV/0!</v>
      </c>
      <c r="S229" s="6" t="e">
        <f>COUNTIFS(Sta!$B:$B,$A229,Sta!$T:$T,"&gt;4.5")/$C229</f>
        <v>#DIV/0!</v>
      </c>
      <c r="T229" s="9" t="e">
        <f>(COUNTIFS(Sta!$A:$A,$A229,Sta!$R:$R,"&gt;0.5") +COUNTIFS(Sta!$B:$B,$A229,Sta!$S:$S,"&gt;0.5"))/$D229</f>
        <v>#DIV/0!</v>
      </c>
      <c r="U229" s="6" t="e">
        <f>COUNTIFS(Sta!$A:$A,$A229,Sta!$R:$R,"&gt;0.5")/$B229</f>
        <v>#DIV/0!</v>
      </c>
      <c r="V229" s="6" t="e">
        <f>COUNTIFS(Sta!$B:$B,$A229,Sta!$S:$S,"&gt;0.5")/$C229</f>
        <v>#DIV/0!</v>
      </c>
      <c r="W229" s="9" t="e">
        <f>(COUNTIFS(Sta!$A:$A,$A229,Sta!$R:$R,"&gt;1.5") +COUNTIFS(Sta!$B:$B,$A229,Sta!$S:$S,"&gt;1.5"))/$D229</f>
        <v>#DIV/0!</v>
      </c>
      <c r="X229" s="6" t="e">
        <f>COUNTIFS(Sta!$A:$A,$A229,Sta!$R:$R,"&gt;1.5")/$B229</f>
        <v>#DIV/0!</v>
      </c>
      <c r="Y229" s="6" t="e">
        <f>COUNTIFS(Sta!$B:$B,$A229,Sta!$S:$S,"&gt;1.5")/$C229</f>
        <v>#DIV/0!</v>
      </c>
    </row>
    <row r="230" spans="1:25" x14ac:dyDescent="0.3">
      <c r="A230" t="e">
        <f>A3A755</f>
        <v>#NAME?</v>
      </c>
      <c r="B230" s="7">
        <f>COUNTIF(Sta!A:A,A230)</f>
        <v>0</v>
      </c>
      <c r="C230" s="4">
        <f>COUNTIF(Sta!B:B,A230)</f>
        <v>0</v>
      </c>
      <c r="D230" s="4">
        <f t="shared" si="5"/>
        <v>0</v>
      </c>
      <c r="E230" s="8" t="e">
        <f>(SUMIF(Sta!$A:$A,$A230,Sta!$T:$T)  + SUMIF(Sta!$B:$B,$A230,Sta!$T:$T) )/$D230</f>
        <v>#DIV/0!</v>
      </c>
      <c r="F230" s="5" t="e">
        <f>SUMIF(Sta!$A:$A,$A230,Sta!$T:$T)/$B230</f>
        <v>#DIV/0!</v>
      </c>
      <c r="G230" s="5" t="e">
        <f>SUMIF(Sta!$B:$B,$A230,Sta!$T:$T)/$C230</f>
        <v>#DIV/0!</v>
      </c>
      <c r="H230" s="8" t="e">
        <f>(SUMIF(Sta!$A:$A,$A230,Sta!$R:$R)  + SUMIF(Sta!$B:$B,$A230,Sta!$S:$S) )/$D230</f>
        <v>#DIV/0!</v>
      </c>
      <c r="I230" s="5" t="e">
        <f>SUMIF(Sta!$A:$A,$A230,Sta!$R:$R)/$B230</f>
        <v>#DIV/0!</v>
      </c>
      <c r="J230" s="5" t="e">
        <f>SUMIF(Sta!$B:$B,$A230,Sta!$S:$S)/$C230</f>
        <v>#DIV/0!</v>
      </c>
      <c r="K230" s="9" t="e">
        <f>(COUNTIFS(Sta!$A:$A,$A230,Sta!$T:$T,"&gt;2.5") +COUNTIFS(Sta!$B:$B,$A230,Sta!$T:$T,"&gt;2.5"))/$D230</f>
        <v>#DIV/0!</v>
      </c>
      <c r="L230" s="6" t="e">
        <f>COUNTIFS(Sta!$A:$A,$A230,Sta!$T:$T,"&gt;2.5")/$B230</f>
        <v>#DIV/0!</v>
      </c>
      <c r="M230" s="6" t="e">
        <f>COUNTIFS(Sta!$B:$B,$A230,Sta!$T:$T,"&gt;2.5")/$C230</f>
        <v>#DIV/0!</v>
      </c>
      <c r="N230" s="9" t="e">
        <f>(COUNTIFS(Sta!$A:$A,$A230,Sta!$T:$T,"&gt;3.5") +COUNTIFS(Sta!$B:$B,$A230,Sta!$T:$T,"&gt;3.5"))/$D230</f>
        <v>#DIV/0!</v>
      </c>
      <c r="O230" s="31" t="e">
        <f>COUNTIFS(Sta!$A:$A,$A230,Sta!$T:$T,"&gt;3.5")/$B230</f>
        <v>#DIV/0!</v>
      </c>
      <c r="P230" s="12" t="e">
        <f>COUNTIFS(Sta!$B:$B,$A230,Sta!$T:$T,"&gt;3.5")/$C230</f>
        <v>#DIV/0!</v>
      </c>
      <c r="Q230" s="31" t="e">
        <f>(COUNTIFS(Sta!$A:$A,$A230,Sta!$T:$T,"&gt;4.5") +COUNTIFS(Sta!$B:$B,$A230,Sta!$T:$T,"&gt;4.5"))/$D230</f>
        <v>#DIV/0!</v>
      </c>
      <c r="R230" s="6" t="e">
        <f>COUNTIFS(Sta!$A:$A,$A230,Sta!$T:$T,"&gt;4.5")/$B230</f>
        <v>#DIV/0!</v>
      </c>
      <c r="S230" s="6" t="e">
        <f>COUNTIFS(Sta!$B:$B,$A230,Sta!$T:$T,"&gt;4.5")/$C230</f>
        <v>#DIV/0!</v>
      </c>
      <c r="T230" s="9" t="e">
        <f>(COUNTIFS(Sta!$A:$A,$A230,Sta!$R:$R,"&gt;0.5") +COUNTIFS(Sta!$B:$B,$A230,Sta!$S:$S,"&gt;0.5"))/$D230</f>
        <v>#DIV/0!</v>
      </c>
      <c r="U230" s="6" t="e">
        <f>COUNTIFS(Sta!$A:$A,$A230,Sta!$R:$R,"&gt;0.5")/$B230</f>
        <v>#DIV/0!</v>
      </c>
      <c r="V230" s="6" t="e">
        <f>COUNTIFS(Sta!$B:$B,$A230,Sta!$S:$S,"&gt;0.5")/$C230</f>
        <v>#DIV/0!</v>
      </c>
      <c r="W230" s="9" t="e">
        <f>(COUNTIFS(Sta!$A:$A,$A230,Sta!$R:$R,"&gt;1.5") +COUNTIFS(Sta!$B:$B,$A230,Sta!$S:$S,"&gt;1.5"))/$D230</f>
        <v>#DIV/0!</v>
      </c>
      <c r="X230" s="6" t="e">
        <f>COUNTIFS(Sta!$A:$A,$A230,Sta!$R:$R,"&gt;1.5")/$B230</f>
        <v>#DIV/0!</v>
      </c>
      <c r="Y230" s="6" t="e">
        <f>COUNTIFS(Sta!$B:$B,$A230,Sta!$S:$S,"&gt;1.5")/$C230</f>
        <v>#DIV/0!</v>
      </c>
    </row>
    <row r="231" spans="1:25" x14ac:dyDescent="0.3">
      <c r="A231" t="e">
        <f>A3A756</f>
        <v>#NAME?</v>
      </c>
      <c r="B231" s="7">
        <f>COUNTIF(Sta!A:A,A231)</f>
        <v>0</v>
      </c>
      <c r="C231" s="4">
        <f>COUNTIF(Sta!B:B,A231)</f>
        <v>0</v>
      </c>
      <c r="D231" s="4">
        <f t="shared" si="5"/>
        <v>0</v>
      </c>
      <c r="E231" s="8" t="e">
        <f>(SUMIF(Sta!$A:$A,$A231,Sta!$T:$T)  + SUMIF(Sta!$B:$B,$A231,Sta!$T:$T) )/$D231</f>
        <v>#DIV/0!</v>
      </c>
      <c r="F231" s="5" t="e">
        <f>SUMIF(Sta!$A:$A,$A231,Sta!$T:$T)/$B231</f>
        <v>#DIV/0!</v>
      </c>
      <c r="G231" s="5" t="e">
        <f>SUMIF(Sta!$B:$B,$A231,Sta!$T:$T)/$C231</f>
        <v>#DIV/0!</v>
      </c>
      <c r="H231" s="8" t="e">
        <f>(SUMIF(Sta!$A:$A,$A231,Sta!$R:$R)  + SUMIF(Sta!$B:$B,$A231,Sta!$S:$S) )/$D231</f>
        <v>#DIV/0!</v>
      </c>
      <c r="I231" s="5" t="e">
        <f>SUMIF(Sta!$A:$A,$A231,Sta!$R:$R)/$B231</f>
        <v>#DIV/0!</v>
      </c>
      <c r="J231" s="5" t="e">
        <f>SUMIF(Sta!$B:$B,$A231,Sta!$S:$S)/$C231</f>
        <v>#DIV/0!</v>
      </c>
      <c r="K231" s="9" t="e">
        <f>(COUNTIFS(Sta!$A:$A,$A231,Sta!$T:$T,"&gt;2.5") +COUNTIFS(Sta!$B:$B,$A231,Sta!$T:$T,"&gt;2.5"))/$D231</f>
        <v>#DIV/0!</v>
      </c>
      <c r="L231" s="6" t="e">
        <f>COUNTIFS(Sta!$A:$A,$A231,Sta!$T:$T,"&gt;2.5")/$B231</f>
        <v>#DIV/0!</v>
      </c>
      <c r="M231" s="6" t="e">
        <f>COUNTIFS(Sta!$B:$B,$A231,Sta!$T:$T,"&gt;2.5")/$C231</f>
        <v>#DIV/0!</v>
      </c>
      <c r="N231" s="9" t="e">
        <f>(COUNTIFS(Sta!$A:$A,$A231,Sta!$T:$T,"&gt;3.5") +COUNTIFS(Sta!$B:$B,$A231,Sta!$T:$T,"&gt;3.5"))/$D231</f>
        <v>#DIV/0!</v>
      </c>
      <c r="O231" s="31" t="e">
        <f>COUNTIFS(Sta!$A:$A,$A231,Sta!$T:$T,"&gt;3.5")/$B231</f>
        <v>#DIV/0!</v>
      </c>
      <c r="P231" s="12" t="e">
        <f>COUNTIFS(Sta!$B:$B,$A231,Sta!$T:$T,"&gt;3.5")/$C231</f>
        <v>#DIV/0!</v>
      </c>
      <c r="Q231" s="31" t="e">
        <f>(COUNTIFS(Sta!$A:$A,$A231,Sta!$T:$T,"&gt;4.5") +COUNTIFS(Sta!$B:$B,$A231,Sta!$T:$T,"&gt;4.5"))/$D231</f>
        <v>#DIV/0!</v>
      </c>
      <c r="R231" s="6" t="e">
        <f>COUNTIFS(Sta!$A:$A,$A231,Sta!$T:$T,"&gt;4.5")/$B231</f>
        <v>#DIV/0!</v>
      </c>
      <c r="S231" s="6" t="e">
        <f>COUNTIFS(Sta!$B:$B,$A231,Sta!$T:$T,"&gt;4.5")/$C231</f>
        <v>#DIV/0!</v>
      </c>
      <c r="T231" s="9" t="e">
        <f>(COUNTIFS(Sta!$A:$A,$A231,Sta!$R:$R,"&gt;0.5") +COUNTIFS(Sta!$B:$B,$A231,Sta!$S:$S,"&gt;0.5"))/$D231</f>
        <v>#DIV/0!</v>
      </c>
      <c r="U231" s="6" t="e">
        <f>COUNTIFS(Sta!$A:$A,$A231,Sta!$R:$R,"&gt;0.5")/$B231</f>
        <v>#DIV/0!</v>
      </c>
      <c r="V231" s="6" t="e">
        <f>COUNTIFS(Sta!$B:$B,$A231,Sta!$S:$S,"&gt;0.5")/$C231</f>
        <v>#DIV/0!</v>
      </c>
      <c r="W231" s="9" t="e">
        <f>(COUNTIFS(Sta!$A:$A,$A231,Sta!$R:$R,"&gt;1.5") +COUNTIFS(Sta!$B:$B,$A231,Sta!$S:$S,"&gt;1.5"))/$D231</f>
        <v>#DIV/0!</v>
      </c>
      <c r="X231" s="6" t="e">
        <f>COUNTIFS(Sta!$A:$A,$A231,Sta!$R:$R,"&gt;1.5")/$B231</f>
        <v>#DIV/0!</v>
      </c>
      <c r="Y231" s="6" t="e">
        <f>COUNTIFS(Sta!$B:$B,$A231,Sta!$S:$S,"&gt;1.5")/$C231</f>
        <v>#DIV/0!</v>
      </c>
    </row>
    <row r="232" spans="1:25" x14ac:dyDescent="0.3">
      <c r="A232" t="e">
        <f>A3A757</f>
        <v>#NAME?</v>
      </c>
      <c r="B232" s="7">
        <f>COUNTIF(Sta!A:A,A232)</f>
        <v>0</v>
      </c>
      <c r="C232" s="4">
        <f>COUNTIF(Sta!B:B,A232)</f>
        <v>0</v>
      </c>
      <c r="D232" s="4">
        <f t="shared" si="5"/>
        <v>0</v>
      </c>
      <c r="E232" s="8" t="e">
        <f>(SUMIF(Sta!$A:$A,$A232,Sta!$T:$T)  + SUMIF(Sta!$B:$B,$A232,Sta!$T:$T) )/$D232</f>
        <v>#DIV/0!</v>
      </c>
      <c r="F232" s="5" t="e">
        <f>SUMIF(Sta!$A:$A,$A232,Sta!$T:$T)/$B232</f>
        <v>#DIV/0!</v>
      </c>
      <c r="G232" s="5" t="e">
        <f>SUMIF(Sta!$B:$B,$A232,Sta!$T:$T)/$C232</f>
        <v>#DIV/0!</v>
      </c>
      <c r="H232" s="8" t="e">
        <f>(SUMIF(Sta!$A:$A,$A232,Sta!$R:$R)  + SUMIF(Sta!$B:$B,$A232,Sta!$S:$S) )/$D232</f>
        <v>#DIV/0!</v>
      </c>
      <c r="I232" s="5" t="e">
        <f>SUMIF(Sta!$A:$A,$A232,Sta!$R:$R)/$B232</f>
        <v>#DIV/0!</v>
      </c>
      <c r="J232" s="5" t="e">
        <f>SUMIF(Sta!$B:$B,$A232,Sta!$S:$S)/$C232</f>
        <v>#DIV/0!</v>
      </c>
      <c r="K232" s="9" t="e">
        <f>(COUNTIFS(Sta!$A:$A,$A232,Sta!$T:$T,"&gt;2.5") +COUNTIFS(Sta!$B:$B,$A232,Sta!$T:$T,"&gt;2.5"))/$D232</f>
        <v>#DIV/0!</v>
      </c>
      <c r="L232" s="6" t="e">
        <f>COUNTIFS(Sta!$A:$A,$A232,Sta!$T:$T,"&gt;2.5")/$B232</f>
        <v>#DIV/0!</v>
      </c>
      <c r="M232" s="6" t="e">
        <f>COUNTIFS(Sta!$B:$B,$A232,Sta!$T:$T,"&gt;2.5")/$C232</f>
        <v>#DIV/0!</v>
      </c>
      <c r="N232" s="9" t="e">
        <f>(COUNTIFS(Sta!$A:$A,$A232,Sta!$T:$T,"&gt;3.5") +COUNTIFS(Sta!$B:$B,$A232,Sta!$T:$T,"&gt;3.5"))/$D232</f>
        <v>#DIV/0!</v>
      </c>
      <c r="O232" s="31" t="e">
        <f>COUNTIFS(Sta!$A:$A,$A232,Sta!$T:$T,"&gt;3.5")/$B232</f>
        <v>#DIV/0!</v>
      </c>
      <c r="P232" s="12" t="e">
        <f>COUNTIFS(Sta!$B:$B,$A232,Sta!$T:$T,"&gt;3.5")/$C232</f>
        <v>#DIV/0!</v>
      </c>
      <c r="Q232" s="31" t="e">
        <f>(COUNTIFS(Sta!$A:$A,$A232,Sta!$T:$T,"&gt;4.5") +COUNTIFS(Sta!$B:$B,$A232,Sta!$T:$T,"&gt;4.5"))/$D232</f>
        <v>#DIV/0!</v>
      </c>
      <c r="R232" s="6" t="e">
        <f>COUNTIFS(Sta!$A:$A,$A232,Sta!$T:$T,"&gt;4.5")/$B232</f>
        <v>#DIV/0!</v>
      </c>
      <c r="S232" s="6" t="e">
        <f>COUNTIFS(Sta!$B:$B,$A232,Sta!$T:$T,"&gt;4.5")/$C232</f>
        <v>#DIV/0!</v>
      </c>
      <c r="T232" s="9" t="e">
        <f>(COUNTIFS(Sta!$A:$A,$A232,Sta!$R:$R,"&gt;0.5") +COUNTIFS(Sta!$B:$B,$A232,Sta!$S:$S,"&gt;0.5"))/$D232</f>
        <v>#DIV/0!</v>
      </c>
      <c r="U232" s="6" t="e">
        <f>COUNTIFS(Sta!$A:$A,$A232,Sta!$R:$R,"&gt;0.5")/$B232</f>
        <v>#DIV/0!</v>
      </c>
      <c r="V232" s="6" t="e">
        <f>COUNTIFS(Sta!$B:$B,$A232,Sta!$S:$S,"&gt;0.5")/$C232</f>
        <v>#DIV/0!</v>
      </c>
      <c r="W232" s="9" t="e">
        <f>(COUNTIFS(Sta!$A:$A,$A232,Sta!$R:$R,"&gt;1.5") +COUNTIFS(Sta!$B:$B,$A232,Sta!$S:$S,"&gt;1.5"))/$D232</f>
        <v>#DIV/0!</v>
      </c>
      <c r="X232" s="6" t="e">
        <f>COUNTIFS(Sta!$A:$A,$A232,Sta!$R:$R,"&gt;1.5")/$B232</f>
        <v>#DIV/0!</v>
      </c>
      <c r="Y232" s="6" t="e">
        <f>COUNTIFS(Sta!$B:$B,$A232,Sta!$S:$S,"&gt;1.5")/$C232</f>
        <v>#DIV/0!</v>
      </c>
    </row>
    <row r="233" spans="1:25" x14ac:dyDescent="0.3">
      <c r="A233" t="e">
        <f>A3A758</f>
        <v>#NAME?</v>
      </c>
      <c r="B233" s="7">
        <f>COUNTIF(Sta!A:A,A233)</f>
        <v>0</v>
      </c>
      <c r="C233" s="4">
        <f>COUNTIF(Sta!B:B,A233)</f>
        <v>0</v>
      </c>
      <c r="D233" s="4">
        <f t="shared" si="5"/>
        <v>0</v>
      </c>
      <c r="E233" s="8" t="e">
        <f>(SUMIF(Sta!$A:$A,$A233,Sta!$T:$T)  + SUMIF(Sta!$B:$B,$A233,Sta!$T:$T) )/$D233</f>
        <v>#DIV/0!</v>
      </c>
      <c r="F233" s="5" t="e">
        <f>SUMIF(Sta!$A:$A,$A233,Sta!$T:$T)/$B233</f>
        <v>#DIV/0!</v>
      </c>
      <c r="G233" s="5" t="e">
        <f>SUMIF(Sta!$B:$B,$A233,Sta!$T:$T)/$C233</f>
        <v>#DIV/0!</v>
      </c>
      <c r="H233" s="8" t="e">
        <f>(SUMIF(Sta!$A:$A,$A233,Sta!$R:$R)  + SUMIF(Sta!$B:$B,$A233,Sta!$S:$S) )/$D233</f>
        <v>#DIV/0!</v>
      </c>
      <c r="I233" s="5" t="e">
        <f>SUMIF(Sta!$A:$A,$A233,Sta!$R:$R)/$B233</f>
        <v>#DIV/0!</v>
      </c>
      <c r="J233" s="5" t="e">
        <f>SUMIF(Sta!$B:$B,$A233,Sta!$S:$S)/$C233</f>
        <v>#DIV/0!</v>
      </c>
      <c r="K233" s="9" t="e">
        <f>(COUNTIFS(Sta!$A:$A,$A233,Sta!$T:$T,"&gt;2.5") +COUNTIFS(Sta!$B:$B,$A233,Sta!$T:$T,"&gt;2.5"))/$D233</f>
        <v>#DIV/0!</v>
      </c>
      <c r="L233" s="6" t="e">
        <f>COUNTIFS(Sta!$A:$A,$A233,Sta!$T:$T,"&gt;2.5")/$B233</f>
        <v>#DIV/0!</v>
      </c>
      <c r="M233" s="6" t="e">
        <f>COUNTIFS(Sta!$B:$B,$A233,Sta!$T:$T,"&gt;2.5")/$C233</f>
        <v>#DIV/0!</v>
      </c>
      <c r="N233" s="9" t="e">
        <f>(COUNTIFS(Sta!$A:$A,$A233,Sta!$T:$T,"&gt;3.5") +COUNTIFS(Sta!$B:$B,$A233,Sta!$T:$T,"&gt;3.5"))/$D233</f>
        <v>#DIV/0!</v>
      </c>
      <c r="O233" s="31" t="e">
        <f>COUNTIFS(Sta!$A:$A,$A233,Sta!$T:$T,"&gt;3.5")/$B233</f>
        <v>#DIV/0!</v>
      </c>
      <c r="P233" s="12" t="e">
        <f>COUNTIFS(Sta!$B:$B,$A233,Sta!$T:$T,"&gt;3.5")/$C233</f>
        <v>#DIV/0!</v>
      </c>
      <c r="Q233" s="31" t="e">
        <f>(COUNTIFS(Sta!$A:$A,$A233,Sta!$T:$T,"&gt;4.5") +COUNTIFS(Sta!$B:$B,$A233,Sta!$T:$T,"&gt;4.5"))/$D233</f>
        <v>#DIV/0!</v>
      </c>
      <c r="R233" s="6" t="e">
        <f>COUNTIFS(Sta!$A:$A,$A233,Sta!$T:$T,"&gt;4.5")/$B233</f>
        <v>#DIV/0!</v>
      </c>
      <c r="S233" s="6" t="e">
        <f>COUNTIFS(Sta!$B:$B,$A233,Sta!$T:$T,"&gt;4.5")/$C233</f>
        <v>#DIV/0!</v>
      </c>
      <c r="T233" s="9" t="e">
        <f>(COUNTIFS(Sta!$A:$A,$A233,Sta!$R:$R,"&gt;0.5") +COUNTIFS(Sta!$B:$B,$A233,Sta!$S:$S,"&gt;0.5"))/$D233</f>
        <v>#DIV/0!</v>
      </c>
      <c r="U233" s="6" t="e">
        <f>COUNTIFS(Sta!$A:$A,$A233,Sta!$R:$R,"&gt;0.5")/$B233</f>
        <v>#DIV/0!</v>
      </c>
      <c r="V233" s="6" t="e">
        <f>COUNTIFS(Sta!$B:$B,$A233,Sta!$S:$S,"&gt;0.5")/$C233</f>
        <v>#DIV/0!</v>
      </c>
      <c r="W233" s="9" t="e">
        <f>(COUNTIFS(Sta!$A:$A,$A233,Sta!$R:$R,"&gt;1.5") +COUNTIFS(Sta!$B:$B,$A233,Sta!$S:$S,"&gt;1.5"))/$D233</f>
        <v>#DIV/0!</v>
      </c>
      <c r="X233" s="6" t="e">
        <f>COUNTIFS(Sta!$A:$A,$A233,Sta!$R:$R,"&gt;1.5")/$B233</f>
        <v>#DIV/0!</v>
      </c>
      <c r="Y233" s="6" t="e">
        <f>COUNTIFS(Sta!$B:$B,$A233,Sta!$S:$S,"&gt;1.5")/$C233</f>
        <v>#DIV/0!</v>
      </c>
    </row>
    <row r="234" spans="1:25" x14ac:dyDescent="0.3">
      <c r="A234" t="e">
        <f>A3A759</f>
        <v>#NAME?</v>
      </c>
      <c r="B234" s="7">
        <f>COUNTIF(Sta!A:A,A234)</f>
        <v>0</v>
      </c>
      <c r="C234" s="4">
        <f>COUNTIF(Sta!B:B,A234)</f>
        <v>0</v>
      </c>
      <c r="D234" s="4">
        <f t="shared" si="5"/>
        <v>0</v>
      </c>
      <c r="E234" s="8" t="e">
        <f>(SUMIF(Sta!$A:$A,$A234,Sta!$T:$T)  + SUMIF(Sta!$B:$B,$A234,Sta!$T:$T) )/$D234</f>
        <v>#DIV/0!</v>
      </c>
      <c r="F234" s="5" t="e">
        <f>SUMIF(Sta!$A:$A,$A234,Sta!$T:$T)/$B234</f>
        <v>#DIV/0!</v>
      </c>
      <c r="G234" s="5" t="e">
        <f>SUMIF(Sta!$B:$B,$A234,Sta!$T:$T)/$C234</f>
        <v>#DIV/0!</v>
      </c>
      <c r="H234" s="8" t="e">
        <f>(SUMIF(Sta!$A:$A,$A234,Sta!$R:$R)  + SUMIF(Sta!$B:$B,$A234,Sta!$S:$S) )/$D234</f>
        <v>#DIV/0!</v>
      </c>
      <c r="I234" s="5" t="e">
        <f>SUMIF(Sta!$A:$A,$A234,Sta!$R:$R)/$B234</f>
        <v>#DIV/0!</v>
      </c>
      <c r="J234" s="5" t="e">
        <f>SUMIF(Sta!$B:$B,$A234,Sta!$S:$S)/$C234</f>
        <v>#DIV/0!</v>
      </c>
      <c r="K234" s="9" t="e">
        <f>(COUNTIFS(Sta!$A:$A,$A234,Sta!$T:$T,"&gt;2.5") +COUNTIFS(Sta!$B:$B,$A234,Sta!$T:$T,"&gt;2.5"))/$D234</f>
        <v>#DIV/0!</v>
      </c>
      <c r="L234" s="6" t="e">
        <f>COUNTIFS(Sta!$A:$A,$A234,Sta!$T:$T,"&gt;2.5")/$B234</f>
        <v>#DIV/0!</v>
      </c>
      <c r="M234" s="6" t="e">
        <f>COUNTIFS(Sta!$B:$B,$A234,Sta!$T:$T,"&gt;2.5")/$C234</f>
        <v>#DIV/0!</v>
      </c>
      <c r="N234" s="9" t="e">
        <f>(COUNTIFS(Sta!$A:$A,$A234,Sta!$T:$T,"&gt;3.5") +COUNTIFS(Sta!$B:$B,$A234,Sta!$T:$T,"&gt;3.5"))/$D234</f>
        <v>#DIV/0!</v>
      </c>
      <c r="O234" s="31" t="e">
        <f>COUNTIFS(Sta!$A:$A,$A234,Sta!$T:$T,"&gt;3.5")/$B234</f>
        <v>#DIV/0!</v>
      </c>
      <c r="P234" s="12" t="e">
        <f>COUNTIFS(Sta!$B:$B,$A234,Sta!$T:$T,"&gt;3.5")/$C234</f>
        <v>#DIV/0!</v>
      </c>
      <c r="Q234" s="31" t="e">
        <f>(COUNTIFS(Sta!$A:$A,$A234,Sta!$T:$T,"&gt;4.5") +COUNTIFS(Sta!$B:$B,$A234,Sta!$T:$T,"&gt;4.5"))/$D234</f>
        <v>#DIV/0!</v>
      </c>
      <c r="R234" s="6" t="e">
        <f>COUNTIFS(Sta!$A:$A,$A234,Sta!$T:$T,"&gt;4.5")/$B234</f>
        <v>#DIV/0!</v>
      </c>
      <c r="S234" s="6" t="e">
        <f>COUNTIFS(Sta!$B:$B,$A234,Sta!$T:$T,"&gt;4.5")/$C234</f>
        <v>#DIV/0!</v>
      </c>
      <c r="T234" s="9" t="e">
        <f>(COUNTIFS(Sta!$A:$A,$A234,Sta!$R:$R,"&gt;0.5") +COUNTIFS(Sta!$B:$B,$A234,Sta!$S:$S,"&gt;0.5"))/$D234</f>
        <v>#DIV/0!</v>
      </c>
      <c r="U234" s="6" t="e">
        <f>COUNTIFS(Sta!$A:$A,$A234,Sta!$R:$R,"&gt;0.5")/$B234</f>
        <v>#DIV/0!</v>
      </c>
      <c r="V234" s="6" t="e">
        <f>COUNTIFS(Sta!$B:$B,$A234,Sta!$S:$S,"&gt;0.5")/$C234</f>
        <v>#DIV/0!</v>
      </c>
      <c r="W234" s="9" t="e">
        <f>(COUNTIFS(Sta!$A:$A,$A234,Sta!$R:$R,"&gt;1.5") +COUNTIFS(Sta!$B:$B,$A234,Sta!$S:$S,"&gt;1.5"))/$D234</f>
        <v>#DIV/0!</v>
      </c>
      <c r="X234" s="6" t="e">
        <f>COUNTIFS(Sta!$A:$A,$A234,Sta!$R:$R,"&gt;1.5")/$B234</f>
        <v>#DIV/0!</v>
      </c>
      <c r="Y234" s="6" t="e">
        <f>COUNTIFS(Sta!$B:$B,$A234,Sta!$S:$S,"&gt;1.5")/$C234</f>
        <v>#DIV/0!</v>
      </c>
    </row>
    <row r="235" spans="1:25" x14ac:dyDescent="0.3">
      <c r="A235" t="e">
        <f>A3A760</f>
        <v>#NAME?</v>
      </c>
      <c r="B235" s="7">
        <f>COUNTIF(Sta!A:A,A235)</f>
        <v>0</v>
      </c>
      <c r="C235" s="4">
        <f>COUNTIF(Sta!B:B,A235)</f>
        <v>0</v>
      </c>
      <c r="D235" s="4">
        <f t="shared" si="5"/>
        <v>0</v>
      </c>
      <c r="E235" s="8" t="e">
        <f>(SUMIF(Sta!$A:$A,$A235,Sta!$T:$T)  + SUMIF(Sta!$B:$B,$A235,Sta!$T:$T) )/$D235</f>
        <v>#DIV/0!</v>
      </c>
      <c r="F235" s="5" t="e">
        <f>SUMIF(Sta!$A:$A,$A235,Sta!$T:$T)/$B235</f>
        <v>#DIV/0!</v>
      </c>
      <c r="G235" s="5" t="e">
        <f>SUMIF(Sta!$B:$B,$A235,Sta!$T:$T)/$C235</f>
        <v>#DIV/0!</v>
      </c>
      <c r="H235" s="8" t="e">
        <f>(SUMIF(Sta!$A:$A,$A235,Sta!$R:$R)  + SUMIF(Sta!$B:$B,$A235,Sta!$S:$S) )/$D235</f>
        <v>#DIV/0!</v>
      </c>
      <c r="I235" s="5" t="e">
        <f>SUMIF(Sta!$A:$A,$A235,Sta!$R:$R)/$B235</f>
        <v>#DIV/0!</v>
      </c>
      <c r="J235" s="5" t="e">
        <f>SUMIF(Sta!$B:$B,$A235,Sta!$S:$S)/$C235</f>
        <v>#DIV/0!</v>
      </c>
      <c r="K235" s="9" t="e">
        <f>(COUNTIFS(Sta!$A:$A,$A235,Sta!$T:$T,"&gt;2.5") +COUNTIFS(Sta!$B:$B,$A235,Sta!$T:$T,"&gt;2.5"))/$D235</f>
        <v>#DIV/0!</v>
      </c>
      <c r="L235" s="6" t="e">
        <f>COUNTIFS(Sta!$A:$A,$A235,Sta!$T:$T,"&gt;2.5")/$B235</f>
        <v>#DIV/0!</v>
      </c>
      <c r="M235" s="6" t="e">
        <f>COUNTIFS(Sta!$B:$B,$A235,Sta!$T:$T,"&gt;2.5")/$C235</f>
        <v>#DIV/0!</v>
      </c>
      <c r="N235" s="9" t="e">
        <f>(COUNTIFS(Sta!$A:$A,$A235,Sta!$T:$T,"&gt;3.5") +COUNTIFS(Sta!$B:$B,$A235,Sta!$T:$T,"&gt;3.5"))/$D235</f>
        <v>#DIV/0!</v>
      </c>
      <c r="O235" s="31" t="e">
        <f>COUNTIFS(Sta!$A:$A,$A235,Sta!$T:$T,"&gt;3.5")/$B235</f>
        <v>#DIV/0!</v>
      </c>
      <c r="P235" s="12" t="e">
        <f>COUNTIFS(Sta!$B:$B,$A235,Sta!$T:$T,"&gt;3.5")/$C235</f>
        <v>#DIV/0!</v>
      </c>
      <c r="Q235" s="31" t="e">
        <f>(COUNTIFS(Sta!$A:$A,$A235,Sta!$T:$T,"&gt;4.5") +COUNTIFS(Sta!$B:$B,$A235,Sta!$T:$T,"&gt;4.5"))/$D235</f>
        <v>#DIV/0!</v>
      </c>
      <c r="R235" s="6" t="e">
        <f>COUNTIFS(Sta!$A:$A,$A235,Sta!$T:$T,"&gt;4.5")/$B235</f>
        <v>#DIV/0!</v>
      </c>
      <c r="S235" s="6" t="e">
        <f>COUNTIFS(Sta!$B:$B,$A235,Sta!$T:$T,"&gt;4.5")/$C235</f>
        <v>#DIV/0!</v>
      </c>
      <c r="T235" s="9" t="e">
        <f>(COUNTIFS(Sta!$A:$A,$A235,Sta!$R:$R,"&gt;0.5") +COUNTIFS(Sta!$B:$B,$A235,Sta!$S:$S,"&gt;0.5"))/$D235</f>
        <v>#DIV/0!</v>
      </c>
      <c r="U235" s="6" t="e">
        <f>COUNTIFS(Sta!$A:$A,$A235,Sta!$R:$R,"&gt;0.5")/$B235</f>
        <v>#DIV/0!</v>
      </c>
      <c r="V235" s="6" t="e">
        <f>COUNTIFS(Sta!$B:$B,$A235,Sta!$S:$S,"&gt;0.5")/$C235</f>
        <v>#DIV/0!</v>
      </c>
      <c r="W235" s="9" t="e">
        <f>(COUNTIFS(Sta!$A:$A,$A235,Sta!$R:$R,"&gt;1.5") +COUNTIFS(Sta!$B:$B,$A235,Sta!$S:$S,"&gt;1.5"))/$D235</f>
        <v>#DIV/0!</v>
      </c>
      <c r="X235" s="6" t="e">
        <f>COUNTIFS(Sta!$A:$A,$A235,Sta!$R:$R,"&gt;1.5")/$B235</f>
        <v>#DIV/0!</v>
      </c>
      <c r="Y235" s="6" t="e">
        <f>COUNTIFS(Sta!$B:$B,$A235,Sta!$S:$S,"&gt;1.5")/$C235</f>
        <v>#DIV/0!</v>
      </c>
    </row>
    <row r="236" spans="1:25" x14ac:dyDescent="0.3">
      <c r="A236" t="e">
        <f>A3A761</f>
        <v>#NAME?</v>
      </c>
      <c r="B236" s="7">
        <f>COUNTIF(Sta!A:A,A236)</f>
        <v>0</v>
      </c>
      <c r="C236" s="4">
        <f>COUNTIF(Sta!B:B,A236)</f>
        <v>0</v>
      </c>
      <c r="D236" s="4">
        <f t="shared" si="5"/>
        <v>0</v>
      </c>
      <c r="E236" s="8" t="e">
        <f>(SUMIF(Sta!$A:$A,$A236,Sta!$T:$T)  + SUMIF(Sta!$B:$B,$A236,Sta!$T:$T) )/$D236</f>
        <v>#DIV/0!</v>
      </c>
      <c r="F236" s="5" t="e">
        <f>SUMIF(Sta!$A:$A,$A236,Sta!$T:$T)/$B236</f>
        <v>#DIV/0!</v>
      </c>
      <c r="G236" s="5" t="e">
        <f>SUMIF(Sta!$B:$B,$A236,Sta!$T:$T)/$C236</f>
        <v>#DIV/0!</v>
      </c>
      <c r="H236" s="8" t="e">
        <f>(SUMIF(Sta!$A:$A,$A236,Sta!$R:$R)  + SUMIF(Sta!$B:$B,$A236,Sta!$S:$S) )/$D236</f>
        <v>#DIV/0!</v>
      </c>
      <c r="I236" s="5" t="e">
        <f>SUMIF(Sta!$A:$A,$A236,Sta!$R:$R)/$B236</f>
        <v>#DIV/0!</v>
      </c>
      <c r="J236" s="5" t="e">
        <f>SUMIF(Sta!$B:$B,$A236,Sta!$S:$S)/$C236</f>
        <v>#DIV/0!</v>
      </c>
      <c r="K236" s="9" t="e">
        <f>(COUNTIFS(Sta!$A:$A,$A236,Sta!$T:$T,"&gt;2.5") +COUNTIFS(Sta!$B:$B,$A236,Sta!$T:$T,"&gt;2.5"))/$D236</f>
        <v>#DIV/0!</v>
      </c>
      <c r="L236" s="6" t="e">
        <f>COUNTIFS(Sta!$A:$A,$A236,Sta!$T:$T,"&gt;2.5")/$B236</f>
        <v>#DIV/0!</v>
      </c>
      <c r="M236" s="6" t="e">
        <f>COUNTIFS(Sta!$B:$B,$A236,Sta!$T:$T,"&gt;2.5")/$C236</f>
        <v>#DIV/0!</v>
      </c>
      <c r="N236" s="9" t="e">
        <f>(COUNTIFS(Sta!$A:$A,$A236,Sta!$T:$T,"&gt;3.5") +COUNTIFS(Sta!$B:$B,$A236,Sta!$T:$T,"&gt;3.5"))/$D236</f>
        <v>#DIV/0!</v>
      </c>
      <c r="O236" s="31" t="e">
        <f>COUNTIFS(Sta!$A:$A,$A236,Sta!$T:$T,"&gt;3.5")/$B236</f>
        <v>#DIV/0!</v>
      </c>
      <c r="P236" s="12" t="e">
        <f>COUNTIFS(Sta!$B:$B,$A236,Sta!$T:$T,"&gt;3.5")/$C236</f>
        <v>#DIV/0!</v>
      </c>
      <c r="Q236" s="31" t="e">
        <f>(COUNTIFS(Sta!$A:$A,$A236,Sta!$T:$T,"&gt;4.5") +COUNTIFS(Sta!$B:$B,$A236,Sta!$T:$T,"&gt;4.5"))/$D236</f>
        <v>#DIV/0!</v>
      </c>
      <c r="R236" s="6" t="e">
        <f>COUNTIFS(Sta!$A:$A,$A236,Sta!$T:$T,"&gt;4.5")/$B236</f>
        <v>#DIV/0!</v>
      </c>
      <c r="S236" s="6" t="e">
        <f>COUNTIFS(Sta!$B:$B,$A236,Sta!$T:$T,"&gt;4.5")/$C236</f>
        <v>#DIV/0!</v>
      </c>
      <c r="T236" s="9" t="e">
        <f>(COUNTIFS(Sta!$A:$A,$A236,Sta!$R:$R,"&gt;0.5") +COUNTIFS(Sta!$B:$B,$A236,Sta!$S:$S,"&gt;0.5"))/$D236</f>
        <v>#DIV/0!</v>
      </c>
      <c r="U236" s="6" t="e">
        <f>COUNTIFS(Sta!$A:$A,$A236,Sta!$R:$R,"&gt;0.5")/$B236</f>
        <v>#DIV/0!</v>
      </c>
      <c r="V236" s="6" t="e">
        <f>COUNTIFS(Sta!$B:$B,$A236,Sta!$S:$S,"&gt;0.5")/$C236</f>
        <v>#DIV/0!</v>
      </c>
      <c r="W236" s="9" t="e">
        <f>(COUNTIFS(Sta!$A:$A,$A236,Sta!$R:$R,"&gt;1.5") +COUNTIFS(Sta!$B:$B,$A236,Sta!$S:$S,"&gt;1.5"))/$D236</f>
        <v>#DIV/0!</v>
      </c>
      <c r="X236" s="6" t="e">
        <f>COUNTIFS(Sta!$A:$A,$A236,Sta!$R:$R,"&gt;1.5")/$B236</f>
        <v>#DIV/0!</v>
      </c>
      <c r="Y236" s="6" t="e">
        <f>COUNTIFS(Sta!$B:$B,$A236,Sta!$S:$S,"&gt;1.5")/$C236</f>
        <v>#DIV/0!</v>
      </c>
    </row>
    <row r="237" spans="1:25" x14ac:dyDescent="0.3">
      <c r="A237" t="e">
        <f>A3A762</f>
        <v>#NAME?</v>
      </c>
      <c r="B237" s="7">
        <f>COUNTIF(Sta!A:A,A237)</f>
        <v>0</v>
      </c>
      <c r="C237" s="4">
        <f>COUNTIF(Sta!B:B,A237)</f>
        <v>0</v>
      </c>
      <c r="D237" s="4">
        <f t="shared" si="5"/>
        <v>0</v>
      </c>
      <c r="E237" s="8" t="e">
        <f>(SUMIF(Sta!$A:$A,$A237,Sta!$T:$T)  + SUMIF(Sta!$B:$B,$A237,Sta!$T:$T) )/$D237</f>
        <v>#DIV/0!</v>
      </c>
      <c r="F237" s="5" t="e">
        <f>SUMIF(Sta!$A:$A,$A237,Sta!$T:$T)/$B237</f>
        <v>#DIV/0!</v>
      </c>
      <c r="G237" s="5" t="e">
        <f>SUMIF(Sta!$B:$B,$A237,Sta!$T:$T)/$C237</f>
        <v>#DIV/0!</v>
      </c>
      <c r="H237" s="8" t="e">
        <f>(SUMIF(Sta!$A:$A,$A237,Sta!$R:$R)  + SUMIF(Sta!$B:$B,$A237,Sta!$S:$S) )/$D237</f>
        <v>#DIV/0!</v>
      </c>
      <c r="I237" s="5" t="e">
        <f>SUMIF(Sta!$A:$A,$A237,Sta!$R:$R)/$B237</f>
        <v>#DIV/0!</v>
      </c>
      <c r="J237" s="5" t="e">
        <f>SUMIF(Sta!$B:$B,$A237,Sta!$S:$S)/$C237</f>
        <v>#DIV/0!</v>
      </c>
      <c r="K237" s="9" t="e">
        <f>(COUNTIFS(Sta!$A:$A,$A237,Sta!$T:$T,"&gt;2.5") +COUNTIFS(Sta!$B:$B,$A237,Sta!$T:$T,"&gt;2.5"))/$D237</f>
        <v>#DIV/0!</v>
      </c>
      <c r="L237" s="6" t="e">
        <f>COUNTIFS(Sta!$A:$A,$A237,Sta!$T:$T,"&gt;2.5")/$B237</f>
        <v>#DIV/0!</v>
      </c>
      <c r="M237" s="6" t="e">
        <f>COUNTIFS(Sta!$B:$B,$A237,Sta!$T:$T,"&gt;2.5")/$C237</f>
        <v>#DIV/0!</v>
      </c>
      <c r="N237" s="9" t="e">
        <f>(COUNTIFS(Sta!$A:$A,$A237,Sta!$T:$T,"&gt;3.5") +COUNTIFS(Sta!$B:$B,$A237,Sta!$T:$T,"&gt;3.5"))/$D237</f>
        <v>#DIV/0!</v>
      </c>
      <c r="O237" s="31" t="e">
        <f>COUNTIFS(Sta!$A:$A,$A237,Sta!$T:$T,"&gt;3.5")/$B237</f>
        <v>#DIV/0!</v>
      </c>
      <c r="P237" s="12" t="e">
        <f>COUNTIFS(Sta!$B:$B,$A237,Sta!$T:$T,"&gt;3.5")/$C237</f>
        <v>#DIV/0!</v>
      </c>
      <c r="Q237" s="31" t="e">
        <f>(COUNTIFS(Sta!$A:$A,$A237,Sta!$T:$T,"&gt;4.5") +COUNTIFS(Sta!$B:$B,$A237,Sta!$T:$T,"&gt;4.5"))/$D237</f>
        <v>#DIV/0!</v>
      </c>
      <c r="R237" s="6" t="e">
        <f>COUNTIFS(Sta!$A:$A,$A237,Sta!$T:$T,"&gt;4.5")/$B237</f>
        <v>#DIV/0!</v>
      </c>
      <c r="S237" s="6" t="e">
        <f>COUNTIFS(Sta!$B:$B,$A237,Sta!$T:$T,"&gt;4.5")/$C237</f>
        <v>#DIV/0!</v>
      </c>
      <c r="T237" s="9" t="e">
        <f>(COUNTIFS(Sta!$A:$A,$A237,Sta!$R:$R,"&gt;0.5") +COUNTIFS(Sta!$B:$B,$A237,Sta!$S:$S,"&gt;0.5"))/$D237</f>
        <v>#DIV/0!</v>
      </c>
      <c r="U237" s="6" t="e">
        <f>COUNTIFS(Sta!$A:$A,$A237,Sta!$R:$R,"&gt;0.5")/$B237</f>
        <v>#DIV/0!</v>
      </c>
      <c r="V237" s="6" t="e">
        <f>COUNTIFS(Sta!$B:$B,$A237,Sta!$S:$S,"&gt;0.5")/$C237</f>
        <v>#DIV/0!</v>
      </c>
      <c r="W237" s="9" t="e">
        <f>(COUNTIFS(Sta!$A:$A,$A237,Sta!$R:$R,"&gt;1.5") +COUNTIFS(Sta!$B:$B,$A237,Sta!$S:$S,"&gt;1.5"))/$D237</f>
        <v>#DIV/0!</v>
      </c>
      <c r="X237" s="6" t="e">
        <f>COUNTIFS(Sta!$A:$A,$A237,Sta!$R:$R,"&gt;1.5")/$B237</f>
        <v>#DIV/0!</v>
      </c>
      <c r="Y237" s="6" t="e">
        <f>COUNTIFS(Sta!$B:$B,$A237,Sta!$S:$S,"&gt;1.5")/$C237</f>
        <v>#DIV/0!</v>
      </c>
    </row>
    <row r="238" spans="1:25" x14ac:dyDescent="0.3">
      <c r="A238" t="e">
        <f>A3A763</f>
        <v>#NAME?</v>
      </c>
      <c r="B238" s="7">
        <f>COUNTIF(Sta!A:A,A238)</f>
        <v>0</v>
      </c>
      <c r="C238" s="4">
        <f>COUNTIF(Sta!B:B,A238)</f>
        <v>0</v>
      </c>
      <c r="D238" s="4">
        <f t="shared" si="5"/>
        <v>0</v>
      </c>
      <c r="E238" s="8" t="e">
        <f>(SUMIF(Sta!$A:$A,$A238,Sta!$T:$T)  + SUMIF(Sta!$B:$B,$A238,Sta!$T:$T) )/$D238</f>
        <v>#DIV/0!</v>
      </c>
      <c r="F238" s="5" t="e">
        <f>SUMIF(Sta!$A:$A,$A238,Sta!$T:$T)/$B238</f>
        <v>#DIV/0!</v>
      </c>
      <c r="G238" s="5" t="e">
        <f>SUMIF(Sta!$B:$B,$A238,Sta!$T:$T)/$C238</f>
        <v>#DIV/0!</v>
      </c>
      <c r="H238" s="8" t="e">
        <f>(SUMIF(Sta!$A:$A,$A238,Sta!$R:$R)  + SUMIF(Sta!$B:$B,$A238,Sta!$S:$S) )/$D238</f>
        <v>#DIV/0!</v>
      </c>
      <c r="I238" s="5" t="e">
        <f>SUMIF(Sta!$A:$A,$A238,Sta!$R:$R)/$B238</f>
        <v>#DIV/0!</v>
      </c>
      <c r="J238" s="5" t="e">
        <f>SUMIF(Sta!$B:$B,$A238,Sta!$S:$S)/$C238</f>
        <v>#DIV/0!</v>
      </c>
      <c r="K238" s="9" t="e">
        <f>(COUNTIFS(Sta!$A:$A,$A238,Sta!$T:$T,"&gt;2.5") +COUNTIFS(Sta!$B:$B,$A238,Sta!$T:$T,"&gt;2.5"))/$D238</f>
        <v>#DIV/0!</v>
      </c>
      <c r="L238" s="6" t="e">
        <f>COUNTIFS(Sta!$A:$A,$A238,Sta!$T:$T,"&gt;2.5")/$B238</f>
        <v>#DIV/0!</v>
      </c>
      <c r="M238" s="6" t="e">
        <f>COUNTIFS(Sta!$B:$B,$A238,Sta!$T:$T,"&gt;2.5")/$C238</f>
        <v>#DIV/0!</v>
      </c>
      <c r="N238" s="9" t="e">
        <f>(COUNTIFS(Sta!$A:$A,$A238,Sta!$T:$T,"&gt;3.5") +COUNTIFS(Sta!$B:$B,$A238,Sta!$T:$T,"&gt;3.5"))/$D238</f>
        <v>#DIV/0!</v>
      </c>
      <c r="O238" s="31" t="e">
        <f>COUNTIFS(Sta!$A:$A,$A238,Sta!$T:$T,"&gt;3.5")/$B238</f>
        <v>#DIV/0!</v>
      </c>
      <c r="P238" s="12" t="e">
        <f>COUNTIFS(Sta!$B:$B,$A238,Sta!$T:$T,"&gt;3.5")/$C238</f>
        <v>#DIV/0!</v>
      </c>
      <c r="Q238" s="31" t="e">
        <f>(COUNTIFS(Sta!$A:$A,$A238,Sta!$T:$T,"&gt;4.5") +COUNTIFS(Sta!$B:$B,$A238,Sta!$T:$T,"&gt;4.5"))/$D238</f>
        <v>#DIV/0!</v>
      </c>
      <c r="R238" s="6" t="e">
        <f>COUNTIFS(Sta!$A:$A,$A238,Sta!$T:$T,"&gt;4.5")/$B238</f>
        <v>#DIV/0!</v>
      </c>
      <c r="S238" s="6" t="e">
        <f>COUNTIFS(Sta!$B:$B,$A238,Sta!$T:$T,"&gt;4.5")/$C238</f>
        <v>#DIV/0!</v>
      </c>
      <c r="T238" s="9" t="e">
        <f>(COUNTIFS(Sta!$A:$A,$A238,Sta!$R:$R,"&gt;0.5") +COUNTIFS(Sta!$B:$B,$A238,Sta!$S:$S,"&gt;0.5"))/$D238</f>
        <v>#DIV/0!</v>
      </c>
      <c r="U238" s="6" t="e">
        <f>COUNTIFS(Sta!$A:$A,$A238,Sta!$R:$R,"&gt;0.5")/$B238</f>
        <v>#DIV/0!</v>
      </c>
      <c r="V238" s="6" t="e">
        <f>COUNTIFS(Sta!$B:$B,$A238,Sta!$S:$S,"&gt;0.5")/$C238</f>
        <v>#DIV/0!</v>
      </c>
      <c r="W238" s="9" t="e">
        <f>(COUNTIFS(Sta!$A:$A,$A238,Sta!$R:$R,"&gt;1.5") +COUNTIFS(Sta!$B:$B,$A238,Sta!$S:$S,"&gt;1.5"))/$D238</f>
        <v>#DIV/0!</v>
      </c>
      <c r="X238" s="6" t="e">
        <f>COUNTIFS(Sta!$A:$A,$A238,Sta!$R:$R,"&gt;1.5")/$B238</f>
        <v>#DIV/0!</v>
      </c>
      <c r="Y238" s="6" t="e">
        <f>COUNTIFS(Sta!$B:$B,$A238,Sta!$S:$S,"&gt;1.5")/$C238</f>
        <v>#DIV/0!</v>
      </c>
    </row>
    <row r="239" spans="1:25" x14ac:dyDescent="0.3">
      <c r="A239" t="e">
        <f>A3A764</f>
        <v>#NAME?</v>
      </c>
      <c r="B239" s="7">
        <f>COUNTIF(Sta!A:A,A239)</f>
        <v>0</v>
      </c>
      <c r="C239" s="4">
        <f>COUNTIF(Sta!B:B,A239)</f>
        <v>0</v>
      </c>
      <c r="D239" s="4">
        <f t="shared" si="5"/>
        <v>0</v>
      </c>
      <c r="E239" s="8" t="e">
        <f>(SUMIF(Sta!$A:$A,$A239,Sta!$T:$T)  + SUMIF(Sta!$B:$B,$A239,Sta!$T:$T) )/$D239</f>
        <v>#DIV/0!</v>
      </c>
      <c r="F239" s="5" t="e">
        <f>SUMIF(Sta!$A:$A,$A239,Sta!$T:$T)/$B239</f>
        <v>#DIV/0!</v>
      </c>
      <c r="G239" s="5" t="e">
        <f>SUMIF(Sta!$B:$B,$A239,Sta!$T:$T)/$C239</f>
        <v>#DIV/0!</v>
      </c>
      <c r="H239" s="8" t="e">
        <f>(SUMIF(Sta!$A:$A,$A239,Sta!$R:$R)  + SUMIF(Sta!$B:$B,$A239,Sta!$S:$S) )/$D239</f>
        <v>#DIV/0!</v>
      </c>
      <c r="I239" s="5" t="e">
        <f>SUMIF(Sta!$A:$A,$A239,Sta!$R:$R)/$B239</f>
        <v>#DIV/0!</v>
      </c>
      <c r="J239" s="5" t="e">
        <f>SUMIF(Sta!$B:$B,$A239,Sta!$S:$S)/$C239</f>
        <v>#DIV/0!</v>
      </c>
      <c r="K239" s="9" t="e">
        <f>(COUNTIFS(Sta!$A:$A,$A239,Sta!$T:$T,"&gt;2.5") +COUNTIFS(Sta!$B:$B,$A239,Sta!$T:$T,"&gt;2.5"))/$D239</f>
        <v>#DIV/0!</v>
      </c>
      <c r="L239" s="6" t="e">
        <f>COUNTIFS(Sta!$A:$A,$A239,Sta!$T:$T,"&gt;2.5")/$B239</f>
        <v>#DIV/0!</v>
      </c>
      <c r="M239" s="6" t="e">
        <f>COUNTIFS(Sta!$B:$B,$A239,Sta!$T:$T,"&gt;2.5")/$C239</f>
        <v>#DIV/0!</v>
      </c>
      <c r="N239" s="9" t="e">
        <f>(COUNTIFS(Sta!$A:$A,$A239,Sta!$T:$T,"&gt;3.5") +COUNTIFS(Sta!$B:$B,$A239,Sta!$T:$T,"&gt;3.5"))/$D239</f>
        <v>#DIV/0!</v>
      </c>
      <c r="O239" s="31" t="e">
        <f>COUNTIFS(Sta!$A:$A,$A239,Sta!$T:$T,"&gt;3.5")/$B239</f>
        <v>#DIV/0!</v>
      </c>
      <c r="P239" s="12" t="e">
        <f>COUNTIFS(Sta!$B:$B,$A239,Sta!$T:$T,"&gt;3.5")/$C239</f>
        <v>#DIV/0!</v>
      </c>
      <c r="Q239" s="31" t="e">
        <f>(COUNTIFS(Sta!$A:$A,$A239,Sta!$T:$T,"&gt;4.5") +COUNTIFS(Sta!$B:$B,$A239,Sta!$T:$T,"&gt;4.5"))/$D239</f>
        <v>#DIV/0!</v>
      </c>
      <c r="R239" s="6" t="e">
        <f>COUNTIFS(Sta!$A:$A,$A239,Sta!$T:$T,"&gt;4.5")/$B239</f>
        <v>#DIV/0!</v>
      </c>
      <c r="S239" s="6" t="e">
        <f>COUNTIFS(Sta!$B:$B,$A239,Sta!$T:$T,"&gt;4.5")/$C239</f>
        <v>#DIV/0!</v>
      </c>
      <c r="T239" s="9" t="e">
        <f>(COUNTIFS(Sta!$A:$A,$A239,Sta!$R:$R,"&gt;0.5") +COUNTIFS(Sta!$B:$B,$A239,Sta!$S:$S,"&gt;0.5"))/$D239</f>
        <v>#DIV/0!</v>
      </c>
      <c r="U239" s="6" t="e">
        <f>COUNTIFS(Sta!$A:$A,$A239,Sta!$R:$R,"&gt;0.5")/$B239</f>
        <v>#DIV/0!</v>
      </c>
      <c r="V239" s="6" t="e">
        <f>COUNTIFS(Sta!$B:$B,$A239,Sta!$S:$S,"&gt;0.5")/$C239</f>
        <v>#DIV/0!</v>
      </c>
      <c r="W239" s="9" t="e">
        <f>(COUNTIFS(Sta!$A:$A,$A239,Sta!$R:$R,"&gt;1.5") +COUNTIFS(Sta!$B:$B,$A239,Sta!$S:$S,"&gt;1.5"))/$D239</f>
        <v>#DIV/0!</v>
      </c>
      <c r="X239" s="6" t="e">
        <f>COUNTIFS(Sta!$A:$A,$A239,Sta!$R:$R,"&gt;1.5")/$B239</f>
        <v>#DIV/0!</v>
      </c>
      <c r="Y239" s="6" t="e">
        <f>COUNTIFS(Sta!$B:$B,$A239,Sta!$S:$S,"&gt;1.5")/$C239</f>
        <v>#DIV/0!</v>
      </c>
    </row>
    <row r="240" spans="1:25" x14ac:dyDescent="0.3">
      <c r="A240" t="e">
        <f>A3A765</f>
        <v>#NAME?</v>
      </c>
      <c r="B240" s="7">
        <f>COUNTIF(Sta!A:A,A240)</f>
        <v>0</v>
      </c>
      <c r="C240" s="4">
        <f>COUNTIF(Sta!B:B,A240)</f>
        <v>0</v>
      </c>
      <c r="D240" s="4">
        <f t="shared" si="5"/>
        <v>0</v>
      </c>
      <c r="E240" s="8" t="e">
        <f>(SUMIF(Sta!$A:$A,$A240,Sta!$T:$T)  + SUMIF(Sta!$B:$B,$A240,Sta!$T:$T) )/$D240</f>
        <v>#DIV/0!</v>
      </c>
      <c r="F240" s="5" t="e">
        <f>SUMIF(Sta!$A:$A,$A240,Sta!$T:$T)/$B240</f>
        <v>#DIV/0!</v>
      </c>
      <c r="G240" s="5" t="e">
        <f>SUMIF(Sta!$B:$B,$A240,Sta!$T:$T)/$C240</f>
        <v>#DIV/0!</v>
      </c>
      <c r="H240" s="8" t="e">
        <f>(SUMIF(Sta!$A:$A,$A240,Sta!$R:$R)  + SUMIF(Sta!$B:$B,$A240,Sta!$S:$S) )/$D240</f>
        <v>#DIV/0!</v>
      </c>
      <c r="I240" s="5" t="e">
        <f>SUMIF(Sta!$A:$A,$A240,Sta!$R:$R)/$B240</f>
        <v>#DIV/0!</v>
      </c>
      <c r="J240" s="5" t="e">
        <f>SUMIF(Sta!$B:$B,$A240,Sta!$S:$S)/$C240</f>
        <v>#DIV/0!</v>
      </c>
      <c r="K240" s="9" t="e">
        <f>(COUNTIFS(Sta!$A:$A,$A240,Sta!$T:$T,"&gt;2.5") +COUNTIFS(Sta!$B:$B,$A240,Sta!$T:$T,"&gt;2.5"))/$D240</f>
        <v>#DIV/0!</v>
      </c>
      <c r="L240" s="6" t="e">
        <f>COUNTIFS(Sta!$A:$A,$A240,Sta!$T:$T,"&gt;2.5")/$B240</f>
        <v>#DIV/0!</v>
      </c>
      <c r="M240" s="6" t="e">
        <f>COUNTIFS(Sta!$B:$B,$A240,Sta!$T:$T,"&gt;2.5")/$C240</f>
        <v>#DIV/0!</v>
      </c>
      <c r="N240" s="9" t="e">
        <f>(COUNTIFS(Sta!$A:$A,$A240,Sta!$T:$T,"&gt;3.5") +COUNTIFS(Sta!$B:$B,$A240,Sta!$T:$T,"&gt;3.5"))/$D240</f>
        <v>#DIV/0!</v>
      </c>
      <c r="O240" s="31" t="e">
        <f>COUNTIFS(Sta!$A:$A,$A240,Sta!$T:$T,"&gt;3.5")/$B240</f>
        <v>#DIV/0!</v>
      </c>
      <c r="P240" s="12" t="e">
        <f>COUNTIFS(Sta!$B:$B,$A240,Sta!$T:$T,"&gt;3.5")/$C240</f>
        <v>#DIV/0!</v>
      </c>
      <c r="Q240" s="31" t="e">
        <f>(COUNTIFS(Sta!$A:$A,$A240,Sta!$T:$T,"&gt;4.5") +COUNTIFS(Sta!$B:$B,$A240,Sta!$T:$T,"&gt;4.5"))/$D240</f>
        <v>#DIV/0!</v>
      </c>
      <c r="R240" s="6" t="e">
        <f>COUNTIFS(Sta!$A:$A,$A240,Sta!$T:$T,"&gt;4.5")/$B240</f>
        <v>#DIV/0!</v>
      </c>
      <c r="S240" s="6" t="e">
        <f>COUNTIFS(Sta!$B:$B,$A240,Sta!$T:$T,"&gt;4.5")/$C240</f>
        <v>#DIV/0!</v>
      </c>
      <c r="T240" s="9" t="e">
        <f>(COUNTIFS(Sta!$A:$A,$A240,Sta!$R:$R,"&gt;0.5") +COUNTIFS(Sta!$B:$B,$A240,Sta!$S:$S,"&gt;0.5"))/$D240</f>
        <v>#DIV/0!</v>
      </c>
      <c r="U240" s="6" t="e">
        <f>COUNTIFS(Sta!$A:$A,$A240,Sta!$R:$R,"&gt;0.5")/$B240</f>
        <v>#DIV/0!</v>
      </c>
      <c r="V240" s="6" t="e">
        <f>COUNTIFS(Sta!$B:$B,$A240,Sta!$S:$S,"&gt;0.5")/$C240</f>
        <v>#DIV/0!</v>
      </c>
      <c r="W240" s="9" t="e">
        <f>(COUNTIFS(Sta!$A:$A,$A240,Sta!$R:$R,"&gt;1.5") +COUNTIFS(Sta!$B:$B,$A240,Sta!$S:$S,"&gt;1.5"))/$D240</f>
        <v>#DIV/0!</v>
      </c>
      <c r="X240" s="6" t="e">
        <f>COUNTIFS(Sta!$A:$A,$A240,Sta!$R:$R,"&gt;1.5")/$B240</f>
        <v>#DIV/0!</v>
      </c>
      <c r="Y240" s="6" t="e">
        <f>COUNTIFS(Sta!$B:$B,$A240,Sta!$S:$S,"&gt;1.5")/$C240</f>
        <v>#DIV/0!</v>
      </c>
    </row>
    <row r="241" spans="1:25" x14ac:dyDescent="0.3">
      <c r="A241" t="e">
        <f>A3A766</f>
        <v>#NAME?</v>
      </c>
      <c r="B241" s="7">
        <f>COUNTIF(Sta!A:A,A241)</f>
        <v>0</v>
      </c>
      <c r="C241" s="4">
        <f>COUNTIF(Sta!B:B,A241)</f>
        <v>0</v>
      </c>
      <c r="D241" s="4">
        <f t="shared" si="5"/>
        <v>0</v>
      </c>
      <c r="E241" s="8" t="e">
        <f>(SUMIF(Sta!$A:$A,$A241,Sta!$T:$T)  + SUMIF(Sta!$B:$B,$A241,Sta!$T:$T) )/$D241</f>
        <v>#DIV/0!</v>
      </c>
      <c r="F241" s="5" t="e">
        <f>SUMIF(Sta!$A:$A,$A241,Sta!$T:$T)/$B241</f>
        <v>#DIV/0!</v>
      </c>
      <c r="G241" s="5" t="e">
        <f>SUMIF(Sta!$B:$B,$A241,Sta!$T:$T)/$C241</f>
        <v>#DIV/0!</v>
      </c>
      <c r="H241" s="8" t="e">
        <f>(SUMIF(Sta!$A:$A,$A241,Sta!$R:$R)  + SUMIF(Sta!$B:$B,$A241,Sta!$S:$S) )/$D241</f>
        <v>#DIV/0!</v>
      </c>
      <c r="I241" s="5" t="e">
        <f>SUMIF(Sta!$A:$A,$A241,Sta!$R:$R)/$B241</f>
        <v>#DIV/0!</v>
      </c>
      <c r="J241" s="5" t="e">
        <f>SUMIF(Sta!$B:$B,$A241,Sta!$S:$S)/$C241</f>
        <v>#DIV/0!</v>
      </c>
      <c r="K241" s="9" t="e">
        <f>(COUNTIFS(Sta!$A:$A,$A241,Sta!$T:$T,"&gt;2.5") +COUNTIFS(Sta!$B:$B,$A241,Sta!$T:$T,"&gt;2.5"))/$D241</f>
        <v>#DIV/0!</v>
      </c>
      <c r="L241" s="6" t="e">
        <f>COUNTIFS(Sta!$A:$A,$A241,Sta!$T:$T,"&gt;2.5")/$B241</f>
        <v>#DIV/0!</v>
      </c>
      <c r="M241" s="6" t="e">
        <f>COUNTIFS(Sta!$B:$B,$A241,Sta!$T:$T,"&gt;2.5")/$C241</f>
        <v>#DIV/0!</v>
      </c>
      <c r="N241" s="9" t="e">
        <f>(COUNTIFS(Sta!$A:$A,$A241,Sta!$T:$T,"&gt;3.5") +COUNTIFS(Sta!$B:$B,$A241,Sta!$T:$T,"&gt;3.5"))/$D241</f>
        <v>#DIV/0!</v>
      </c>
      <c r="O241" s="31" t="e">
        <f>COUNTIFS(Sta!$A:$A,$A241,Sta!$T:$T,"&gt;3.5")/$B241</f>
        <v>#DIV/0!</v>
      </c>
      <c r="P241" s="12" t="e">
        <f>COUNTIFS(Sta!$B:$B,$A241,Sta!$T:$T,"&gt;3.5")/$C241</f>
        <v>#DIV/0!</v>
      </c>
      <c r="Q241" s="31" t="e">
        <f>(COUNTIFS(Sta!$A:$A,$A241,Sta!$T:$T,"&gt;4.5") +COUNTIFS(Sta!$B:$B,$A241,Sta!$T:$T,"&gt;4.5"))/$D241</f>
        <v>#DIV/0!</v>
      </c>
      <c r="R241" s="6" t="e">
        <f>COUNTIFS(Sta!$A:$A,$A241,Sta!$T:$T,"&gt;4.5")/$B241</f>
        <v>#DIV/0!</v>
      </c>
      <c r="S241" s="6" t="e">
        <f>COUNTIFS(Sta!$B:$B,$A241,Sta!$T:$T,"&gt;4.5")/$C241</f>
        <v>#DIV/0!</v>
      </c>
      <c r="T241" s="9" t="e">
        <f>(COUNTIFS(Sta!$A:$A,$A241,Sta!$R:$R,"&gt;0.5") +COUNTIFS(Sta!$B:$B,$A241,Sta!$S:$S,"&gt;0.5"))/$D241</f>
        <v>#DIV/0!</v>
      </c>
      <c r="U241" s="6" t="e">
        <f>COUNTIFS(Sta!$A:$A,$A241,Sta!$R:$R,"&gt;0.5")/$B241</f>
        <v>#DIV/0!</v>
      </c>
      <c r="V241" s="6" t="e">
        <f>COUNTIFS(Sta!$B:$B,$A241,Sta!$S:$S,"&gt;0.5")/$C241</f>
        <v>#DIV/0!</v>
      </c>
      <c r="W241" s="9" t="e">
        <f>(COUNTIFS(Sta!$A:$A,$A241,Sta!$R:$R,"&gt;1.5") +COUNTIFS(Sta!$B:$B,$A241,Sta!$S:$S,"&gt;1.5"))/$D241</f>
        <v>#DIV/0!</v>
      </c>
      <c r="X241" s="6" t="e">
        <f>COUNTIFS(Sta!$A:$A,$A241,Sta!$R:$R,"&gt;1.5")/$B241</f>
        <v>#DIV/0!</v>
      </c>
      <c r="Y241" s="6" t="e">
        <f>COUNTIFS(Sta!$B:$B,$A241,Sta!$S:$S,"&gt;1.5")/$C241</f>
        <v>#DIV/0!</v>
      </c>
    </row>
    <row r="242" spans="1:25" x14ac:dyDescent="0.3">
      <c r="A242" t="e">
        <f>A3A767</f>
        <v>#NAME?</v>
      </c>
      <c r="B242" s="7">
        <f>COUNTIF(Sta!A:A,A242)</f>
        <v>0</v>
      </c>
      <c r="C242" s="4">
        <f>COUNTIF(Sta!B:B,A242)</f>
        <v>0</v>
      </c>
      <c r="D242" s="4">
        <f t="shared" si="5"/>
        <v>0</v>
      </c>
      <c r="E242" s="8" t="e">
        <f>(SUMIF(Sta!$A:$A,$A242,Sta!$T:$T)  + SUMIF(Sta!$B:$B,$A242,Sta!$T:$T) )/$D242</f>
        <v>#DIV/0!</v>
      </c>
      <c r="F242" s="5" t="e">
        <f>SUMIF(Sta!$A:$A,$A242,Sta!$T:$T)/$B242</f>
        <v>#DIV/0!</v>
      </c>
      <c r="G242" s="5" t="e">
        <f>SUMIF(Sta!$B:$B,$A242,Sta!$T:$T)/$C242</f>
        <v>#DIV/0!</v>
      </c>
      <c r="H242" s="8" t="e">
        <f>(SUMIF(Sta!$A:$A,$A242,Sta!$R:$R)  + SUMIF(Sta!$B:$B,$A242,Sta!$S:$S) )/$D242</f>
        <v>#DIV/0!</v>
      </c>
      <c r="I242" s="5" t="e">
        <f>SUMIF(Sta!$A:$A,$A242,Sta!$R:$R)/$B242</f>
        <v>#DIV/0!</v>
      </c>
      <c r="J242" s="5" t="e">
        <f>SUMIF(Sta!$B:$B,$A242,Sta!$S:$S)/$C242</f>
        <v>#DIV/0!</v>
      </c>
      <c r="K242" s="9" t="e">
        <f>(COUNTIFS(Sta!$A:$A,$A242,Sta!$T:$T,"&gt;2.5") +COUNTIFS(Sta!$B:$B,$A242,Sta!$T:$T,"&gt;2.5"))/$D242</f>
        <v>#DIV/0!</v>
      </c>
      <c r="L242" s="6" t="e">
        <f>COUNTIFS(Sta!$A:$A,$A242,Sta!$T:$T,"&gt;2.5")/$B242</f>
        <v>#DIV/0!</v>
      </c>
      <c r="M242" s="6" t="e">
        <f>COUNTIFS(Sta!$B:$B,$A242,Sta!$T:$T,"&gt;2.5")/$C242</f>
        <v>#DIV/0!</v>
      </c>
      <c r="N242" s="9" t="e">
        <f>(COUNTIFS(Sta!$A:$A,$A242,Sta!$T:$T,"&gt;3.5") +COUNTIFS(Sta!$B:$B,$A242,Sta!$T:$T,"&gt;3.5"))/$D242</f>
        <v>#DIV/0!</v>
      </c>
      <c r="O242" s="31" t="e">
        <f>COUNTIFS(Sta!$A:$A,$A242,Sta!$T:$T,"&gt;3.5")/$B242</f>
        <v>#DIV/0!</v>
      </c>
      <c r="P242" s="12" t="e">
        <f>COUNTIFS(Sta!$B:$B,$A242,Sta!$T:$T,"&gt;3.5")/$C242</f>
        <v>#DIV/0!</v>
      </c>
      <c r="Q242" s="31" t="e">
        <f>(COUNTIFS(Sta!$A:$A,$A242,Sta!$T:$T,"&gt;4.5") +COUNTIFS(Sta!$B:$B,$A242,Sta!$T:$T,"&gt;4.5"))/$D242</f>
        <v>#DIV/0!</v>
      </c>
      <c r="R242" s="6" t="e">
        <f>COUNTIFS(Sta!$A:$A,$A242,Sta!$T:$T,"&gt;4.5")/$B242</f>
        <v>#DIV/0!</v>
      </c>
      <c r="S242" s="6" t="e">
        <f>COUNTIFS(Sta!$B:$B,$A242,Sta!$T:$T,"&gt;4.5")/$C242</f>
        <v>#DIV/0!</v>
      </c>
      <c r="T242" s="9" t="e">
        <f>(COUNTIFS(Sta!$A:$A,$A242,Sta!$R:$R,"&gt;0.5") +COUNTIFS(Sta!$B:$B,$A242,Sta!$S:$S,"&gt;0.5"))/$D242</f>
        <v>#DIV/0!</v>
      </c>
      <c r="U242" s="6" t="e">
        <f>COUNTIFS(Sta!$A:$A,$A242,Sta!$R:$R,"&gt;0.5")/$B242</f>
        <v>#DIV/0!</v>
      </c>
      <c r="V242" s="6" t="e">
        <f>COUNTIFS(Sta!$B:$B,$A242,Sta!$S:$S,"&gt;0.5")/$C242</f>
        <v>#DIV/0!</v>
      </c>
      <c r="W242" s="9" t="e">
        <f>(COUNTIFS(Sta!$A:$A,$A242,Sta!$R:$R,"&gt;1.5") +COUNTIFS(Sta!$B:$B,$A242,Sta!$S:$S,"&gt;1.5"))/$D242</f>
        <v>#DIV/0!</v>
      </c>
      <c r="X242" s="6" t="e">
        <f>COUNTIFS(Sta!$A:$A,$A242,Sta!$R:$R,"&gt;1.5")/$B242</f>
        <v>#DIV/0!</v>
      </c>
      <c r="Y242" s="6" t="e">
        <f>COUNTIFS(Sta!$B:$B,$A242,Sta!$S:$S,"&gt;1.5")/$C242</f>
        <v>#DIV/0!</v>
      </c>
    </row>
    <row r="243" spans="1:25" x14ac:dyDescent="0.3">
      <c r="A243" t="e">
        <f>A3A768</f>
        <v>#NAME?</v>
      </c>
      <c r="B243" s="7">
        <f>COUNTIF(Sta!A:A,A243)</f>
        <v>0</v>
      </c>
      <c r="C243" s="4">
        <f>COUNTIF(Sta!B:B,A243)</f>
        <v>0</v>
      </c>
      <c r="D243" s="4">
        <f t="shared" si="5"/>
        <v>0</v>
      </c>
      <c r="E243" s="8" t="e">
        <f>(SUMIF(Sta!$A:$A,$A243,Sta!$T:$T)  + SUMIF(Sta!$B:$B,$A243,Sta!$T:$T) )/$D243</f>
        <v>#DIV/0!</v>
      </c>
      <c r="F243" s="5" t="e">
        <f>SUMIF(Sta!$A:$A,$A243,Sta!$T:$T)/$B243</f>
        <v>#DIV/0!</v>
      </c>
      <c r="G243" s="5" t="e">
        <f>SUMIF(Sta!$B:$B,$A243,Sta!$T:$T)/$C243</f>
        <v>#DIV/0!</v>
      </c>
      <c r="H243" s="8" t="e">
        <f>(SUMIF(Sta!$A:$A,$A243,Sta!$R:$R)  + SUMIF(Sta!$B:$B,$A243,Sta!$S:$S) )/$D243</f>
        <v>#DIV/0!</v>
      </c>
      <c r="I243" s="5" t="e">
        <f>SUMIF(Sta!$A:$A,$A243,Sta!$R:$R)/$B243</f>
        <v>#DIV/0!</v>
      </c>
      <c r="J243" s="5" t="e">
        <f>SUMIF(Sta!$B:$B,$A243,Sta!$S:$S)/$C243</f>
        <v>#DIV/0!</v>
      </c>
      <c r="K243" s="9" t="e">
        <f>(COUNTIFS(Sta!$A:$A,$A243,Sta!$T:$T,"&gt;2.5") +COUNTIFS(Sta!$B:$B,$A243,Sta!$T:$T,"&gt;2.5"))/$D243</f>
        <v>#DIV/0!</v>
      </c>
      <c r="L243" s="6" t="e">
        <f>COUNTIFS(Sta!$A:$A,$A243,Sta!$T:$T,"&gt;2.5")/$B243</f>
        <v>#DIV/0!</v>
      </c>
      <c r="M243" s="6" t="e">
        <f>COUNTIFS(Sta!$B:$B,$A243,Sta!$T:$T,"&gt;2.5")/$C243</f>
        <v>#DIV/0!</v>
      </c>
      <c r="N243" s="9" t="e">
        <f>(COUNTIFS(Sta!$A:$A,$A243,Sta!$T:$T,"&gt;3.5") +COUNTIFS(Sta!$B:$B,$A243,Sta!$T:$T,"&gt;3.5"))/$D243</f>
        <v>#DIV/0!</v>
      </c>
      <c r="O243" s="31" t="e">
        <f>COUNTIFS(Sta!$A:$A,$A243,Sta!$T:$T,"&gt;3.5")/$B243</f>
        <v>#DIV/0!</v>
      </c>
      <c r="P243" s="12" t="e">
        <f>COUNTIFS(Sta!$B:$B,$A243,Sta!$T:$T,"&gt;3.5")/$C243</f>
        <v>#DIV/0!</v>
      </c>
      <c r="Q243" s="31" t="e">
        <f>(COUNTIFS(Sta!$A:$A,$A243,Sta!$T:$T,"&gt;4.5") +COUNTIFS(Sta!$B:$B,$A243,Sta!$T:$T,"&gt;4.5"))/$D243</f>
        <v>#DIV/0!</v>
      </c>
      <c r="R243" s="6" t="e">
        <f>COUNTIFS(Sta!$A:$A,$A243,Sta!$T:$T,"&gt;4.5")/$B243</f>
        <v>#DIV/0!</v>
      </c>
      <c r="S243" s="6" t="e">
        <f>COUNTIFS(Sta!$B:$B,$A243,Sta!$T:$T,"&gt;4.5")/$C243</f>
        <v>#DIV/0!</v>
      </c>
      <c r="T243" s="9" t="e">
        <f>(COUNTIFS(Sta!$A:$A,$A243,Sta!$R:$R,"&gt;0.5") +COUNTIFS(Sta!$B:$B,$A243,Sta!$S:$S,"&gt;0.5"))/$D243</f>
        <v>#DIV/0!</v>
      </c>
      <c r="U243" s="6" t="e">
        <f>COUNTIFS(Sta!$A:$A,$A243,Sta!$R:$R,"&gt;0.5")/$B243</f>
        <v>#DIV/0!</v>
      </c>
      <c r="V243" s="6" t="e">
        <f>COUNTIFS(Sta!$B:$B,$A243,Sta!$S:$S,"&gt;0.5")/$C243</f>
        <v>#DIV/0!</v>
      </c>
      <c r="W243" s="9" t="e">
        <f>(COUNTIFS(Sta!$A:$A,$A243,Sta!$R:$R,"&gt;1.5") +COUNTIFS(Sta!$B:$B,$A243,Sta!$S:$S,"&gt;1.5"))/$D243</f>
        <v>#DIV/0!</v>
      </c>
      <c r="X243" s="6" t="e">
        <f>COUNTIFS(Sta!$A:$A,$A243,Sta!$R:$R,"&gt;1.5")/$B243</f>
        <v>#DIV/0!</v>
      </c>
      <c r="Y243" s="6" t="e">
        <f>COUNTIFS(Sta!$B:$B,$A243,Sta!$S:$S,"&gt;1.5")/$C243</f>
        <v>#DIV/0!</v>
      </c>
    </row>
    <row r="244" spans="1:25" x14ac:dyDescent="0.3">
      <c r="A244" t="e">
        <f>A3A769</f>
        <v>#NAME?</v>
      </c>
      <c r="B244" s="7">
        <f>COUNTIF(Sta!A:A,A244)</f>
        <v>0</v>
      </c>
      <c r="C244" s="4">
        <f>COUNTIF(Sta!B:B,A244)</f>
        <v>0</v>
      </c>
      <c r="D244" s="4">
        <f t="shared" si="5"/>
        <v>0</v>
      </c>
      <c r="E244" s="8" t="e">
        <f>(SUMIF(Sta!$A:$A,$A244,Sta!$T:$T)  + SUMIF(Sta!$B:$B,$A244,Sta!$T:$T) )/$D244</f>
        <v>#DIV/0!</v>
      </c>
      <c r="F244" s="5" t="e">
        <f>SUMIF(Sta!$A:$A,$A244,Sta!$T:$T)/$B244</f>
        <v>#DIV/0!</v>
      </c>
      <c r="G244" s="5" t="e">
        <f>SUMIF(Sta!$B:$B,$A244,Sta!$T:$T)/$C244</f>
        <v>#DIV/0!</v>
      </c>
      <c r="H244" s="8" t="e">
        <f>(SUMIF(Sta!$A:$A,$A244,Sta!$R:$R)  + SUMIF(Sta!$B:$B,$A244,Sta!$S:$S) )/$D244</f>
        <v>#DIV/0!</v>
      </c>
      <c r="I244" s="5" t="e">
        <f>SUMIF(Sta!$A:$A,$A244,Sta!$R:$R)/$B244</f>
        <v>#DIV/0!</v>
      </c>
      <c r="J244" s="5" t="e">
        <f>SUMIF(Sta!$B:$B,$A244,Sta!$S:$S)/$C244</f>
        <v>#DIV/0!</v>
      </c>
      <c r="K244" s="9" t="e">
        <f>(COUNTIFS(Sta!$A:$A,$A244,Sta!$T:$T,"&gt;2.5") +COUNTIFS(Sta!$B:$B,$A244,Sta!$T:$T,"&gt;2.5"))/$D244</f>
        <v>#DIV/0!</v>
      </c>
      <c r="L244" s="6" t="e">
        <f>COUNTIFS(Sta!$A:$A,$A244,Sta!$T:$T,"&gt;2.5")/$B244</f>
        <v>#DIV/0!</v>
      </c>
      <c r="M244" s="6" t="e">
        <f>COUNTIFS(Sta!$B:$B,$A244,Sta!$T:$T,"&gt;2.5")/$C244</f>
        <v>#DIV/0!</v>
      </c>
      <c r="N244" s="9" t="e">
        <f>(COUNTIFS(Sta!$A:$A,$A244,Sta!$T:$T,"&gt;3.5") +COUNTIFS(Sta!$B:$B,$A244,Sta!$T:$T,"&gt;3.5"))/$D244</f>
        <v>#DIV/0!</v>
      </c>
      <c r="O244" s="31" t="e">
        <f>COUNTIFS(Sta!$A:$A,$A244,Sta!$T:$T,"&gt;3.5")/$B244</f>
        <v>#DIV/0!</v>
      </c>
      <c r="P244" s="12" t="e">
        <f>COUNTIFS(Sta!$B:$B,$A244,Sta!$T:$T,"&gt;3.5")/$C244</f>
        <v>#DIV/0!</v>
      </c>
      <c r="Q244" s="31" t="e">
        <f>(COUNTIFS(Sta!$A:$A,$A244,Sta!$T:$T,"&gt;4.5") +COUNTIFS(Sta!$B:$B,$A244,Sta!$T:$T,"&gt;4.5"))/$D244</f>
        <v>#DIV/0!</v>
      </c>
      <c r="R244" s="6" t="e">
        <f>COUNTIFS(Sta!$A:$A,$A244,Sta!$T:$T,"&gt;4.5")/$B244</f>
        <v>#DIV/0!</v>
      </c>
      <c r="S244" s="6" t="e">
        <f>COUNTIFS(Sta!$B:$B,$A244,Sta!$T:$T,"&gt;4.5")/$C244</f>
        <v>#DIV/0!</v>
      </c>
      <c r="T244" s="9" t="e">
        <f>(COUNTIFS(Sta!$A:$A,$A244,Sta!$R:$R,"&gt;0.5") +COUNTIFS(Sta!$B:$B,$A244,Sta!$S:$S,"&gt;0.5"))/$D244</f>
        <v>#DIV/0!</v>
      </c>
      <c r="U244" s="6" t="e">
        <f>COUNTIFS(Sta!$A:$A,$A244,Sta!$R:$R,"&gt;0.5")/$B244</f>
        <v>#DIV/0!</v>
      </c>
      <c r="V244" s="6" t="e">
        <f>COUNTIFS(Sta!$B:$B,$A244,Sta!$S:$S,"&gt;0.5")/$C244</f>
        <v>#DIV/0!</v>
      </c>
      <c r="W244" s="9" t="e">
        <f>(COUNTIFS(Sta!$A:$A,$A244,Sta!$R:$R,"&gt;1.5") +COUNTIFS(Sta!$B:$B,$A244,Sta!$S:$S,"&gt;1.5"))/$D244</f>
        <v>#DIV/0!</v>
      </c>
      <c r="X244" s="6" t="e">
        <f>COUNTIFS(Sta!$A:$A,$A244,Sta!$R:$R,"&gt;1.5")/$B244</f>
        <v>#DIV/0!</v>
      </c>
      <c r="Y244" s="6" t="e">
        <f>COUNTIFS(Sta!$B:$B,$A244,Sta!$S:$S,"&gt;1.5")/$C244</f>
        <v>#DIV/0!</v>
      </c>
    </row>
    <row r="245" spans="1:25" x14ac:dyDescent="0.3">
      <c r="A245" t="e">
        <f>A3A770</f>
        <v>#NAME?</v>
      </c>
      <c r="B245" s="7">
        <f>COUNTIF(Sta!A:A,A245)</f>
        <v>0</v>
      </c>
      <c r="C245" s="4">
        <f>COUNTIF(Sta!B:B,A245)</f>
        <v>0</v>
      </c>
      <c r="D245" s="4">
        <f t="shared" si="5"/>
        <v>0</v>
      </c>
      <c r="E245" s="8" t="e">
        <f>(SUMIF(Sta!$A:$A,$A245,Sta!$T:$T)  + SUMIF(Sta!$B:$B,$A245,Sta!$T:$T) )/$D245</f>
        <v>#DIV/0!</v>
      </c>
      <c r="F245" s="5" t="e">
        <f>SUMIF(Sta!$A:$A,$A245,Sta!$T:$T)/$B245</f>
        <v>#DIV/0!</v>
      </c>
      <c r="G245" s="5" t="e">
        <f>SUMIF(Sta!$B:$B,$A245,Sta!$T:$T)/$C245</f>
        <v>#DIV/0!</v>
      </c>
      <c r="H245" s="8" t="e">
        <f>(SUMIF(Sta!$A:$A,$A245,Sta!$R:$R)  + SUMIF(Sta!$B:$B,$A245,Sta!$S:$S) )/$D245</f>
        <v>#DIV/0!</v>
      </c>
      <c r="I245" s="5" t="e">
        <f>SUMIF(Sta!$A:$A,$A245,Sta!$R:$R)/$B245</f>
        <v>#DIV/0!</v>
      </c>
      <c r="J245" s="5" t="e">
        <f>SUMIF(Sta!$B:$B,$A245,Sta!$S:$S)/$C245</f>
        <v>#DIV/0!</v>
      </c>
      <c r="K245" s="9" t="e">
        <f>(COUNTIFS(Sta!$A:$A,$A245,Sta!$T:$T,"&gt;2.5") +COUNTIFS(Sta!$B:$B,$A245,Sta!$T:$T,"&gt;2.5"))/$D245</f>
        <v>#DIV/0!</v>
      </c>
      <c r="L245" s="6" t="e">
        <f>COUNTIFS(Sta!$A:$A,$A245,Sta!$T:$T,"&gt;2.5")/$B245</f>
        <v>#DIV/0!</v>
      </c>
      <c r="M245" s="6" t="e">
        <f>COUNTIFS(Sta!$B:$B,$A245,Sta!$T:$T,"&gt;2.5")/$C245</f>
        <v>#DIV/0!</v>
      </c>
      <c r="N245" s="9" t="e">
        <f>(COUNTIFS(Sta!$A:$A,$A245,Sta!$T:$T,"&gt;3.5") +COUNTIFS(Sta!$B:$B,$A245,Sta!$T:$T,"&gt;3.5"))/$D245</f>
        <v>#DIV/0!</v>
      </c>
      <c r="O245" s="31" t="e">
        <f>COUNTIFS(Sta!$A:$A,$A245,Sta!$T:$T,"&gt;3.5")/$B245</f>
        <v>#DIV/0!</v>
      </c>
      <c r="P245" s="12" t="e">
        <f>COUNTIFS(Sta!$B:$B,$A245,Sta!$T:$T,"&gt;3.5")/$C245</f>
        <v>#DIV/0!</v>
      </c>
      <c r="Q245" s="31" t="e">
        <f>(COUNTIFS(Sta!$A:$A,$A245,Sta!$T:$T,"&gt;4.5") +COUNTIFS(Sta!$B:$B,$A245,Sta!$T:$T,"&gt;4.5"))/$D245</f>
        <v>#DIV/0!</v>
      </c>
      <c r="R245" s="6" t="e">
        <f>COUNTIFS(Sta!$A:$A,$A245,Sta!$T:$T,"&gt;4.5")/$B245</f>
        <v>#DIV/0!</v>
      </c>
      <c r="S245" s="6" t="e">
        <f>COUNTIFS(Sta!$B:$B,$A245,Sta!$T:$T,"&gt;4.5")/$C245</f>
        <v>#DIV/0!</v>
      </c>
      <c r="T245" s="9" t="e">
        <f>(COUNTIFS(Sta!$A:$A,$A245,Sta!$R:$R,"&gt;0.5") +COUNTIFS(Sta!$B:$B,$A245,Sta!$S:$S,"&gt;0.5"))/$D245</f>
        <v>#DIV/0!</v>
      </c>
      <c r="U245" s="6" t="e">
        <f>COUNTIFS(Sta!$A:$A,$A245,Sta!$R:$R,"&gt;0.5")/$B245</f>
        <v>#DIV/0!</v>
      </c>
      <c r="V245" s="6" t="e">
        <f>COUNTIFS(Sta!$B:$B,$A245,Sta!$S:$S,"&gt;0.5")/$C245</f>
        <v>#DIV/0!</v>
      </c>
      <c r="W245" s="9" t="e">
        <f>(COUNTIFS(Sta!$A:$A,$A245,Sta!$R:$R,"&gt;1.5") +COUNTIFS(Sta!$B:$B,$A245,Sta!$S:$S,"&gt;1.5"))/$D245</f>
        <v>#DIV/0!</v>
      </c>
      <c r="X245" s="6" t="e">
        <f>COUNTIFS(Sta!$A:$A,$A245,Sta!$R:$R,"&gt;1.5")/$B245</f>
        <v>#DIV/0!</v>
      </c>
      <c r="Y245" s="6" t="e">
        <f>COUNTIFS(Sta!$B:$B,$A245,Sta!$S:$S,"&gt;1.5")/$C245</f>
        <v>#DIV/0!</v>
      </c>
    </row>
    <row r="246" spans="1:25" x14ac:dyDescent="0.3">
      <c r="A246" t="e">
        <f>A3A771</f>
        <v>#NAME?</v>
      </c>
      <c r="B246" s="7">
        <f>COUNTIF(Sta!A:A,A246)</f>
        <v>0</v>
      </c>
      <c r="C246" s="4">
        <f>COUNTIF(Sta!B:B,A246)</f>
        <v>0</v>
      </c>
      <c r="D246" s="4">
        <f t="shared" si="5"/>
        <v>0</v>
      </c>
      <c r="E246" s="8" t="e">
        <f>(SUMIF(Sta!$A:$A,$A246,Sta!$T:$T)  + SUMIF(Sta!$B:$B,$A246,Sta!$T:$T) )/$D246</f>
        <v>#DIV/0!</v>
      </c>
      <c r="F246" s="5" t="e">
        <f>SUMIF(Sta!$A:$A,$A246,Sta!$T:$T)/$B246</f>
        <v>#DIV/0!</v>
      </c>
      <c r="G246" s="5" t="e">
        <f>SUMIF(Sta!$B:$B,$A246,Sta!$T:$T)/$C246</f>
        <v>#DIV/0!</v>
      </c>
      <c r="H246" s="8" t="e">
        <f>(SUMIF(Sta!$A:$A,$A246,Sta!$R:$R)  + SUMIF(Sta!$B:$B,$A246,Sta!$S:$S) )/$D246</f>
        <v>#DIV/0!</v>
      </c>
      <c r="I246" s="5" t="e">
        <f>SUMIF(Sta!$A:$A,$A246,Sta!$R:$R)/$B246</f>
        <v>#DIV/0!</v>
      </c>
      <c r="J246" s="5" t="e">
        <f>SUMIF(Sta!$B:$B,$A246,Sta!$S:$S)/$C246</f>
        <v>#DIV/0!</v>
      </c>
      <c r="K246" s="9" t="e">
        <f>(COUNTIFS(Sta!$A:$A,$A246,Sta!$T:$T,"&gt;2.5") +COUNTIFS(Sta!$B:$B,$A246,Sta!$T:$T,"&gt;2.5"))/$D246</f>
        <v>#DIV/0!</v>
      </c>
      <c r="L246" s="6" t="e">
        <f>COUNTIFS(Sta!$A:$A,$A246,Sta!$T:$T,"&gt;2.5")/$B246</f>
        <v>#DIV/0!</v>
      </c>
      <c r="M246" s="6" t="e">
        <f>COUNTIFS(Sta!$B:$B,$A246,Sta!$T:$T,"&gt;2.5")/$C246</f>
        <v>#DIV/0!</v>
      </c>
      <c r="N246" s="9" t="e">
        <f>(COUNTIFS(Sta!$A:$A,$A246,Sta!$T:$T,"&gt;3.5") +COUNTIFS(Sta!$B:$B,$A246,Sta!$T:$T,"&gt;3.5"))/$D246</f>
        <v>#DIV/0!</v>
      </c>
      <c r="O246" s="31" t="e">
        <f>COUNTIFS(Sta!$A:$A,$A246,Sta!$T:$T,"&gt;3.5")/$B246</f>
        <v>#DIV/0!</v>
      </c>
      <c r="P246" s="12" t="e">
        <f>COUNTIFS(Sta!$B:$B,$A246,Sta!$T:$T,"&gt;3.5")/$C246</f>
        <v>#DIV/0!</v>
      </c>
      <c r="Q246" s="31" t="e">
        <f>(COUNTIFS(Sta!$A:$A,$A246,Sta!$T:$T,"&gt;4.5") +COUNTIFS(Sta!$B:$B,$A246,Sta!$T:$T,"&gt;4.5"))/$D246</f>
        <v>#DIV/0!</v>
      </c>
      <c r="R246" s="6" t="e">
        <f>COUNTIFS(Sta!$A:$A,$A246,Sta!$T:$T,"&gt;4.5")/$B246</f>
        <v>#DIV/0!</v>
      </c>
      <c r="S246" s="6" t="e">
        <f>COUNTIFS(Sta!$B:$B,$A246,Sta!$T:$T,"&gt;4.5")/$C246</f>
        <v>#DIV/0!</v>
      </c>
      <c r="T246" s="9" t="e">
        <f>(COUNTIFS(Sta!$A:$A,$A246,Sta!$R:$R,"&gt;0.5") +COUNTIFS(Sta!$B:$B,$A246,Sta!$S:$S,"&gt;0.5"))/$D246</f>
        <v>#DIV/0!</v>
      </c>
      <c r="U246" s="6" t="e">
        <f>COUNTIFS(Sta!$A:$A,$A246,Sta!$R:$R,"&gt;0.5")/$B246</f>
        <v>#DIV/0!</v>
      </c>
      <c r="V246" s="6" t="e">
        <f>COUNTIFS(Sta!$B:$B,$A246,Sta!$S:$S,"&gt;0.5")/$C246</f>
        <v>#DIV/0!</v>
      </c>
      <c r="W246" s="9" t="e">
        <f>(COUNTIFS(Sta!$A:$A,$A246,Sta!$R:$R,"&gt;1.5") +COUNTIFS(Sta!$B:$B,$A246,Sta!$S:$S,"&gt;1.5"))/$D246</f>
        <v>#DIV/0!</v>
      </c>
      <c r="X246" s="6" t="e">
        <f>COUNTIFS(Sta!$A:$A,$A246,Sta!$R:$R,"&gt;1.5")/$B246</f>
        <v>#DIV/0!</v>
      </c>
      <c r="Y246" s="6" t="e">
        <f>COUNTIFS(Sta!$B:$B,$A246,Sta!$S:$S,"&gt;1.5")/$C246</f>
        <v>#DIV/0!</v>
      </c>
    </row>
    <row r="247" spans="1:25" x14ac:dyDescent="0.3">
      <c r="A247" t="e">
        <f>A3A772</f>
        <v>#NAME?</v>
      </c>
      <c r="B247" s="7">
        <f>COUNTIF(Sta!A:A,A247)</f>
        <v>0</v>
      </c>
      <c r="C247" s="4">
        <f>COUNTIF(Sta!B:B,A247)</f>
        <v>0</v>
      </c>
      <c r="D247" s="4">
        <f t="shared" si="5"/>
        <v>0</v>
      </c>
      <c r="E247" s="8" t="e">
        <f>(SUMIF(Sta!$A:$A,$A247,Sta!$T:$T)  + SUMIF(Sta!$B:$B,$A247,Sta!$T:$T) )/$D247</f>
        <v>#DIV/0!</v>
      </c>
      <c r="F247" s="5" t="e">
        <f>SUMIF(Sta!$A:$A,$A247,Sta!$T:$T)/$B247</f>
        <v>#DIV/0!</v>
      </c>
      <c r="G247" s="5" t="e">
        <f>SUMIF(Sta!$B:$B,$A247,Sta!$T:$T)/$C247</f>
        <v>#DIV/0!</v>
      </c>
      <c r="H247" s="8" t="e">
        <f>(SUMIF(Sta!$A:$A,$A247,Sta!$R:$R)  + SUMIF(Sta!$B:$B,$A247,Sta!$S:$S) )/$D247</f>
        <v>#DIV/0!</v>
      </c>
      <c r="I247" s="5" t="e">
        <f>SUMIF(Sta!$A:$A,$A247,Sta!$R:$R)/$B247</f>
        <v>#DIV/0!</v>
      </c>
      <c r="J247" s="5" t="e">
        <f>SUMIF(Sta!$B:$B,$A247,Sta!$S:$S)/$C247</f>
        <v>#DIV/0!</v>
      </c>
      <c r="K247" s="9" t="e">
        <f>(COUNTIFS(Sta!$A:$A,$A247,Sta!$T:$T,"&gt;2.5") +COUNTIFS(Sta!$B:$B,$A247,Sta!$T:$T,"&gt;2.5"))/$D247</f>
        <v>#DIV/0!</v>
      </c>
      <c r="L247" s="6" t="e">
        <f>COUNTIFS(Sta!$A:$A,$A247,Sta!$T:$T,"&gt;2.5")/$B247</f>
        <v>#DIV/0!</v>
      </c>
      <c r="M247" s="6" t="e">
        <f>COUNTIFS(Sta!$B:$B,$A247,Sta!$T:$T,"&gt;2.5")/$C247</f>
        <v>#DIV/0!</v>
      </c>
      <c r="N247" s="9" t="e">
        <f>(COUNTIFS(Sta!$A:$A,$A247,Sta!$T:$T,"&gt;3.5") +COUNTIFS(Sta!$B:$B,$A247,Sta!$T:$T,"&gt;3.5"))/$D247</f>
        <v>#DIV/0!</v>
      </c>
      <c r="O247" s="31" t="e">
        <f>COUNTIFS(Sta!$A:$A,$A247,Sta!$T:$T,"&gt;3.5")/$B247</f>
        <v>#DIV/0!</v>
      </c>
      <c r="P247" s="12" t="e">
        <f>COUNTIFS(Sta!$B:$B,$A247,Sta!$T:$T,"&gt;3.5")/$C247</f>
        <v>#DIV/0!</v>
      </c>
      <c r="Q247" s="31" t="e">
        <f>(COUNTIFS(Sta!$A:$A,$A247,Sta!$T:$T,"&gt;4.5") +COUNTIFS(Sta!$B:$B,$A247,Sta!$T:$T,"&gt;4.5"))/$D247</f>
        <v>#DIV/0!</v>
      </c>
      <c r="R247" s="6" t="e">
        <f>COUNTIFS(Sta!$A:$A,$A247,Sta!$T:$T,"&gt;4.5")/$B247</f>
        <v>#DIV/0!</v>
      </c>
      <c r="S247" s="6" t="e">
        <f>COUNTIFS(Sta!$B:$B,$A247,Sta!$T:$T,"&gt;4.5")/$C247</f>
        <v>#DIV/0!</v>
      </c>
      <c r="T247" s="9" t="e">
        <f>(COUNTIFS(Sta!$A:$A,$A247,Sta!$R:$R,"&gt;0.5") +COUNTIFS(Sta!$B:$B,$A247,Sta!$S:$S,"&gt;0.5"))/$D247</f>
        <v>#DIV/0!</v>
      </c>
      <c r="U247" s="6" t="e">
        <f>COUNTIFS(Sta!$A:$A,$A247,Sta!$R:$R,"&gt;0.5")/$B247</f>
        <v>#DIV/0!</v>
      </c>
      <c r="V247" s="6" t="e">
        <f>COUNTIFS(Sta!$B:$B,$A247,Sta!$S:$S,"&gt;0.5")/$C247</f>
        <v>#DIV/0!</v>
      </c>
      <c r="W247" s="9" t="e">
        <f>(COUNTIFS(Sta!$A:$A,$A247,Sta!$R:$R,"&gt;1.5") +COUNTIFS(Sta!$B:$B,$A247,Sta!$S:$S,"&gt;1.5"))/$D247</f>
        <v>#DIV/0!</v>
      </c>
      <c r="X247" s="6" t="e">
        <f>COUNTIFS(Sta!$A:$A,$A247,Sta!$R:$R,"&gt;1.5")/$B247</f>
        <v>#DIV/0!</v>
      </c>
      <c r="Y247" s="6" t="e">
        <f>COUNTIFS(Sta!$B:$B,$A247,Sta!$S:$S,"&gt;1.5")/$C247</f>
        <v>#DIV/0!</v>
      </c>
    </row>
    <row r="248" spans="1:25" x14ac:dyDescent="0.3">
      <c r="A248" t="e">
        <f>A3A773</f>
        <v>#NAME?</v>
      </c>
      <c r="B248" s="7">
        <f>COUNTIF(Sta!A:A,A248)</f>
        <v>0</v>
      </c>
      <c r="C248" s="4">
        <f>COUNTIF(Sta!B:B,A248)</f>
        <v>0</v>
      </c>
      <c r="D248" s="4">
        <f t="shared" si="5"/>
        <v>0</v>
      </c>
      <c r="E248" s="8" t="e">
        <f>(SUMIF(Sta!$A:$A,$A248,Sta!$T:$T)  + SUMIF(Sta!$B:$B,$A248,Sta!$T:$T) )/$D248</f>
        <v>#DIV/0!</v>
      </c>
      <c r="F248" s="5" t="e">
        <f>SUMIF(Sta!$A:$A,$A248,Sta!$T:$T)/$B248</f>
        <v>#DIV/0!</v>
      </c>
      <c r="G248" s="5" t="e">
        <f>SUMIF(Sta!$B:$B,$A248,Sta!$T:$T)/$C248</f>
        <v>#DIV/0!</v>
      </c>
      <c r="H248" s="8" t="e">
        <f>(SUMIF(Sta!$A:$A,$A248,Sta!$R:$R)  + SUMIF(Sta!$B:$B,$A248,Sta!$S:$S) )/$D248</f>
        <v>#DIV/0!</v>
      </c>
      <c r="I248" s="5" t="e">
        <f>SUMIF(Sta!$A:$A,$A248,Sta!$R:$R)/$B248</f>
        <v>#DIV/0!</v>
      </c>
      <c r="J248" s="5" t="e">
        <f>SUMIF(Sta!$B:$B,$A248,Sta!$S:$S)/$C248</f>
        <v>#DIV/0!</v>
      </c>
      <c r="K248" s="9" t="e">
        <f>(COUNTIFS(Sta!$A:$A,$A248,Sta!$T:$T,"&gt;2.5") +COUNTIFS(Sta!$B:$B,$A248,Sta!$T:$T,"&gt;2.5"))/$D248</f>
        <v>#DIV/0!</v>
      </c>
      <c r="L248" s="6" t="e">
        <f>COUNTIFS(Sta!$A:$A,$A248,Sta!$T:$T,"&gt;2.5")/$B248</f>
        <v>#DIV/0!</v>
      </c>
      <c r="M248" s="6" t="e">
        <f>COUNTIFS(Sta!$B:$B,$A248,Sta!$T:$T,"&gt;2.5")/$C248</f>
        <v>#DIV/0!</v>
      </c>
      <c r="N248" s="9" t="e">
        <f>(COUNTIFS(Sta!$A:$A,$A248,Sta!$T:$T,"&gt;3.5") +COUNTIFS(Sta!$B:$B,$A248,Sta!$T:$T,"&gt;3.5"))/$D248</f>
        <v>#DIV/0!</v>
      </c>
      <c r="O248" s="31" t="e">
        <f>COUNTIFS(Sta!$A:$A,$A248,Sta!$T:$T,"&gt;3.5")/$B248</f>
        <v>#DIV/0!</v>
      </c>
      <c r="P248" s="12" t="e">
        <f>COUNTIFS(Sta!$B:$B,$A248,Sta!$T:$T,"&gt;3.5")/$C248</f>
        <v>#DIV/0!</v>
      </c>
      <c r="Q248" s="31" t="e">
        <f>(COUNTIFS(Sta!$A:$A,$A248,Sta!$T:$T,"&gt;4.5") +COUNTIFS(Sta!$B:$B,$A248,Sta!$T:$T,"&gt;4.5"))/$D248</f>
        <v>#DIV/0!</v>
      </c>
      <c r="R248" s="6" t="e">
        <f>COUNTIFS(Sta!$A:$A,$A248,Sta!$T:$T,"&gt;4.5")/$B248</f>
        <v>#DIV/0!</v>
      </c>
      <c r="S248" s="6" t="e">
        <f>COUNTIFS(Sta!$B:$B,$A248,Sta!$T:$T,"&gt;4.5")/$C248</f>
        <v>#DIV/0!</v>
      </c>
      <c r="T248" s="9" t="e">
        <f>(COUNTIFS(Sta!$A:$A,$A248,Sta!$R:$R,"&gt;0.5") +COUNTIFS(Sta!$B:$B,$A248,Sta!$S:$S,"&gt;0.5"))/$D248</f>
        <v>#DIV/0!</v>
      </c>
      <c r="U248" s="6" t="e">
        <f>COUNTIFS(Sta!$A:$A,$A248,Sta!$R:$R,"&gt;0.5")/$B248</f>
        <v>#DIV/0!</v>
      </c>
      <c r="V248" s="6" t="e">
        <f>COUNTIFS(Sta!$B:$B,$A248,Sta!$S:$S,"&gt;0.5")/$C248</f>
        <v>#DIV/0!</v>
      </c>
      <c r="W248" s="9" t="e">
        <f>(COUNTIFS(Sta!$A:$A,$A248,Sta!$R:$R,"&gt;1.5") +COUNTIFS(Sta!$B:$B,$A248,Sta!$S:$S,"&gt;1.5"))/$D248</f>
        <v>#DIV/0!</v>
      </c>
      <c r="X248" s="6" t="e">
        <f>COUNTIFS(Sta!$A:$A,$A248,Sta!$R:$R,"&gt;1.5")/$B248</f>
        <v>#DIV/0!</v>
      </c>
      <c r="Y248" s="6" t="e">
        <f>COUNTIFS(Sta!$B:$B,$A248,Sta!$S:$S,"&gt;1.5")/$C248</f>
        <v>#DIV/0!</v>
      </c>
    </row>
    <row r="249" spans="1:25" x14ac:dyDescent="0.3">
      <c r="A249" t="e">
        <f>A3A774</f>
        <v>#NAME?</v>
      </c>
      <c r="B249" s="7">
        <f>COUNTIF(Sta!A:A,A249)</f>
        <v>0</v>
      </c>
      <c r="C249" s="4">
        <f>COUNTIF(Sta!B:B,A249)</f>
        <v>0</v>
      </c>
      <c r="D249" s="4">
        <f t="shared" si="5"/>
        <v>0</v>
      </c>
      <c r="E249" s="8" t="e">
        <f>(SUMIF(Sta!$A:$A,$A249,Sta!$T:$T)  + SUMIF(Sta!$B:$B,$A249,Sta!$T:$T) )/$D249</f>
        <v>#DIV/0!</v>
      </c>
      <c r="F249" s="5" t="e">
        <f>SUMIF(Sta!$A:$A,$A249,Sta!$T:$T)/$B249</f>
        <v>#DIV/0!</v>
      </c>
      <c r="G249" s="5" t="e">
        <f>SUMIF(Sta!$B:$B,$A249,Sta!$T:$T)/$C249</f>
        <v>#DIV/0!</v>
      </c>
      <c r="H249" s="8" t="e">
        <f>(SUMIF(Sta!$A:$A,$A249,Sta!$R:$R)  + SUMIF(Sta!$B:$B,$A249,Sta!$S:$S) )/$D249</f>
        <v>#DIV/0!</v>
      </c>
      <c r="I249" s="5" t="e">
        <f>SUMIF(Sta!$A:$A,$A249,Sta!$R:$R)/$B249</f>
        <v>#DIV/0!</v>
      </c>
      <c r="J249" s="5" t="e">
        <f>SUMIF(Sta!$B:$B,$A249,Sta!$S:$S)/$C249</f>
        <v>#DIV/0!</v>
      </c>
      <c r="K249" s="9" t="e">
        <f>(COUNTIFS(Sta!$A:$A,$A249,Sta!$T:$T,"&gt;2.5") +COUNTIFS(Sta!$B:$B,$A249,Sta!$T:$T,"&gt;2.5"))/$D249</f>
        <v>#DIV/0!</v>
      </c>
      <c r="L249" s="6" t="e">
        <f>COUNTIFS(Sta!$A:$A,$A249,Sta!$T:$T,"&gt;2.5")/$B249</f>
        <v>#DIV/0!</v>
      </c>
      <c r="M249" s="6" t="e">
        <f>COUNTIFS(Sta!$B:$B,$A249,Sta!$T:$T,"&gt;2.5")/$C249</f>
        <v>#DIV/0!</v>
      </c>
      <c r="N249" s="9" t="e">
        <f>(COUNTIFS(Sta!$A:$A,$A249,Sta!$T:$T,"&gt;3.5") +COUNTIFS(Sta!$B:$B,$A249,Sta!$T:$T,"&gt;3.5"))/$D249</f>
        <v>#DIV/0!</v>
      </c>
      <c r="O249" s="31" t="e">
        <f>COUNTIFS(Sta!$A:$A,$A249,Sta!$T:$T,"&gt;3.5")/$B249</f>
        <v>#DIV/0!</v>
      </c>
      <c r="P249" s="12" t="e">
        <f>COUNTIFS(Sta!$B:$B,$A249,Sta!$T:$T,"&gt;3.5")/$C249</f>
        <v>#DIV/0!</v>
      </c>
      <c r="Q249" s="31" t="e">
        <f>(COUNTIFS(Sta!$A:$A,$A249,Sta!$T:$T,"&gt;4.5") +COUNTIFS(Sta!$B:$B,$A249,Sta!$T:$T,"&gt;4.5"))/$D249</f>
        <v>#DIV/0!</v>
      </c>
      <c r="R249" s="6" t="e">
        <f>COUNTIFS(Sta!$A:$A,$A249,Sta!$T:$T,"&gt;4.5")/$B249</f>
        <v>#DIV/0!</v>
      </c>
      <c r="S249" s="6" t="e">
        <f>COUNTIFS(Sta!$B:$B,$A249,Sta!$T:$T,"&gt;4.5")/$C249</f>
        <v>#DIV/0!</v>
      </c>
      <c r="T249" s="9" t="e">
        <f>(COUNTIFS(Sta!$A:$A,$A249,Sta!$R:$R,"&gt;0.5") +COUNTIFS(Sta!$B:$B,$A249,Sta!$S:$S,"&gt;0.5"))/$D249</f>
        <v>#DIV/0!</v>
      </c>
      <c r="U249" s="6" t="e">
        <f>COUNTIFS(Sta!$A:$A,$A249,Sta!$R:$R,"&gt;0.5")/$B249</f>
        <v>#DIV/0!</v>
      </c>
      <c r="V249" s="6" t="e">
        <f>COUNTIFS(Sta!$B:$B,$A249,Sta!$S:$S,"&gt;0.5")/$C249</f>
        <v>#DIV/0!</v>
      </c>
      <c r="W249" s="9" t="e">
        <f>(COUNTIFS(Sta!$A:$A,$A249,Sta!$R:$R,"&gt;1.5") +COUNTIFS(Sta!$B:$B,$A249,Sta!$S:$S,"&gt;1.5"))/$D249</f>
        <v>#DIV/0!</v>
      </c>
      <c r="X249" s="6" t="e">
        <f>COUNTIFS(Sta!$A:$A,$A249,Sta!$R:$R,"&gt;1.5")/$B249</f>
        <v>#DIV/0!</v>
      </c>
      <c r="Y249" s="6" t="e">
        <f>COUNTIFS(Sta!$B:$B,$A249,Sta!$S:$S,"&gt;1.5")/$C249</f>
        <v>#DIV/0!</v>
      </c>
    </row>
    <row r="250" spans="1:25" x14ac:dyDescent="0.3">
      <c r="A250" t="e">
        <f>A3A775</f>
        <v>#NAME?</v>
      </c>
      <c r="B250" s="7">
        <f>COUNTIF(Sta!A:A,A250)</f>
        <v>0</v>
      </c>
      <c r="C250" s="4">
        <f>COUNTIF(Sta!B:B,A250)</f>
        <v>0</v>
      </c>
      <c r="D250" s="4">
        <f t="shared" si="5"/>
        <v>0</v>
      </c>
      <c r="E250" s="8" t="e">
        <f>(SUMIF(Sta!$A:$A,$A250,Sta!$T:$T)  + SUMIF(Sta!$B:$B,$A250,Sta!$T:$T) )/$D250</f>
        <v>#DIV/0!</v>
      </c>
      <c r="F250" s="5" t="e">
        <f>SUMIF(Sta!$A:$A,$A250,Sta!$T:$T)/$B250</f>
        <v>#DIV/0!</v>
      </c>
      <c r="G250" s="5" t="e">
        <f>SUMIF(Sta!$B:$B,$A250,Sta!$T:$T)/$C250</f>
        <v>#DIV/0!</v>
      </c>
      <c r="H250" s="8" t="e">
        <f>(SUMIF(Sta!$A:$A,$A250,Sta!$R:$R)  + SUMIF(Sta!$B:$B,$A250,Sta!$S:$S) )/$D250</f>
        <v>#DIV/0!</v>
      </c>
      <c r="I250" s="5" t="e">
        <f>SUMIF(Sta!$A:$A,$A250,Sta!$R:$R)/$B250</f>
        <v>#DIV/0!</v>
      </c>
      <c r="J250" s="5" t="e">
        <f>SUMIF(Sta!$B:$B,$A250,Sta!$S:$S)/$C250</f>
        <v>#DIV/0!</v>
      </c>
      <c r="K250" s="9" t="e">
        <f>(COUNTIFS(Sta!$A:$A,$A250,Sta!$T:$T,"&gt;2.5") +COUNTIFS(Sta!$B:$B,$A250,Sta!$T:$T,"&gt;2.5"))/$D250</f>
        <v>#DIV/0!</v>
      </c>
      <c r="L250" s="6" t="e">
        <f>COUNTIFS(Sta!$A:$A,$A250,Sta!$T:$T,"&gt;2.5")/$B250</f>
        <v>#DIV/0!</v>
      </c>
      <c r="M250" s="6" t="e">
        <f>COUNTIFS(Sta!$B:$B,$A250,Sta!$T:$T,"&gt;2.5")/$C250</f>
        <v>#DIV/0!</v>
      </c>
      <c r="N250" s="9" t="e">
        <f>(COUNTIFS(Sta!$A:$A,$A250,Sta!$T:$T,"&gt;3.5") +COUNTIFS(Sta!$B:$B,$A250,Sta!$T:$T,"&gt;3.5"))/$D250</f>
        <v>#DIV/0!</v>
      </c>
      <c r="O250" s="31" t="e">
        <f>COUNTIFS(Sta!$A:$A,$A250,Sta!$T:$T,"&gt;3.5")/$B250</f>
        <v>#DIV/0!</v>
      </c>
      <c r="P250" s="12" t="e">
        <f>COUNTIFS(Sta!$B:$B,$A250,Sta!$T:$T,"&gt;3.5")/$C250</f>
        <v>#DIV/0!</v>
      </c>
      <c r="Q250" s="31" t="e">
        <f>(COUNTIFS(Sta!$A:$A,$A250,Sta!$T:$T,"&gt;4.5") +COUNTIFS(Sta!$B:$B,$A250,Sta!$T:$T,"&gt;4.5"))/$D250</f>
        <v>#DIV/0!</v>
      </c>
      <c r="R250" s="6" t="e">
        <f>COUNTIFS(Sta!$A:$A,$A250,Sta!$T:$T,"&gt;4.5")/$B250</f>
        <v>#DIV/0!</v>
      </c>
      <c r="S250" s="6" t="e">
        <f>COUNTIFS(Sta!$B:$B,$A250,Sta!$T:$T,"&gt;4.5")/$C250</f>
        <v>#DIV/0!</v>
      </c>
      <c r="T250" s="9" t="e">
        <f>(COUNTIFS(Sta!$A:$A,$A250,Sta!$R:$R,"&gt;0.5") +COUNTIFS(Sta!$B:$B,$A250,Sta!$S:$S,"&gt;0.5"))/$D250</f>
        <v>#DIV/0!</v>
      </c>
      <c r="U250" s="6" t="e">
        <f>COUNTIFS(Sta!$A:$A,$A250,Sta!$R:$R,"&gt;0.5")/$B250</f>
        <v>#DIV/0!</v>
      </c>
      <c r="V250" s="6" t="e">
        <f>COUNTIFS(Sta!$B:$B,$A250,Sta!$S:$S,"&gt;0.5")/$C250</f>
        <v>#DIV/0!</v>
      </c>
      <c r="W250" s="9" t="e">
        <f>(COUNTIFS(Sta!$A:$A,$A250,Sta!$R:$R,"&gt;1.5") +COUNTIFS(Sta!$B:$B,$A250,Sta!$S:$S,"&gt;1.5"))/$D250</f>
        <v>#DIV/0!</v>
      </c>
      <c r="X250" s="6" t="e">
        <f>COUNTIFS(Sta!$A:$A,$A250,Sta!$R:$R,"&gt;1.5")/$B250</f>
        <v>#DIV/0!</v>
      </c>
      <c r="Y250" s="6" t="e">
        <f>COUNTIFS(Sta!$B:$B,$A250,Sta!$S:$S,"&gt;1.5")/$C250</f>
        <v>#DIV/0!</v>
      </c>
    </row>
    <row r="251" spans="1:25" x14ac:dyDescent="0.3">
      <c r="A251" t="e">
        <f>A3A776</f>
        <v>#NAME?</v>
      </c>
      <c r="B251" s="7">
        <f>COUNTIF(Sta!A:A,A251)</f>
        <v>0</v>
      </c>
      <c r="C251" s="4">
        <f>COUNTIF(Sta!B:B,A251)</f>
        <v>0</v>
      </c>
      <c r="D251" s="4">
        <f t="shared" si="5"/>
        <v>0</v>
      </c>
      <c r="E251" s="8" t="e">
        <f>(SUMIF(Sta!$A:$A,$A251,Sta!$T:$T)  + SUMIF(Sta!$B:$B,$A251,Sta!$T:$T) )/$D251</f>
        <v>#DIV/0!</v>
      </c>
      <c r="F251" s="5" t="e">
        <f>SUMIF(Sta!$A:$A,$A251,Sta!$T:$T)/$B251</f>
        <v>#DIV/0!</v>
      </c>
      <c r="G251" s="5" t="e">
        <f>SUMIF(Sta!$B:$B,$A251,Sta!$T:$T)/$C251</f>
        <v>#DIV/0!</v>
      </c>
      <c r="H251" s="8" t="e">
        <f>(SUMIF(Sta!$A:$A,$A251,Sta!$R:$R)  + SUMIF(Sta!$B:$B,$A251,Sta!$S:$S) )/$D251</f>
        <v>#DIV/0!</v>
      </c>
      <c r="I251" s="5" t="e">
        <f>SUMIF(Sta!$A:$A,$A251,Sta!$R:$R)/$B251</f>
        <v>#DIV/0!</v>
      </c>
      <c r="J251" s="5" t="e">
        <f>SUMIF(Sta!$B:$B,$A251,Sta!$S:$S)/$C251</f>
        <v>#DIV/0!</v>
      </c>
      <c r="K251" s="9" t="e">
        <f>(COUNTIFS(Sta!$A:$A,$A251,Sta!$T:$T,"&gt;2.5") +COUNTIFS(Sta!$B:$B,$A251,Sta!$T:$T,"&gt;2.5"))/$D251</f>
        <v>#DIV/0!</v>
      </c>
      <c r="L251" s="6" t="e">
        <f>COUNTIFS(Sta!$A:$A,$A251,Sta!$T:$T,"&gt;2.5")/$B251</f>
        <v>#DIV/0!</v>
      </c>
      <c r="M251" s="6" t="e">
        <f>COUNTIFS(Sta!$B:$B,$A251,Sta!$T:$T,"&gt;2.5")/$C251</f>
        <v>#DIV/0!</v>
      </c>
      <c r="N251" s="9" t="e">
        <f>(COUNTIFS(Sta!$A:$A,$A251,Sta!$T:$T,"&gt;3.5") +COUNTIFS(Sta!$B:$B,$A251,Sta!$T:$T,"&gt;3.5"))/$D251</f>
        <v>#DIV/0!</v>
      </c>
      <c r="O251" s="31" t="e">
        <f>COUNTIFS(Sta!$A:$A,$A251,Sta!$T:$T,"&gt;3.5")/$B251</f>
        <v>#DIV/0!</v>
      </c>
      <c r="P251" s="12" t="e">
        <f>COUNTIFS(Sta!$B:$B,$A251,Sta!$T:$T,"&gt;3.5")/$C251</f>
        <v>#DIV/0!</v>
      </c>
      <c r="Q251" s="31" t="e">
        <f>(COUNTIFS(Sta!$A:$A,$A251,Sta!$T:$T,"&gt;4.5") +COUNTIFS(Sta!$B:$B,$A251,Sta!$T:$T,"&gt;4.5"))/$D251</f>
        <v>#DIV/0!</v>
      </c>
      <c r="R251" s="6" t="e">
        <f>COUNTIFS(Sta!$A:$A,$A251,Sta!$T:$T,"&gt;4.5")/$B251</f>
        <v>#DIV/0!</v>
      </c>
      <c r="S251" s="6" t="e">
        <f>COUNTIFS(Sta!$B:$B,$A251,Sta!$T:$T,"&gt;4.5")/$C251</f>
        <v>#DIV/0!</v>
      </c>
      <c r="T251" s="9" t="e">
        <f>(COUNTIFS(Sta!$A:$A,$A251,Sta!$R:$R,"&gt;0.5") +COUNTIFS(Sta!$B:$B,$A251,Sta!$S:$S,"&gt;0.5"))/$D251</f>
        <v>#DIV/0!</v>
      </c>
      <c r="U251" s="6" t="e">
        <f>COUNTIFS(Sta!$A:$A,$A251,Sta!$R:$R,"&gt;0.5")/$B251</f>
        <v>#DIV/0!</v>
      </c>
      <c r="V251" s="6" t="e">
        <f>COUNTIFS(Sta!$B:$B,$A251,Sta!$S:$S,"&gt;0.5")/$C251</f>
        <v>#DIV/0!</v>
      </c>
      <c r="W251" s="9" t="e">
        <f>(COUNTIFS(Sta!$A:$A,$A251,Sta!$R:$R,"&gt;1.5") +COUNTIFS(Sta!$B:$B,$A251,Sta!$S:$S,"&gt;1.5"))/$D251</f>
        <v>#DIV/0!</v>
      </c>
      <c r="X251" s="6" t="e">
        <f>COUNTIFS(Sta!$A:$A,$A251,Sta!$R:$R,"&gt;1.5")/$B251</f>
        <v>#DIV/0!</v>
      </c>
      <c r="Y251" s="6" t="e">
        <f>COUNTIFS(Sta!$B:$B,$A251,Sta!$S:$S,"&gt;1.5")/$C251</f>
        <v>#DIV/0!</v>
      </c>
    </row>
    <row r="252" spans="1:25" x14ac:dyDescent="0.3">
      <c r="A252" t="e">
        <f>A3A777</f>
        <v>#NAME?</v>
      </c>
      <c r="B252" s="7">
        <f>COUNTIF(Sta!A:A,A252)</f>
        <v>0</v>
      </c>
      <c r="C252" s="4">
        <f>COUNTIF(Sta!B:B,A252)</f>
        <v>0</v>
      </c>
      <c r="D252" s="4">
        <f t="shared" si="5"/>
        <v>0</v>
      </c>
      <c r="E252" s="8" t="e">
        <f>(SUMIF(Sta!$A:$A,$A252,Sta!$T:$T)  + SUMIF(Sta!$B:$B,$A252,Sta!$T:$T) )/$D252</f>
        <v>#DIV/0!</v>
      </c>
      <c r="F252" s="5" t="e">
        <f>SUMIF(Sta!$A:$A,$A252,Sta!$T:$T)/$B252</f>
        <v>#DIV/0!</v>
      </c>
      <c r="G252" s="5" t="e">
        <f>SUMIF(Sta!$B:$B,$A252,Sta!$T:$T)/$C252</f>
        <v>#DIV/0!</v>
      </c>
      <c r="H252" s="8" t="e">
        <f>(SUMIF(Sta!$A:$A,$A252,Sta!$R:$R)  + SUMIF(Sta!$B:$B,$A252,Sta!$S:$S) )/$D252</f>
        <v>#DIV/0!</v>
      </c>
      <c r="I252" s="5" t="e">
        <f>SUMIF(Sta!$A:$A,$A252,Sta!$R:$R)/$B252</f>
        <v>#DIV/0!</v>
      </c>
      <c r="J252" s="5" t="e">
        <f>SUMIF(Sta!$B:$B,$A252,Sta!$S:$S)/$C252</f>
        <v>#DIV/0!</v>
      </c>
      <c r="K252" s="9" t="e">
        <f>(COUNTIFS(Sta!$A:$A,$A252,Sta!$T:$T,"&gt;2.5") +COUNTIFS(Sta!$B:$B,$A252,Sta!$T:$T,"&gt;2.5"))/$D252</f>
        <v>#DIV/0!</v>
      </c>
      <c r="L252" s="6" t="e">
        <f>COUNTIFS(Sta!$A:$A,$A252,Sta!$T:$T,"&gt;2.5")/$B252</f>
        <v>#DIV/0!</v>
      </c>
      <c r="M252" s="6" t="e">
        <f>COUNTIFS(Sta!$B:$B,$A252,Sta!$T:$T,"&gt;2.5")/$C252</f>
        <v>#DIV/0!</v>
      </c>
      <c r="N252" s="9" t="e">
        <f>(COUNTIFS(Sta!$A:$A,$A252,Sta!$T:$T,"&gt;3.5") +COUNTIFS(Sta!$B:$B,$A252,Sta!$T:$T,"&gt;3.5"))/$D252</f>
        <v>#DIV/0!</v>
      </c>
      <c r="O252" s="31" t="e">
        <f>COUNTIFS(Sta!$A:$A,$A252,Sta!$T:$T,"&gt;3.5")/$B252</f>
        <v>#DIV/0!</v>
      </c>
      <c r="P252" s="12" t="e">
        <f>COUNTIFS(Sta!$B:$B,$A252,Sta!$T:$T,"&gt;3.5")/$C252</f>
        <v>#DIV/0!</v>
      </c>
      <c r="Q252" s="31" t="e">
        <f>(COUNTIFS(Sta!$A:$A,$A252,Sta!$T:$T,"&gt;4.5") +COUNTIFS(Sta!$B:$B,$A252,Sta!$T:$T,"&gt;4.5"))/$D252</f>
        <v>#DIV/0!</v>
      </c>
      <c r="R252" s="6" t="e">
        <f>COUNTIFS(Sta!$A:$A,$A252,Sta!$T:$T,"&gt;4.5")/$B252</f>
        <v>#DIV/0!</v>
      </c>
      <c r="S252" s="6" t="e">
        <f>COUNTIFS(Sta!$B:$B,$A252,Sta!$T:$T,"&gt;4.5")/$C252</f>
        <v>#DIV/0!</v>
      </c>
      <c r="T252" s="9" t="e">
        <f>(COUNTIFS(Sta!$A:$A,$A252,Sta!$R:$R,"&gt;0.5") +COUNTIFS(Sta!$B:$B,$A252,Sta!$S:$S,"&gt;0.5"))/$D252</f>
        <v>#DIV/0!</v>
      </c>
      <c r="U252" s="6" t="e">
        <f>COUNTIFS(Sta!$A:$A,$A252,Sta!$R:$R,"&gt;0.5")/$B252</f>
        <v>#DIV/0!</v>
      </c>
      <c r="V252" s="6" t="e">
        <f>COUNTIFS(Sta!$B:$B,$A252,Sta!$S:$S,"&gt;0.5")/$C252</f>
        <v>#DIV/0!</v>
      </c>
      <c r="W252" s="9" t="e">
        <f>(COUNTIFS(Sta!$A:$A,$A252,Sta!$R:$R,"&gt;1.5") +COUNTIFS(Sta!$B:$B,$A252,Sta!$S:$S,"&gt;1.5"))/$D252</f>
        <v>#DIV/0!</v>
      </c>
      <c r="X252" s="6" t="e">
        <f>COUNTIFS(Sta!$A:$A,$A252,Sta!$R:$R,"&gt;1.5")/$B252</f>
        <v>#DIV/0!</v>
      </c>
      <c r="Y252" s="6" t="e">
        <f>COUNTIFS(Sta!$B:$B,$A252,Sta!$S:$S,"&gt;1.5")/$C252</f>
        <v>#DIV/0!</v>
      </c>
    </row>
    <row r="253" spans="1:25" x14ac:dyDescent="0.3">
      <c r="A253" t="e">
        <f>A3A778</f>
        <v>#NAME?</v>
      </c>
      <c r="B253" s="7">
        <f>COUNTIF(Sta!A:A,A253)</f>
        <v>0</v>
      </c>
      <c r="C253" s="4">
        <f>COUNTIF(Sta!B:B,A253)</f>
        <v>0</v>
      </c>
      <c r="D253" s="4">
        <f t="shared" si="5"/>
        <v>0</v>
      </c>
      <c r="E253" s="8" t="e">
        <f>(SUMIF(Sta!$A:$A,$A253,Sta!$T:$T)  + SUMIF(Sta!$B:$B,$A253,Sta!$T:$T) )/$D253</f>
        <v>#DIV/0!</v>
      </c>
      <c r="F253" s="5" t="e">
        <f>SUMIF(Sta!$A:$A,$A253,Sta!$T:$T)/$B253</f>
        <v>#DIV/0!</v>
      </c>
      <c r="G253" s="5" t="e">
        <f>SUMIF(Sta!$B:$B,$A253,Sta!$T:$T)/$C253</f>
        <v>#DIV/0!</v>
      </c>
      <c r="H253" s="8" t="e">
        <f>(SUMIF(Sta!$A:$A,$A253,Sta!$R:$R)  + SUMIF(Sta!$B:$B,$A253,Sta!$S:$S) )/$D253</f>
        <v>#DIV/0!</v>
      </c>
      <c r="I253" s="5" t="e">
        <f>SUMIF(Sta!$A:$A,$A253,Sta!$R:$R)/$B253</f>
        <v>#DIV/0!</v>
      </c>
      <c r="J253" s="5" t="e">
        <f>SUMIF(Sta!$B:$B,$A253,Sta!$S:$S)/$C253</f>
        <v>#DIV/0!</v>
      </c>
      <c r="K253" s="9" t="e">
        <f>(COUNTIFS(Sta!$A:$A,$A253,Sta!$T:$T,"&gt;2.5") +COUNTIFS(Sta!$B:$B,$A253,Sta!$T:$T,"&gt;2.5"))/$D253</f>
        <v>#DIV/0!</v>
      </c>
      <c r="L253" s="6" t="e">
        <f>COUNTIFS(Sta!$A:$A,$A253,Sta!$T:$T,"&gt;2.5")/$B253</f>
        <v>#DIV/0!</v>
      </c>
      <c r="M253" s="6" t="e">
        <f>COUNTIFS(Sta!$B:$B,$A253,Sta!$T:$T,"&gt;2.5")/$C253</f>
        <v>#DIV/0!</v>
      </c>
      <c r="N253" s="9" t="e">
        <f>(COUNTIFS(Sta!$A:$A,$A253,Sta!$T:$T,"&gt;3.5") +COUNTIFS(Sta!$B:$B,$A253,Sta!$T:$T,"&gt;3.5"))/$D253</f>
        <v>#DIV/0!</v>
      </c>
      <c r="O253" s="31" t="e">
        <f>COUNTIFS(Sta!$A:$A,$A253,Sta!$T:$T,"&gt;3.5")/$B253</f>
        <v>#DIV/0!</v>
      </c>
      <c r="P253" s="12" t="e">
        <f>COUNTIFS(Sta!$B:$B,$A253,Sta!$T:$T,"&gt;3.5")/$C253</f>
        <v>#DIV/0!</v>
      </c>
      <c r="Q253" s="31" t="e">
        <f>(COUNTIFS(Sta!$A:$A,$A253,Sta!$T:$T,"&gt;4.5") +COUNTIFS(Sta!$B:$B,$A253,Sta!$T:$T,"&gt;4.5"))/$D253</f>
        <v>#DIV/0!</v>
      </c>
      <c r="R253" s="6" t="e">
        <f>COUNTIFS(Sta!$A:$A,$A253,Sta!$T:$T,"&gt;4.5")/$B253</f>
        <v>#DIV/0!</v>
      </c>
      <c r="S253" s="6" t="e">
        <f>COUNTIFS(Sta!$B:$B,$A253,Sta!$T:$T,"&gt;4.5")/$C253</f>
        <v>#DIV/0!</v>
      </c>
      <c r="T253" s="9" t="e">
        <f>(COUNTIFS(Sta!$A:$A,$A253,Sta!$R:$R,"&gt;0.5") +COUNTIFS(Sta!$B:$B,$A253,Sta!$S:$S,"&gt;0.5"))/$D253</f>
        <v>#DIV/0!</v>
      </c>
      <c r="U253" s="6" t="e">
        <f>COUNTIFS(Sta!$A:$A,$A253,Sta!$R:$R,"&gt;0.5")/$B253</f>
        <v>#DIV/0!</v>
      </c>
      <c r="V253" s="6" t="e">
        <f>COUNTIFS(Sta!$B:$B,$A253,Sta!$S:$S,"&gt;0.5")/$C253</f>
        <v>#DIV/0!</v>
      </c>
      <c r="W253" s="9" t="e">
        <f>(COUNTIFS(Sta!$A:$A,$A253,Sta!$R:$R,"&gt;1.5") +COUNTIFS(Sta!$B:$B,$A253,Sta!$S:$S,"&gt;1.5"))/$D253</f>
        <v>#DIV/0!</v>
      </c>
      <c r="X253" s="6" t="e">
        <f>COUNTIFS(Sta!$A:$A,$A253,Sta!$R:$R,"&gt;1.5")/$B253</f>
        <v>#DIV/0!</v>
      </c>
      <c r="Y253" s="6" t="e">
        <f>COUNTIFS(Sta!$B:$B,$A253,Sta!$S:$S,"&gt;1.5")/$C253</f>
        <v>#DIV/0!</v>
      </c>
    </row>
    <row r="254" spans="1:25" x14ac:dyDescent="0.3">
      <c r="A254" t="e">
        <f>A3A779</f>
        <v>#NAME?</v>
      </c>
      <c r="B254" s="7">
        <f>COUNTIF(Sta!A:A,A254)</f>
        <v>0</v>
      </c>
      <c r="C254" s="4">
        <f>COUNTIF(Sta!B:B,A254)</f>
        <v>0</v>
      </c>
      <c r="D254" s="4">
        <f t="shared" si="5"/>
        <v>0</v>
      </c>
      <c r="E254" s="8" t="e">
        <f>(SUMIF(Sta!$A:$A,$A254,Sta!$T:$T)  + SUMIF(Sta!$B:$B,$A254,Sta!$T:$T) )/$D254</f>
        <v>#DIV/0!</v>
      </c>
      <c r="F254" s="5" t="e">
        <f>SUMIF(Sta!$A:$A,$A254,Sta!$T:$T)/$B254</f>
        <v>#DIV/0!</v>
      </c>
      <c r="G254" s="5" t="e">
        <f>SUMIF(Sta!$B:$B,$A254,Sta!$T:$T)/$C254</f>
        <v>#DIV/0!</v>
      </c>
      <c r="H254" s="8" t="e">
        <f>(SUMIF(Sta!$A:$A,$A254,Sta!$R:$R)  + SUMIF(Sta!$B:$B,$A254,Sta!$S:$S) )/$D254</f>
        <v>#DIV/0!</v>
      </c>
      <c r="I254" s="5" t="e">
        <f>SUMIF(Sta!$A:$A,$A254,Sta!$R:$R)/$B254</f>
        <v>#DIV/0!</v>
      </c>
      <c r="J254" s="5" t="e">
        <f>SUMIF(Sta!$B:$B,$A254,Sta!$S:$S)/$C254</f>
        <v>#DIV/0!</v>
      </c>
      <c r="K254" s="9" t="e">
        <f>(COUNTIFS(Sta!$A:$A,$A254,Sta!$T:$T,"&gt;2.5") +COUNTIFS(Sta!$B:$B,$A254,Sta!$T:$T,"&gt;2.5"))/$D254</f>
        <v>#DIV/0!</v>
      </c>
      <c r="L254" s="6" t="e">
        <f>COUNTIFS(Sta!$A:$A,$A254,Sta!$T:$T,"&gt;2.5")/$B254</f>
        <v>#DIV/0!</v>
      </c>
      <c r="M254" s="6" t="e">
        <f>COUNTIFS(Sta!$B:$B,$A254,Sta!$T:$T,"&gt;2.5")/$C254</f>
        <v>#DIV/0!</v>
      </c>
      <c r="N254" s="9" t="e">
        <f>(COUNTIFS(Sta!$A:$A,$A254,Sta!$T:$T,"&gt;3.5") +COUNTIFS(Sta!$B:$B,$A254,Sta!$T:$T,"&gt;3.5"))/$D254</f>
        <v>#DIV/0!</v>
      </c>
      <c r="O254" s="31" t="e">
        <f>COUNTIFS(Sta!$A:$A,$A254,Sta!$T:$T,"&gt;3.5")/$B254</f>
        <v>#DIV/0!</v>
      </c>
      <c r="P254" s="12" t="e">
        <f>COUNTIFS(Sta!$B:$B,$A254,Sta!$T:$T,"&gt;3.5")/$C254</f>
        <v>#DIV/0!</v>
      </c>
      <c r="Q254" s="31" t="e">
        <f>(COUNTIFS(Sta!$A:$A,$A254,Sta!$T:$T,"&gt;4.5") +COUNTIFS(Sta!$B:$B,$A254,Sta!$T:$T,"&gt;4.5"))/$D254</f>
        <v>#DIV/0!</v>
      </c>
      <c r="R254" s="6" t="e">
        <f>COUNTIFS(Sta!$A:$A,$A254,Sta!$T:$T,"&gt;4.5")/$B254</f>
        <v>#DIV/0!</v>
      </c>
      <c r="S254" s="6" t="e">
        <f>COUNTIFS(Sta!$B:$B,$A254,Sta!$T:$T,"&gt;4.5")/$C254</f>
        <v>#DIV/0!</v>
      </c>
      <c r="T254" s="9" t="e">
        <f>(COUNTIFS(Sta!$A:$A,$A254,Sta!$R:$R,"&gt;0.5") +COUNTIFS(Sta!$B:$B,$A254,Sta!$S:$S,"&gt;0.5"))/$D254</f>
        <v>#DIV/0!</v>
      </c>
      <c r="U254" s="6" t="e">
        <f>COUNTIFS(Sta!$A:$A,$A254,Sta!$R:$R,"&gt;0.5")/$B254</f>
        <v>#DIV/0!</v>
      </c>
      <c r="V254" s="6" t="e">
        <f>COUNTIFS(Sta!$B:$B,$A254,Sta!$S:$S,"&gt;0.5")/$C254</f>
        <v>#DIV/0!</v>
      </c>
      <c r="W254" s="9" t="e">
        <f>(COUNTIFS(Sta!$A:$A,$A254,Sta!$R:$R,"&gt;1.5") +COUNTIFS(Sta!$B:$B,$A254,Sta!$S:$S,"&gt;1.5"))/$D254</f>
        <v>#DIV/0!</v>
      </c>
      <c r="X254" s="6" t="e">
        <f>COUNTIFS(Sta!$A:$A,$A254,Sta!$R:$R,"&gt;1.5")/$B254</f>
        <v>#DIV/0!</v>
      </c>
      <c r="Y254" s="6" t="e">
        <f>COUNTIFS(Sta!$B:$B,$A254,Sta!$S:$S,"&gt;1.5")/$C254</f>
        <v>#DIV/0!</v>
      </c>
    </row>
    <row r="255" spans="1:25" x14ac:dyDescent="0.3">
      <c r="A255" t="e">
        <f>A3A780</f>
        <v>#NAME?</v>
      </c>
      <c r="B255" s="7">
        <f>COUNTIF(Sta!A:A,A255)</f>
        <v>0</v>
      </c>
      <c r="C255" s="4">
        <f>COUNTIF(Sta!B:B,A255)</f>
        <v>0</v>
      </c>
      <c r="D255" s="4">
        <f t="shared" si="5"/>
        <v>0</v>
      </c>
      <c r="E255" s="8" t="e">
        <f>(SUMIF(Sta!$A:$A,$A255,Sta!$T:$T)  + SUMIF(Sta!$B:$B,$A255,Sta!$T:$T) )/$D255</f>
        <v>#DIV/0!</v>
      </c>
      <c r="F255" s="5" t="e">
        <f>SUMIF(Sta!$A:$A,$A255,Sta!$T:$T)/$B255</f>
        <v>#DIV/0!</v>
      </c>
      <c r="G255" s="5" t="e">
        <f>SUMIF(Sta!$B:$B,$A255,Sta!$T:$T)/$C255</f>
        <v>#DIV/0!</v>
      </c>
      <c r="H255" s="8" t="e">
        <f>(SUMIF(Sta!$A:$A,$A255,Sta!$R:$R)  + SUMIF(Sta!$B:$B,$A255,Sta!$S:$S) )/$D255</f>
        <v>#DIV/0!</v>
      </c>
      <c r="I255" s="5" t="e">
        <f>SUMIF(Sta!$A:$A,$A255,Sta!$R:$R)/$B255</f>
        <v>#DIV/0!</v>
      </c>
      <c r="J255" s="5" t="e">
        <f>SUMIF(Sta!$B:$B,$A255,Sta!$S:$S)/$C255</f>
        <v>#DIV/0!</v>
      </c>
      <c r="K255" s="9" t="e">
        <f>(COUNTIFS(Sta!$A:$A,$A255,Sta!$T:$T,"&gt;2.5") +COUNTIFS(Sta!$B:$B,$A255,Sta!$T:$T,"&gt;2.5"))/$D255</f>
        <v>#DIV/0!</v>
      </c>
      <c r="L255" s="6" t="e">
        <f>COUNTIFS(Sta!$A:$A,$A255,Sta!$T:$T,"&gt;2.5")/$B255</f>
        <v>#DIV/0!</v>
      </c>
      <c r="M255" s="6" t="e">
        <f>COUNTIFS(Sta!$B:$B,$A255,Sta!$T:$T,"&gt;2.5")/$C255</f>
        <v>#DIV/0!</v>
      </c>
      <c r="N255" s="9" t="e">
        <f>(COUNTIFS(Sta!$A:$A,$A255,Sta!$T:$T,"&gt;3.5") +COUNTIFS(Sta!$B:$B,$A255,Sta!$T:$T,"&gt;3.5"))/$D255</f>
        <v>#DIV/0!</v>
      </c>
      <c r="O255" s="31" t="e">
        <f>COUNTIFS(Sta!$A:$A,$A255,Sta!$T:$T,"&gt;3.5")/$B255</f>
        <v>#DIV/0!</v>
      </c>
      <c r="P255" s="12" t="e">
        <f>COUNTIFS(Sta!$B:$B,$A255,Sta!$T:$T,"&gt;3.5")/$C255</f>
        <v>#DIV/0!</v>
      </c>
      <c r="Q255" s="31" t="e">
        <f>(COUNTIFS(Sta!$A:$A,$A255,Sta!$T:$T,"&gt;4.5") +COUNTIFS(Sta!$B:$B,$A255,Sta!$T:$T,"&gt;4.5"))/$D255</f>
        <v>#DIV/0!</v>
      </c>
      <c r="R255" s="6" t="e">
        <f>COUNTIFS(Sta!$A:$A,$A255,Sta!$T:$T,"&gt;4.5")/$B255</f>
        <v>#DIV/0!</v>
      </c>
      <c r="S255" s="6" t="e">
        <f>COUNTIFS(Sta!$B:$B,$A255,Sta!$T:$T,"&gt;4.5")/$C255</f>
        <v>#DIV/0!</v>
      </c>
      <c r="T255" s="9" t="e">
        <f>(COUNTIFS(Sta!$A:$A,$A255,Sta!$R:$R,"&gt;0.5") +COUNTIFS(Sta!$B:$B,$A255,Sta!$S:$S,"&gt;0.5"))/$D255</f>
        <v>#DIV/0!</v>
      </c>
      <c r="U255" s="6" t="e">
        <f>COUNTIFS(Sta!$A:$A,$A255,Sta!$R:$R,"&gt;0.5")/$B255</f>
        <v>#DIV/0!</v>
      </c>
      <c r="V255" s="6" t="e">
        <f>COUNTIFS(Sta!$B:$B,$A255,Sta!$S:$S,"&gt;0.5")/$C255</f>
        <v>#DIV/0!</v>
      </c>
      <c r="W255" s="9" t="e">
        <f>(COUNTIFS(Sta!$A:$A,$A255,Sta!$R:$R,"&gt;1.5") +COUNTIFS(Sta!$B:$B,$A255,Sta!$S:$S,"&gt;1.5"))/$D255</f>
        <v>#DIV/0!</v>
      </c>
      <c r="X255" s="6" t="e">
        <f>COUNTIFS(Sta!$A:$A,$A255,Sta!$R:$R,"&gt;1.5")/$B255</f>
        <v>#DIV/0!</v>
      </c>
      <c r="Y255" s="6" t="e">
        <f>COUNTIFS(Sta!$B:$B,$A255,Sta!$S:$S,"&gt;1.5")/$C255</f>
        <v>#DIV/0!</v>
      </c>
    </row>
    <row r="256" spans="1:25" x14ac:dyDescent="0.3">
      <c r="A256" t="e">
        <f>A3A781</f>
        <v>#NAME?</v>
      </c>
      <c r="B256" s="7">
        <f>COUNTIF(Sta!A:A,A256)</f>
        <v>0</v>
      </c>
      <c r="C256" s="4">
        <f>COUNTIF(Sta!B:B,A256)</f>
        <v>0</v>
      </c>
      <c r="D256" s="4">
        <f t="shared" si="5"/>
        <v>0</v>
      </c>
      <c r="E256" s="8" t="e">
        <f>(SUMIF(Sta!$A:$A,$A256,Sta!$T:$T)  + SUMIF(Sta!$B:$B,$A256,Sta!$T:$T) )/$D256</f>
        <v>#DIV/0!</v>
      </c>
      <c r="F256" s="5" t="e">
        <f>SUMIF(Sta!$A:$A,$A256,Sta!$T:$T)/$B256</f>
        <v>#DIV/0!</v>
      </c>
      <c r="G256" s="5" t="e">
        <f>SUMIF(Sta!$B:$B,$A256,Sta!$T:$T)/$C256</f>
        <v>#DIV/0!</v>
      </c>
      <c r="H256" s="8" t="e">
        <f>(SUMIF(Sta!$A:$A,$A256,Sta!$R:$R)  + SUMIF(Sta!$B:$B,$A256,Sta!$S:$S) )/$D256</f>
        <v>#DIV/0!</v>
      </c>
      <c r="I256" s="5" t="e">
        <f>SUMIF(Sta!$A:$A,$A256,Sta!$R:$R)/$B256</f>
        <v>#DIV/0!</v>
      </c>
      <c r="J256" s="5" t="e">
        <f>SUMIF(Sta!$B:$B,$A256,Sta!$S:$S)/$C256</f>
        <v>#DIV/0!</v>
      </c>
      <c r="K256" s="9" t="e">
        <f>(COUNTIFS(Sta!$A:$A,$A256,Sta!$T:$T,"&gt;2.5") +COUNTIFS(Sta!$B:$B,$A256,Sta!$T:$T,"&gt;2.5"))/$D256</f>
        <v>#DIV/0!</v>
      </c>
      <c r="L256" s="6" t="e">
        <f>COUNTIFS(Sta!$A:$A,$A256,Sta!$T:$T,"&gt;2.5")/$B256</f>
        <v>#DIV/0!</v>
      </c>
      <c r="M256" s="6" t="e">
        <f>COUNTIFS(Sta!$B:$B,$A256,Sta!$T:$T,"&gt;2.5")/$C256</f>
        <v>#DIV/0!</v>
      </c>
      <c r="N256" s="9" t="e">
        <f>(COUNTIFS(Sta!$A:$A,$A256,Sta!$T:$T,"&gt;3.5") +COUNTIFS(Sta!$B:$B,$A256,Sta!$T:$T,"&gt;3.5"))/$D256</f>
        <v>#DIV/0!</v>
      </c>
      <c r="O256" s="31" t="e">
        <f>COUNTIFS(Sta!$A:$A,$A256,Sta!$T:$T,"&gt;3.5")/$B256</f>
        <v>#DIV/0!</v>
      </c>
      <c r="P256" s="12" t="e">
        <f>COUNTIFS(Sta!$B:$B,$A256,Sta!$T:$T,"&gt;3.5")/$C256</f>
        <v>#DIV/0!</v>
      </c>
      <c r="Q256" s="31" t="e">
        <f>(COUNTIFS(Sta!$A:$A,$A256,Sta!$T:$T,"&gt;4.5") +COUNTIFS(Sta!$B:$B,$A256,Sta!$T:$T,"&gt;4.5"))/$D256</f>
        <v>#DIV/0!</v>
      </c>
      <c r="R256" s="6" t="e">
        <f>COUNTIFS(Sta!$A:$A,$A256,Sta!$T:$T,"&gt;4.5")/$B256</f>
        <v>#DIV/0!</v>
      </c>
      <c r="S256" s="6" t="e">
        <f>COUNTIFS(Sta!$B:$B,$A256,Sta!$T:$T,"&gt;4.5")/$C256</f>
        <v>#DIV/0!</v>
      </c>
      <c r="T256" s="9" t="e">
        <f>(COUNTIFS(Sta!$A:$A,$A256,Sta!$R:$R,"&gt;0.5") +COUNTIFS(Sta!$B:$B,$A256,Sta!$S:$S,"&gt;0.5"))/$D256</f>
        <v>#DIV/0!</v>
      </c>
      <c r="U256" s="6" t="e">
        <f>COUNTIFS(Sta!$A:$A,$A256,Sta!$R:$R,"&gt;0.5")/$B256</f>
        <v>#DIV/0!</v>
      </c>
      <c r="V256" s="6" t="e">
        <f>COUNTIFS(Sta!$B:$B,$A256,Sta!$S:$S,"&gt;0.5")/$C256</f>
        <v>#DIV/0!</v>
      </c>
      <c r="W256" s="9" t="e">
        <f>(COUNTIFS(Sta!$A:$A,$A256,Sta!$R:$R,"&gt;1.5") +COUNTIFS(Sta!$B:$B,$A256,Sta!$S:$S,"&gt;1.5"))/$D256</f>
        <v>#DIV/0!</v>
      </c>
      <c r="X256" s="6" t="e">
        <f>COUNTIFS(Sta!$A:$A,$A256,Sta!$R:$R,"&gt;1.5")/$B256</f>
        <v>#DIV/0!</v>
      </c>
      <c r="Y256" s="6" t="e">
        <f>COUNTIFS(Sta!$B:$B,$A256,Sta!$S:$S,"&gt;1.5")/$C256</f>
        <v>#DIV/0!</v>
      </c>
    </row>
    <row r="257" spans="1:25" x14ac:dyDescent="0.3">
      <c r="A257" t="e">
        <f>A3A782</f>
        <v>#NAME?</v>
      </c>
      <c r="B257" s="7">
        <f>COUNTIF(Sta!A:A,A257)</f>
        <v>0</v>
      </c>
      <c r="C257" s="4">
        <f>COUNTIF(Sta!B:B,A257)</f>
        <v>0</v>
      </c>
      <c r="D257" s="4">
        <f t="shared" si="5"/>
        <v>0</v>
      </c>
      <c r="E257" s="8" t="e">
        <f>(SUMIF(Sta!$A:$A,$A257,Sta!$T:$T)  + SUMIF(Sta!$B:$B,$A257,Sta!$T:$T) )/$D257</f>
        <v>#DIV/0!</v>
      </c>
      <c r="F257" s="5" t="e">
        <f>SUMIF(Sta!$A:$A,$A257,Sta!$T:$T)/$B257</f>
        <v>#DIV/0!</v>
      </c>
      <c r="G257" s="5" t="e">
        <f>SUMIF(Sta!$B:$B,$A257,Sta!$T:$T)/$C257</f>
        <v>#DIV/0!</v>
      </c>
      <c r="H257" s="8" t="e">
        <f>(SUMIF(Sta!$A:$A,$A257,Sta!$R:$R)  + SUMIF(Sta!$B:$B,$A257,Sta!$S:$S) )/$D257</f>
        <v>#DIV/0!</v>
      </c>
      <c r="I257" s="5" t="e">
        <f>SUMIF(Sta!$A:$A,$A257,Sta!$R:$R)/$B257</f>
        <v>#DIV/0!</v>
      </c>
      <c r="J257" s="5" t="e">
        <f>SUMIF(Sta!$B:$B,$A257,Sta!$S:$S)/$C257</f>
        <v>#DIV/0!</v>
      </c>
      <c r="K257" s="9" t="e">
        <f>(COUNTIFS(Sta!$A:$A,$A257,Sta!$T:$T,"&gt;2.5") +COUNTIFS(Sta!$B:$B,$A257,Sta!$T:$T,"&gt;2.5"))/$D257</f>
        <v>#DIV/0!</v>
      </c>
      <c r="L257" s="6" t="e">
        <f>COUNTIFS(Sta!$A:$A,$A257,Sta!$T:$T,"&gt;2.5")/$B257</f>
        <v>#DIV/0!</v>
      </c>
      <c r="M257" s="6" t="e">
        <f>COUNTIFS(Sta!$B:$B,$A257,Sta!$T:$T,"&gt;2.5")/$C257</f>
        <v>#DIV/0!</v>
      </c>
      <c r="N257" s="9" t="e">
        <f>(COUNTIFS(Sta!$A:$A,$A257,Sta!$T:$T,"&gt;3.5") +COUNTIFS(Sta!$B:$B,$A257,Sta!$T:$T,"&gt;3.5"))/$D257</f>
        <v>#DIV/0!</v>
      </c>
      <c r="O257" s="31" t="e">
        <f>COUNTIFS(Sta!$A:$A,$A257,Sta!$T:$T,"&gt;3.5")/$B257</f>
        <v>#DIV/0!</v>
      </c>
      <c r="P257" s="12" t="e">
        <f>COUNTIFS(Sta!$B:$B,$A257,Sta!$T:$T,"&gt;3.5")/$C257</f>
        <v>#DIV/0!</v>
      </c>
      <c r="Q257" s="31" t="e">
        <f>(COUNTIFS(Sta!$A:$A,$A257,Sta!$T:$T,"&gt;4.5") +COUNTIFS(Sta!$B:$B,$A257,Sta!$T:$T,"&gt;4.5"))/$D257</f>
        <v>#DIV/0!</v>
      </c>
      <c r="R257" s="6" t="e">
        <f>COUNTIFS(Sta!$A:$A,$A257,Sta!$T:$T,"&gt;4.5")/$B257</f>
        <v>#DIV/0!</v>
      </c>
      <c r="S257" s="6" t="e">
        <f>COUNTIFS(Sta!$B:$B,$A257,Sta!$T:$T,"&gt;4.5")/$C257</f>
        <v>#DIV/0!</v>
      </c>
      <c r="T257" s="9" t="e">
        <f>(COUNTIFS(Sta!$A:$A,$A257,Sta!$R:$R,"&gt;0.5") +COUNTIFS(Sta!$B:$B,$A257,Sta!$S:$S,"&gt;0.5"))/$D257</f>
        <v>#DIV/0!</v>
      </c>
      <c r="U257" s="6" t="e">
        <f>COUNTIFS(Sta!$A:$A,$A257,Sta!$R:$R,"&gt;0.5")/$B257</f>
        <v>#DIV/0!</v>
      </c>
      <c r="V257" s="6" t="e">
        <f>COUNTIFS(Sta!$B:$B,$A257,Sta!$S:$S,"&gt;0.5")/$C257</f>
        <v>#DIV/0!</v>
      </c>
      <c r="W257" s="9" t="e">
        <f>(COUNTIFS(Sta!$A:$A,$A257,Sta!$R:$R,"&gt;1.5") +COUNTIFS(Sta!$B:$B,$A257,Sta!$S:$S,"&gt;1.5"))/$D257</f>
        <v>#DIV/0!</v>
      </c>
      <c r="X257" s="6" t="e">
        <f>COUNTIFS(Sta!$A:$A,$A257,Sta!$R:$R,"&gt;1.5")/$B257</f>
        <v>#DIV/0!</v>
      </c>
      <c r="Y257" s="6" t="e">
        <f>COUNTIFS(Sta!$B:$B,$A257,Sta!$S:$S,"&gt;1.5")/$C257</f>
        <v>#DIV/0!</v>
      </c>
    </row>
    <row r="258" spans="1:25" x14ac:dyDescent="0.3">
      <c r="A258" t="e">
        <f>A3A783</f>
        <v>#NAME?</v>
      </c>
      <c r="B258" s="7">
        <f>COUNTIF(Sta!A:A,A258)</f>
        <v>0</v>
      </c>
      <c r="C258" s="4">
        <f>COUNTIF(Sta!B:B,A258)</f>
        <v>0</v>
      </c>
      <c r="D258" s="4">
        <f t="shared" si="5"/>
        <v>0</v>
      </c>
      <c r="E258" s="8" t="e">
        <f>(SUMIF(Sta!$A:$A,$A258,Sta!$T:$T)  + SUMIF(Sta!$B:$B,$A258,Sta!$T:$T) )/$D258</f>
        <v>#DIV/0!</v>
      </c>
      <c r="F258" s="5" t="e">
        <f>SUMIF(Sta!$A:$A,$A258,Sta!$T:$T)/$B258</f>
        <v>#DIV/0!</v>
      </c>
      <c r="G258" s="5" t="e">
        <f>SUMIF(Sta!$B:$B,$A258,Sta!$T:$T)/$C258</f>
        <v>#DIV/0!</v>
      </c>
      <c r="H258" s="8" t="e">
        <f>(SUMIF(Sta!$A:$A,$A258,Sta!$R:$R)  + SUMIF(Sta!$B:$B,$A258,Sta!$S:$S) )/$D258</f>
        <v>#DIV/0!</v>
      </c>
      <c r="I258" s="5" t="e">
        <f>SUMIF(Sta!$A:$A,$A258,Sta!$R:$R)/$B258</f>
        <v>#DIV/0!</v>
      </c>
      <c r="J258" s="5" t="e">
        <f>SUMIF(Sta!$B:$B,$A258,Sta!$S:$S)/$C258</f>
        <v>#DIV/0!</v>
      </c>
      <c r="K258" s="9" t="e">
        <f>(COUNTIFS(Sta!$A:$A,$A258,Sta!$T:$T,"&gt;2.5") +COUNTIFS(Sta!$B:$B,$A258,Sta!$T:$T,"&gt;2.5"))/$D258</f>
        <v>#DIV/0!</v>
      </c>
      <c r="L258" s="6" t="e">
        <f>COUNTIFS(Sta!$A:$A,$A258,Sta!$T:$T,"&gt;2.5")/$B258</f>
        <v>#DIV/0!</v>
      </c>
      <c r="M258" s="6" t="e">
        <f>COUNTIFS(Sta!$B:$B,$A258,Sta!$T:$T,"&gt;2.5")/$C258</f>
        <v>#DIV/0!</v>
      </c>
      <c r="N258" s="9" t="e">
        <f>(COUNTIFS(Sta!$A:$A,$A258,Sta!$T:$T,"&gt;3.5") +COUNTIFS(Sta!$B:$B,$A258,Sta!$T:$T,"&gt;3.5"))/$D258</f>
        <v>#DIV/0!</v>
      </c>
      <c r="O258" s="31" t="e">
        <f>COUNTIFS(Sta!$A:$A,$A258,Sta!$T:$T,"&gt;3.5")/$B258</f>
        <v>#DIV/0!</v>
      </c>
      <c r="P258" s="12" t="e">
        <f>COUNTIFS(Sta!$B:$B,$A258,Sta!$T:$T,"&gt;3.5")/$C258</f>
        <v>#DIV/0!</v>
      </c>
      <c r="Q258" s="31" t="e">
        <f>(COUNTIFS(Sta!$A:$A,$A258,Sta!$T:$T,"&gt;4.5") +COUNTIFS(Sta!$B:$B,$A258,Sta!$T:$T,"&gt;4.5"))/$D258</f>
        <v>#DIV/0!</v>
      </c>
      <c r="R258" s="6" t="e">
        <f>COUNTIFS(Sta!$A:$A,$A258,Sta!$T:$T,"&gt;4.5")/$B258</f>
        <v>#DIV/0!</v>
      </c>
      <c r="S258" s="6" t="e">
        <f>COUNTIFS(Sta!$B:$B,$A258,Sta!$T:$T,"&gt;4.5")/$C258</f>
        <v>#DIV/0!</v>
      </c>
      <c r="T258" s="9" t="e">
        <f>(COUNTIFS(Sta!$A:$A,$A258,Sta!$R:$R,"&gt;0.5") +COUNTIFS(Sta!$B:$B,$A258,Sta!$S:$S,"&gt;0.5"))/$D258</f>
        <v>#DIV/0!</v>
      </c>
      <c r="U258" s="6" t="e">
        <f>COUNTIFS(Sta!$A:$A,$A258,Sta!$R:$R,"&gt;0.5")/$B258</f>
        <v>#DIV/0!</v>
      </c>
      <c r="V258" s="6" t="e">
        <f>COUNTIFS(Sta!$B:$B,$A258,Sta!$S:$S,"&gt;0.5")/$C258</f>
        <v>#DIV/0!</v>
      </c>
      <c r="W258" s="9" t="e">
        <f>(COUNTIFS(Sta!$A:$A,$A258,Sta!$R:$R,"&gt;1.5") +COUNTIFS(Sta!$B:$B,$A258,Sta!$S:$S,"&gt;1.5"))/$D258</f>
        <v>#DIV/0!</v>
      </c>
      <c r="X258" s="6" t="e">
        <f>COUNTIFS(Sta!$A:$A,$A258,Sta!$R:$R,"&gt;1.5")/$B258</f>
        <v>#DIV/0!</v>
      </c>
      <c r="Y258" s="6" t="e">
        <f>COUNTIFS(Sta!$B:$B,$A258,Sta!$S:$S,"&gt;1.5")/$C258</f>
        <v>#DIV/0!</v>
      </c>
    </row>
    <row r="259" spans="1:25" x14ac:dyDescent="0.3">
      <c r="A259" t="e">
        <f>A3A784</f>
        <v>#NAME?</v>
      </c>
      <c r="B259" s="7">
        <f>COUNTIF(Sta!A:A,A259)</f>
        <v>0</v>
      </c>
      <c r="C259" s="4">
        <f>COUNTIF(Sta!B:B,A259)</f>
        <v>0</v>
      </c>
      <c r="D259" s="4">
        <f t="shared" si="5"/>
        <v>0</v>
      </c>
      <c r="E259" s="8" t="e">
        <f>(SUMIF(Sta!$A:$A,$A259,Sta!$T:$T)  + SUMIF(Sta!$B:$B,$A259,Sta!$T:$T) )/$D259</f>
        <v>#DIV/0!</v>
      </c>
      <c r="F259" s="5" t="e">
        <f>SUMIF(Sta!$A:$A,$A259,Sta!$T:$T)/$B259</f>
        <v>#DIV/0!</v>
      </c>
      <c r="G259" s="5" t="e">
        <f>SUMIF(Sta!$B:$B,$A259,Sta!$T:$T)/$C259</f>
        <v>#DIV/0!</v>
      </c>
      <c r="H259" s="8" t="e">
        <f>(SUMIF(Sta!$A:$A,$A259,Sta!$R:$R)  + SUMIF(Sta!$B:$B,$A259,Sta!$S:$S) )/$D259</f>
        <v>#DIV/0!</v>
      </c>
      <c r="I259" s="5" t="e">
        <f>SUMIF(Sta!$A:$A,$A259,Sta!$R:$R)/$B259</f>
        <v>#DIV/0!</v>
      </c>
      <c r="J259" s="5" t="e">
        <f>SUMIF(Sta!$B:$B,$A259,Sta!$S:$S)/$C259</f>
        <v>#DIV/0!</v>
      </c>
      <c r="K259" s="9" t="e">
        <f>(COUNTIFS(Sta!$A:$A,$A259,Sta!$T:$T,"&gt;2.5") +COUNTIFS(Sta!$B:$B,$A259,Sta!$T:$T,"&gt;2.5"))/$D259</f>
        <v>#DIV/0!</v>
      </c>
      <c r="L259" s="6" t="e">
        <f>COUNTIFS(Sta!$A:$A,$A259,Sta!$T:$T,"&gt;2.5")/$B259</f>
        <v>#DIV/0!</v>
      </c>
      <c r="M259" s="6" t="e">
        <f>COUNTIFS(Sta!$B:$B,$A259,Sta!$T:$T,"&gt;2.5")/$C259</f>
        <v>#DIV/0!</v>
      </c>
      <c r="N259" s="9" t="e">
        <f>(COUNTIFS(Sta!$A:$A,$A259,Sta!$T:$T,"&gt;3.5") +COUNTIFS(Sta!$B:$B,$A259,Sta!$T:$T,"&gt;3.5"))/$D259</f>
        <v>#DIV/0!</v>
      </c>
      <c r="O259" s="31" t="e">
        <f>COUNTIFS(Sta!$A:$A,$A259,Sta!$T:$T,"&gt;3.5")/$B259</f>
        <v>#DIV/0!</v>
      </c>
      <c r="P259" s="12" t="e">
        <f>COUNTIFS(Sta!$B:$B,$A259,Sta!$T:$T,"&gt;3.5")/$C259</f>
        <v>#DIV/0!</v>
      </c>
      <c r="Q259" s="31" t="e">
        <f>(COUNTIFS(Sta!$A:$A,$A259,Sta!$T:$T,"&gt;4.5") +COUNTIFS(Sta!$B:$B,$A259,Sta!$T:$T,"&gt;4.5"))/$D259</f>
        <v>#DIV/0!</v>
      </c>
      <c r="R259" s="6" t="e">
        <f>COUNTIFS(Sta!$A:$A,$A259,Sta!$T:$T,"&gt;4.5")/$B259</f>
        <v>#DIV/0!</v>
      </c>
      <c r="S259" s="6" t="e">
        <f>COUNTIFS(Sta!$B:$B,$A259,Sta!$T:$T,"&gt;4.5")/$C259</f>
        <v>#DIV/0!</v>
      </c>
      <c r="T259" s="9" t="e">
        <f>(COUNTIFS(Sta!$A:$A,$A259,Sta!$R:$R,"&gt;0.5") +COUNTIFS(Sta!$B:$B,$A259,Sta!$S:$S,"&gt;0.5"))/$D259</f>
        <v>#DIV/0!</v>
      </c>
      <c r="U259" s="6" t="e">
        <f>COUNTIFS(Sta!$A:$A,$A259,Sta!$R:$R,"&gt;0.5")/$B259</f>
        <v>#DIV/0!</v>
      </c>
      <c r="V259" s="6" t="e">
        <f>COUNTIFS(Sta!$B:$B,$A259,Sta!$S:$S,"&gt;0.5")/$C259</f>
        <v>#DIV/0!</v>
      </c>
      <c r="W259" s="9" t="e">
        <f>(COUNTIFS(Sta!$A:$A,$A259,Sta!$R:$R,"&gt;1.5") +COUNTIFS(Sta!$B:$B,$A259,Sta!$S:$S,"&gt;1.5"))/$D259</f>
        <v>#DIV/0!</v>
      </c>
      <c r="X259" s="6" t="e">
        <f>COUNTIFS(Sta!$A:$A,$A259,Sta!$R:$R,"&gt;1.5")/$B259</f>
        <v>#DIV/0!</v>
      </c>
      <c r="Y259" s="6" t="e">
        <f>COUNTIFS(Sta!$B:$B,$A259,Sta!$S:$S,"&gt;1.5")/$C259</f>
        <v>#DIV/0!</v>
      </c>
    </row>
    <row r="260" spans="1:25" x14ac:dyDescent="0.3">
      <c r="A260" t="e">
        <f>A3A785</f>
        <v>#NAME?</v>
      </c>
      <c r="B260" s="7">
        <f>COUNTIF(Sta!A:A,A260)</f>
        <v>0</v>
      </c>
      <c r="C260" s="4">
        <f>COUNTIF(Sta!B:B,A260)</f>
        <v>0</v>
      </c>
      <c r="D260" s="4">
        <f t="shared" si="5"/>
        <v>0</v>
      </c>
      <c r="E260" s="8" t="e">
        <f>(SUMIF(Sta!$A:$A,$A260,Sta!$T:$T)  + SUMIF(Sta!$B:$B,$A260,Sta!$T:$T) )/$D260</f>
        <v>#DIV/0!</v>
      </c>
      <c r="F260" s="5" t="e">
        <f>SUMIF(Sta!$A:$A,$A260,Sta!$T:$T)/$B260</f>
        <v>#DIV/0!</v>
      </c>
      <c r="G260" s="5" t="e">
        <f>SUMIF(Sta!$B:$B,$A260,Sta!$T:$T)/$C260</f>
        <v>#DIV/0!</v>
      </c>
      <c r="H260" s="8" t="e">
        <f>(SUMIF(Sta!$A:$A,$A260,Sta!$R:$R)  + SUMIF(Sta!$B:$B,$A260,Sta!$S:$S) )/$D260</f>
        <v>#DIV/0!</v>
      </c>
      <c r="I260" s="5" t="e">
        <f>SUMIF(Sta!$A:$A,$A260,Sta!$R:$R)/$B260</f>
        <v>#DIV/0!</v>
      </c>
      <c r="J260" s="5" t="e">
        <f>SUMIF(Sta!$B:$B,$A260,Sta!$S:$S)/$C260</f>
        <v>#DIV/0!</v>
      </c>
      <c r="K260" s="9" t="e">
        <f>(COUNTIFS(Sta!$A:$A,$A260,Sta!$T:$T,"&gt;2.5") +COUNTIFS(Sta!$B:$B,$A260,Sta!$T:$T,"&gt;2.5"))/$D260</f>
        <v>#DIV/0!</v>
      </c>
      <c r="L260" s="6" t="e">
        <f>COUNTIFS(Sta!$A:$A,$A260,Sta!$T:$T,"&gt;2.5")/$B260</f>
        <v>#DIV/0!</v>
      </c>
      <c r="M260" s="6" t="e">
        <f>COUNTIFS(Sta!$B:$B,$A260,Sta!$T:$T,"&gt;2.5")/$C260</f>
        <v>#DIV/0!</v>
      </c>
      <c r="N260" s="9" t="e">
        <f>(COUNTIFS(Sta!$A:$A,$A260,Sta!$T:$T,"&gt;3.5") +COUNTIFS(Sta!$B:$B,$A260,Sta!$T:$T,"&gt;3.5"))/$D260</f>
        <v>#DIV/0!</v>
      </c>
      <c r="O260" s="31" t="e">
        <f>COUNTIFS(Sta!$A:$A,$A260,Sta!$T:$T,"&gt;3.5")/$B260</f>
        <v>#DIV/0!</v>
      </c>
      <c r="P260" s="12" t="e">
        <f>COUNTIFS(Sta!$B:$B,$A260,Sta!$T:$T,"&gt;3.5")/$C260</f>
        <v>#DIV/0!</v>
      </c>
      <c r="Q260" s="31" t="e">
        <f>(COUNTIFS(Sta!$A:$A,$A260,Sta!$T:$T,"&gt;4.5") +COUNTIFS(Sta!$B:$B,$A260,Sta!$T:$T,"&gt;4.5"))/$D260</f>
        <v>#DIV/0!</v>
      </c>
      <c r="R260" s="6" t="e">
        <f>COUNTIFS(Sta!$A:$A,$A260,Sta!$T:$T,"&gt;4.5")/$B260</f>
        <v>#DIV/0!</v>
      </c>
      <c r="S260" s="6" t="e">
        <f>COUNTIFS(Sta!$B:$B,$A260,Sta!$T:$T,"&gt;4.5")/$C260</f>
        <v>#DIV/0!</v>
      </c>
      <c r="T260" s="9" t="e">
        <f>(COUNTIFS(Sta!$A:$A,$A260,Sta!$R:$R,"&gt;0.5") +COUNTIFS(Sta!$B:$B,$A260,Sta!$S:$S,"&gt;0.5"))/$D260</f>
        <v>#DIV/0!</v>
      </c>
      <c r="U260" s="6" t="e">
        <f>COUNTIFS(Sta!$A:$A,$A260,Sta!$R:$R,"&gt;0.5")/$B260</f>
        <v>#DIV/0!</v>
      </c>
      <c r="V260" s="6" t="e">
        <f>COUNTIFS(Sta!$B:$B,$A260,Sta!$S:$S,"&gt;0.5")/$C260</f>
        <v>#DIV/0!</v>
      </c>
      <c r="W260" s="9" t="e">
        <f>(COUNTIFS(Sta!$A:$A,$A260,Sta!$R:$R,"&gt;1.5") +COUNTIFS(Sta!$B:$B,$A260,Sta!$S:$S,"&gt;1.5"))/$D260</f>
        <v>#DIV/0!</v>
      </c>
      <c r="X260" s="6" t="e">
        <f>COUNTIFS(Sta!$A:$A,$A260,Sta!$R:$R,"&gt;1.5")/$B260</f>
        <v>#DIV/0!</v>
      </c>
      <c r="Y260" s="6" t="e">
        <f>COUNTIFS(Sta!$B:$B,$A260,Sta!$S:$S,"&gt;1.5")/$C260</f>
        <v>#DIV/0!</v>
      </c>
    </row>
    <row r="261" spans="1:25" x14ac:dyDescent="0.3">
      <c r="A261" t="e">
        <f>A3A786</f>
        <v>#NAME?</v>
      </c>
      <c r="B261" s="7">
        <f>COUNTIF(Sta!A:A,A261)</f>
        <v>0</v>
      </c>
      <c r="C261" s="4">
        <f>COUNTIF(Sta!B:B,A261)</f>
        <v>0</v>
      </c>
      <c r="D261" s="4">
        <f t="shared" si="5"/>
        <v>0</v>
      </c>
      <c r="E261" s="8" t="e">
        <f>(SUMIF(Sta!$A:$A,$A261,Sta!$T:$T)  + SUMIF(Sta!$B:$B,$A261,Sta!$T:$T) )/$D261</f>
        <v>#DIV/0!</v>
      </c>
      <c r="F261" s="5" t="e">
        <f>SUMIF(Sta!$A:$A,$A261,Sta!$T:$T)/$B261</f>
        <v>#DIV/0!</v>
      </c>
      <c r="G261" s="5" t="e">
        <f>SUMIF(Sta!$B:$B,$A261,Sta!$T:$T)/$C261</f>
        <v>#DIV/0!</v>
      </c>
      <c r="H261" s="8" t="e">
        <f>(SUMIF(Sta!$A:$A,$A261,Sta!$R:$R)  + SUMIF(Sta!$B:$B,$A261,Sta!$S:$S) )/$D261</f>
        <v>#DIV/0!</v>
      </c>
      <c r="I261" s="5" t="e">
        <f>SUMIF(Sta!$A:$A,$A261,Sta!$R:$R)/$B261</f>
        <v>#DIV/0!</v>
      </c>
      <c r="J261" s="5" t="e">
        <f>SUMIF(Sta!$B:$B,$A261,Sta!$S:$S)/$C261</f>
        <v>#DIV/0!</v>
      </c>
      <c r="K261" s="9" t="e">
        <f>(COUNTIFS(Sta!$A:$A,$A261,Sta!$T:$T,"&gt;2.5") +COUNTIFS(Sta!$B:$B,$A261,Sta!$T:$T,"&gt;2.5"))/$D261</f>
        <v>#DIV/0!</v>
      </c>
      <c r="L261" s="6" t="e">
        <f>COUNTIFS(Sta!$A:$A,$A261,Sta!$T:$T,"&gt;2.5")/$B261</f>
        <v>#DIV/0!</v>
      </c>
      <c r="M261" s="6" t="e">
        <f>COUNTIFS(Sta!$B:$B,$A261,Sta!$T:$T,"&gt;2.5")/$C261</f>
        <v>#DIV/0!</v>
      </c>
      <c r="N261" s="9" t="e">
        <f>(COUNTIFS(Sta!$A:$A,$A261,Sta!$T:$T,"&gt;3.5") +COUNTIFS(Sta!$B:$B,$A261,Sta!$T:$T,"&gt;3.5"))/$D261</f>
        <v>#DIV/0!</v>
      </c>
      <c r="O261" s="31" t="e">
        <f>COUNTIFS(Sta!$A:$A,$A261,Sta!$T:$T,"&gt;3.5")/$B261</f>
        <v>#DIV/0!</v>
      </c>
      <c r="P261" s="12" t="e">
        <f>COUNTIFS(Sta!$B:$B,$A261,Sta!$T:$T,"&gt;3.5")/$C261</f>
        <v>#DIV/0!</v>
      </c>
      <c r="Q261" s="31" t="e">
        <f>(COUNTIFS(Sta!$A:$A,$A261,Sta!$T:$T,"&gt;4.5") +COUNTIFS(Sta!$B:$B,$A261,Sta!$T:$T,"&gt;4.5"))/$D261</f>
        <v>#DIV/0!</v>
      </c>
      <c r="R261" s="6" t="e">
        <f>COUNTIFS(Sta!$A:$A,$A261,Sta!$T:$T,"&gt;4.5")/$B261</f>
        <v>#DIV/0!</v>
      </c>
      <c r="S261" s="6" t="e">
        <f>COUNTIFS(Sta!$B:$B,$A261,Sta!$T:$T,"&gt;4.5")/$C261</f>
        <v>#DIV/0!</v>
      </c>
      <c r="T261" s="9" t="e">
        <f>(COUNTIFS(Sta!$A:$A,$A261,Sta!$R:$R,"&gt;0.5") +COUNTIFS(Sta!$B:$B,$A261,Sta!$S:$S,"&gt;0.5"))/$D261</f>
        <v>#DIV/0!</v>
      </c>
      <c r="U261" s="6" t="e">
        <f>COUNTIFS(Sta!$A:$A,$A261,Sta!$R:$R,"&gt;0.5")/$B261</f>
        <v>#DIV/0!</v>
      </c>
      <c r="V261" s="6" t="e">
        <f>COUNTIFS(Sta!$B:$B,$A261,Sta!$S:$S,"&gt;0.5")/$C261</f>
        <v>#DIV/0!</v>
      </c>
      <c r="W261" s="9" t="e">
        <f>(COUNTIFS(Sta!$A:$A,$A261,Sta!$R:$R,"&gt;1.5") +COUNTIFS(Sta!$B:$B,$A261,Sta!$S:$S,"&gt;1.5"))/$D261</f>
        <v>#DIV/0!</v>
      </c>
      <c r="X261" s="6" t="e">
        <f>COUNTIFS(Sta!$A:$A,$A261,Sta!$R:$R,"&gt;1.5")/$B261</f>
        <v>#DIV/0!</v>
      </c>
      <c r="Y261" s="6" t="e">
        <f>COUNTIFS(Sta!$B:$B,$A261,Sta!$S:$S,"&gt;1.5")/$C261</f>
        <v>#DIV/0!</v>
      </c>
    </row>
    <row r="262" spans="1:25" x14ac:dyDescent="0.3">
      <c r="A262" t="e">
        <f>A3A787</f>
        <v>#NAME?</v>
      </c>
      <c r="B262" s="7">
        <f>COUNTIF(Sta!A:A,A262)</f>
        <v>0</v>
      </c>
      <c r="C262" s="4">
        <f>COUNTIF(Sta!B:B,A262)</f>
        <v>0</v>
      </c>
      <c r="D262" s="4">
        <f t="shared" si="5"/>
        <v>0</v>
      </c>
      <c r="E262" s="8" t="e">
        <f>(SUMIF(Sta!$A:$A,$A262,Sta!$T:$T)  + SUMIF(Sta!$B:$B,$A262,Sta!$T:$T) )/$D262</f>
        <v>#DIV/0!</v>
      </c>
      <c r="F262" s="5" t="e">
        <f>SUMIF(Sta!$A:$A,$A262,Sta!$T:$T)/$B262</f>
        <v>#DIV/0!</v>
      </c>
      <c r="G262" s="5" t="e">
        <f>SUMIF(Sta!$B:$B,$A262,Sta!$T:$T)/$C262</f>
        <v>#DIV/0!</v>
      </c>
      <c r="H262" s="8" t="e">
        <f>(SUMIF(Sta!$A:$A,$A262,Sta!$R:$R)  + SUMIF(Sta!$B:$B,$A262,Sta!$S:$S) )/$D262</f>
        <v>#DIV/0!</v>
      </c>
      <c r="I262" s="5" t="e">
        <f>SUMIF(Sta!$A:$A,$A262,Sta!$R:$R)/$B262</f>
        <v>#DIV/0!</v>
      </c>
      <c r="J262" s="5" t="e">
        <f>SUMIF(Sta!$B:$B,$A262,Sta!$S:$S)/$C262</f>
        <v>#DIV/0!</v>
      </c>
      <c r="K262" s="9" t="e">
        <f>(COUNTIFS(Sta!$A:$A,$A262,Sta!$T:$T,"&gt;2.5") +COUNTIFS(Sta!$B:$B,$A262,Sta!$T:$T,"&gt;2.5"))/$D262</f>
        <v>#DIV/0!</v>
      </c>
      <c r="L262" s="6" t="e">
        <f>COUNTIFS(Sta!$A:$A,$A262,Sta!$T:$T,"&gt;2.5")/$B262</f>
        <v>#DIV/0!</v>
      </c>
      <c r="M262" s="6" t="e">
        <f>COUNTIFS(Sta!$B:$B,$A262,Sta!$T:$T,"&gt;2.5")/$C262</f>
        <v>#DIV/0!</v>
      </c>
      <c r="N262" s="9" t="e">
        <f>(COUNTIFS(Sta!$A:$A,$A262,Sta!$T:$T,"&gt;3.5") +COUNTIFS(Sta!$B:$B,$A262,Sta!$T:$T,"&gt;3.5"))/$D262</f>
        <v>#DIV/0!</v>
      </c>
      <c r="O262" s="31" t="e">
        <f>COUNTIFS(Sta!$A:$A,$A262,Sta!$T:$T,"&gt;3.5")/$B262</f>
        <v>#DIV/0!</v>
      </c>
      <c r="P262" s="12" t="e">
        <f>COUNTIFS(Sta!$B:$B,$A262,Sta!$T:$T,"&gt;3.5")/$C262</f>
        <v>#DIV/0!</v>
      </c>
      <c r="Q262" s="31" t="e">
        <f>(COUNTIFS(Sta!$A:$A,$A262,Sta!$T:$T,"&gt;4.5") +COUNTIFS(Sta!$B:$B,$A262,Sta!$T:$T,"&gt;4.5"))/$D262</f>
        <v>#DIV/0!</v>
      </c>
      <c r="R262" s="6" t="e">
        <f>COUNTIFS(Sta!$A:$A,$A262,Sta!$T:$T,"&gt;4.5")/$B262</f>
        <v>#DIV/0!</v>
      </c>
      <c r="S262" s="6" t="e">
        <f>COUNTIFS(Sta!$B:$B,$A262,Sta!$T:$T,"&gt;4.5")/$C262</f>
        <v>#DIV/0!</v>
      </c>
      <c r="T262" s="9" t="e">
        <f>(COUNTIFS(Sta!$A:$A,$A262,Sta!$R:$R,"&gt;0.5") +COUNTIFS(Sta!$B:$B,$A262,Sta!$S:$S,"&gt;0.5"))/$D262</f>
        <v>#DIV/0!</v>
      </c>
      <c r="U262" s="6" t="e">
        <f>COUNTIFS(Sta!$A:$A,$A262,Sta!$R:$R,"&gt;0.5")/$B262</f>
        <v>#DIV/0!</v>
      </c>
      <c r="V262" s="6" t="e">
        <f>COUNTIFS(Sta!$B:$B,$A262,Sta!$S:$S,"&gt;0.5")/$C262</f>
        <v>#DIV/0!</v>
      </c>
      <c r="W262" s="9" t="e">
        <f>(COUNTIFS(Sta!$A:$A,$A262,Sta!$R:$R,"&gt;1.5") +COUNTIFS(Sta!$B:$B,$A262,Sta!$S:$S,"&gt;1.5"))/$D262</f>
        <v>#DIV/0!</v>
      </c>
      <c r="X262" s="6" t="e">
        <f>COUNTIFS(Sta!$A:$A,$A262,Sta!$R:$R,"&gt;1.5")/$B262</f>
        <v>#DIV/0!</v>
      </c>
      <c r="Y262" s="6" t="e">
        <f>COUNTIFS(Sta!$B:$B,$A262,Sta!$S:$S,"&gt;1.5")/$C262</f>
        <v>#DIV/0!</v>
      </c>
    </row>
    <row r="263" spans="1:25" x14ac:dyDescent="0.3">
      <c r="A263" t="e">
        <f>A3A788</f>
        <v>#NAME?</v>
      </c>
      <c r="B263" s="7">
        <f>COUNTIF(Sta!A:A,A263)</f>
        <v>0</v>
      </c>
      <c r="C263" s="4">
        <f>COUNTIF(Sta!B:B,A263)</f>
        <v>0</v>
      </c>
      <c r="D263" s="4">
        <f t="shared" si="5"/>
        <v>0</v>
      </c>
      <c r="E263" s="8" t="e">
        <f>(SUMIF(Sta!$A:$A,$A263,Sta!$T:$T)  + SUMIF(Sta!$B:$B,$A263,Sta!$T:$T) )/$D263</f>
        <v>#DIV/0!</v>
      </c>
      <c r="F263" s="5" t="e">
        <f>SUMIF(Sta!$A:$A,$A263,Sta!$T:$T)/$B263</f>
        <v>#DIV/0!</v>
      </c>
      <c r="G263" s="5" t="e">
        <f>SUMIF(Sta!$B:$B,$A263,Sta!$T:$T)/$C263</f>
        <v>#DIV/0!</v>
      </c>
      <c r="H263" s="8" t="e">
        <f>(SUMIF(Sta!$A:$A,$A263,Sta!$R:$R)  + SUMIF(Sta!$B:$B,$A263,Sta!$S:$S) )/$D263</f>
        <v>#DIV/0!</v>
      </c>
      <c r="I263" s="5" t="e">
        <f>SUMIF(Sta!$A:$A,$A263,Sta!$R:$R)/$B263</f>
        <v>#DIV/0!</v>
      </c>
      <c r="J263" s="5" t="e">
        <f>SUMIF(Sta!$B:$B,$A263,Sta!$S:$S)/$C263</f>
        <v>#DIV/0!</v>
      </c>
      <c r="K263" s="9" t="e">
        <f>(COUNTIFS(Sta!$A:$A,$A263,Sta!$T:$T,"&gt;2.5") +COUNTIFS(Sta!$B:$B,$A263,Sta!$T:$T,"&gt;2.5"))/$D263</f>
        <v>#DIV/0!</v>
      </c>
      <c r="L263" s="6" t="e">
        <f>COUNTIFS(Sta!$A:$A,$A263,Sta!$T:$T,"&gt;2.5")/$B263</f>
        <v>#DIV/0!</v>
      </c>
      <c r="M263" s="6" t="e">
        <f>COUNTIFS(Sta!$B:$B,$A263,Sta!$T:$T,"&gt;2.5")/$C263</f>
        <v>#DIV/0!</v>
      </c>
      <c r="N263" s="9" t="e">
        <f>(COUNTIFS(Sta!$A:$A,$A263,Sta!$T:$T,"&gt;3.5") +COUNTIFS(Sta!$B:$B,$A263,Sta!$T:$T,"&gt;3.5"))/$D263</f>
        <v>#DIV/0!</v>
      </c>
      <c r="O263" s="31" t="e">
        <f>COUNTIFS(Sta!$A:$A,$A263,Sta!$T:$T,"&gt;3.5")/$B263</f>
        <v>#DIV/0!</v>
      </c>
      <c r="P263" s="12" t="e">
        <f>COUNTIFS(Sta!$B:$B,$A263,Sta!$T:$T,"&gt;3.5")/$C263</f>
        <v>#DIV/0!</v>
      </c>
      <c r="Q263" s="31" t="e">
        <f>(COUNTIFS(Sta!$A:$A,$A263,Sta!$T:$T,"&gt;4.5") +COUNTIFS(Sta!$B:$B,$A263,Sta!$T:$T,"&gt;4.5"))/$D263</f>
        <v>#DIV/0!</v>
      </c>
      <c r="R263" s="6" t="e">
        <f>COUNTIFS(Sta!$A:$A,$A263,Sta!$T:$T,"&gt;4.5")/$B263</f>
        <v>#DIV/0!</v>
      </c>
      <c r="S263" s="6" t="e">
        <f>COUNTIFS(Sta!$B:$B,$A263,Sta!$T:$T,"&gt;4.5")/$C263</f>
        <v>#DIV/0!</v>
      </c>
      <c r="T263" s="9" t="e">
        <f>(COUNTIFS(Sta!$A:$A,$A263,Sta!$R:$R,"&gt;0.5") +COUNTIFS(Sta!$B:$B,$A263,Sta!$S:$S,"&gt;0.5"))/$D263</f>
        <v>#DIV/0!</v>
      </c>
      <c r="U263" s="6" t="e">
        <f>COUNTIFS(Sta!$A:$A,$A263,Sta!$R:$R,"&gt;0.5")/$B263</f>
        <v>#DIV/0!</v>
      </c>
      <c r="V263" s="6" t="e">
        <f>COUNTIFS(Sta!$B:$B,$A263,Sta!$S:$S,"&gt;0.5")/$C263</f>
        <v>#DIV/0!</v>
      </c>
      <c r="W263" s="9" t="e">
        <f>(COUNTIFS(Sta!$A:$A,$A263,Sta!$R:$R,"&gt;1.5") +COUNTIFS(Sta!$B:$B,$A263,Sta!$S:$S,"&gt;1.5"))/$D263</f>
        <v>#DIV/0!</v>
      </c>
      <c r="X263" s="6" t="e">
        <f>COUNTIFS(Sta!$A:$A,$A263,Sta!$R:$R,"&gt;1.5")/$B263</f>
        <v>#DIV/0!</v>
      </c>
      <c r="Y263" s="6" t="e">
        <f>COUNTIFS(Sta!$B:$B,$A263,Sta!$S:$S,"&gt;1.5")/$C263</f>
        <v>#DIV/0!</v>
      </c>
    </row>
    <row r="264" spans="1:25" x14ac:dyDescent="0.3">
      <c r="A264" t="e">
        <f>A3A789</f>
        <v>#NAME?</v>
      </c>
      <c r="B264" s="7">
        <f>COUNTIF(Sta!A:A,A264)</f>
        <v>0</v>
      </c>
      <c r="C264" s="4">
        <f>COUNTIF(Sta!B:B,A264)</f>
        <v>0</v>
      </c>
      <c r="D264" s="4">
        <f t="shared" si="5"/>
        <v>0</v>
      </c>
      <c r="E264" s="8" t="e">
        <f>(SUMIF(Sta!$A:$A,$A264,Sta!$T:$T)  + SUMIF(Sta!$B:$B,$A264,Sta!$T:$T) )/$D264</f>
        <v>#DIV/0!</v>
      </c>
      <c r="F264" s="5" t="e">
        <f>SUMIF(Sta!$A:$A,$A264,Sta!$T:$T)/$B264</f>
        <v>#DIV/0!</v>
      </c>
      <c r="G264" s="5" t="e">
        <f>SUMIF(Sta!$B:$B,$A264,Sta!$T:$T)/$C264</f>
        <v>#DIV/0!</v>
      </c>
      <c r="H264" s="8" t="e">
        <f>(SUMIF(Sta!$A:$A,$A264,Sta!$R:$R)  + SUMIF(Sta!$B:$B,$A264,Sta!$S:$S) )/$D264</f>
        <v>#DIV/0!</v>
      </c>
      <c r="I264" s="5" t="e">
        <f>SUMIF(Sta!$A:$A,$A264,Sta!$R:$R)/$B264</f>
        <v>#DIV/0!</v>
      </c>
      <c r="J264" s="5" t="e">
        <f>SUMIF(Sta!$B:$B,$A264,Sta!$S:$S)/$C264</f>
        <v>#DIV/0!</v>
      </c>
      <c r="K264" s="9" t="e">
        <f>(COUNTIFS(Sta!$A:$A,$A264,Sta!$T:$T,"&gt;2.5") +COUNTIFS(Sta!$B:$B,$A264,Sta!$T:$T,"&gt;2.5"))/$D264</f>
        <v>#DIV/0!</v>
      </c>
      <c r="L264" s="6" t="e">
        <f>COUNTIFS(Sta!$A:$A,$A264,Sta!$T:$T,"&gt;2.5")/$B264</f>
        <v>#DIV/0!</v>
      </c>
      <c r="M264" s="6" t="e">
        <f>COUNTIFS(Sta!$B:$B,$A264,Sta!$T:$T,"&gt;2.5")/$C264</f>
        <v>#DIV/0!</v>
      </c>
      <c r="N264" s="9" t="e">
        <f>(COUNTIFS(Sta!$A:$A,$A264,Sta!$T:$T,"&gt;3.5") +COUNTIFS(Sta!$B:$B,$A264,Sta!$T:$T,"&gt;3.5"))/$D264</f>
        <v>#DIV/0!</v>
      </c>
      <c r="O264" s="31" t="e">
        <f>COUNTIFS(Sta!$A:$A,$A264,Sta!$T:$T,"&gt;3.5")/$B264</f>
        <v>#DIV/0!</v>
      </c>
      <c r="P264" s="12" t="e">
        <f>COUNTIFS(Sta!$B:$B,$A264,Sta!$T:$T,"&gt;3.5")/$C264</f>
        <v>#DIV/0!</v>
      </c>
      <c r="Q264" s="31" t="e">
        <f>(COUNTIFS(Sta!$A:$A,$A264,Sta!$T:$T,"&gt;4.5") +COUNTIFS(Sta!$B:$B,$A264,Sta!$T:$T,"&gt;4.5"))/$D264</f>
        <v>#DIV/0!</v>
      </c>
      <c r="R264" s="6" t="e">
        <f>COUNTIFS(Sta!$A:$A,$A264,Sta!$T:$T,"&gt;4.5")/$B264</f>
        <v>#DIV/0!</v>
      </c>
      <c r="S264" s="6" t="e">
        <f>COUNTIFS(Sta!$B:$B,$A264,Sta!$T:$T,"&gt;4.5")/$C264</f>
        <v>#DIV/0!</v>
      </c>
      <c r="T264" s="9" t="e">
        <f>(COUNTIFS(Sta!$A:$A,$A264,Sta!$R:$R,"&gt;0.5") +COUNTIFS(Sta!$B:$B,$A264,Sta!$S:$S,"&gt;0.5"))/$D264</f>
        <v>#DIV/0!</v>
      </c>
      <c r="U264" s="6" t="e">
        <f>COUNTIFS(Sta!$A:$A,$A264,Sta!$R:$R,"&gt;0.5")/$B264</f>
        <v>#DIV/0!</v>
      </c>
      <c r="V264" s="6" t="e">
        <f>COUNTIFS(Sta!$B:$B,$A264,Sta!$S:$S,"&gt;0.5")/$C264</f>
        <v>#DIV/0!</v>
      </c>
      <c r="W264" s="9" t="e">
        <f>(COUNTIFS(Sta!$A:$A,$A264,Sta!$R:$R,"&gt;1.5") +COUNTIFS(Sta!$B:$B,$A264,Sta!$S:$S,"&gt;1.5"))/$D264</f>
        <v>#DIV/0!</v>
      </c>
      <c r="X264" s="6" t="e">
        <f>COUNTIFS(Sta!$A:$A,$A264,Sta!$R:$R,"&gt;1.5")/$B264</f>
        <v>#DIV/0!</v>
      </c>
      <c r="Y264" s="6" t="e">
        <f>COUNTIFS(Sta!$B:$B,$A264,Sta!$S:$S,"&gt;1.5")/$C264</f>
        <v>#DIV/0!</v>
      </c>
    </row>
    <row r="265" spans="1:25" x14ac:dyDescent="0.3">
      <c r="A265" t="e">
        <f>A3A790</f>
        <v>#NAME?</v>
      </c>
      <c r="B265" s="7">
        <f>COUNTIF(Sta!A:A,A265)</f>
        <v>0</v>
      </c>
      <c r="C265" s="4">
        <f>COUNTIF(Sta!B:B,A265)</f>
        <v>0</v>
      </c>
      <c r="D265" s="4">
        <f t="shared" si="5"/>
        <v>0</v>
      </c>
      <c r="E265" s="8" t="e">
        <f>(SUMIF(Sta!$A:$A,$A265,Sta!$T:$T)  + SUMIF(Sta!$B:$B,$A265,Sta!$T:$T) )/$D265</f>
        <v>#DIV/0!</v>
      </c>
      <c r="F265" s="5" t="e">
        <f>SUMIF(Sta!$A:$A,$A265,Sta!$T:$T)/$B265</f>
        <v>#DIV/0!</v>
      </c>
      <c r="G265" s="5" t="e">
        <f>SUMIF(Sta!$B:$B,$A265,Sta!$T:$T)/$C265</f>
        <v>#DIV/0!</v>
      </c>
      <c r="H265" s="8" t="e">
        <f>(SUMIF(Sta!$A:$A,$A265,Sta!$R:$R)  + SUMIF(Sta!$B:$B,$A265,Sta!$S:$S) )/$D265</f>
        <v>#DIV/0!</v>
      </c>
      <c r="I265" s="5" t="e">
        <f>SUMIF(Sta!$A:$A,$A265,Sta!$R:$R)/$B265</f>
        <v>#DIV/0!</v>
      </c>
      <c r="J265" s="5" t="e">
        <f>SUMIF(Sta!$B:$B,$A265,Sta!$S:$S)/$C265</f>
        <v>#DIV/0!</v>
      </c>
      <c r="K265" s="9" t="e">
        <f>(COUNTIFS(Sta!$A:$A,$A265,Sta!$T:$T,"&gt;2.5") +COUNTIFS(Sta!$B:$B,$A265,Sta!$T:$T,"&gt;2.5"))/$D265</f>
        <v>#DIV/0!</v>
      </c>
      <c r="L265" s="6" t="e">
        <f>COUNTIFS(Sta!$A:$A,$A265,Sta!$T:$T,"&gt;2.5")/$B265</f>
        <v>#DIV/0!</v>
      </c>
      <c r="M265" s="6" t="e">
        <f>COUNTIFS(Sta!$B:$B,$A265,Sta!$T:$T,"&gt;2.5")/$C265</f>
        <v>#DIV/0!</v>
      </c>
      <c r="N265" s="9" t="e">
        <f>(COUNTIFS(Sta!$A:$A,$A265,Sta!$T:$T,"&gt;3.5") +COUNTIFS(Sta!$B:$B,$A265,Sta!$T:$T,"&gt;3.5"))/$D265</f>
        <v>#DIV/0!</v>
      </c>
      <c r="O265" s="31" t="e">
        <f>COUNTIFS(Sta!$A:$A,$A265,Sta!$T:$T,"&gt;3.5")/$B265</f>
        <v>#DIV/0!</v>
      </c>
      <c r="P265" s="12" t="e">
        <f>COUNTIFS(Sta!$B:$B,$A265,Sta!$T:$T,"&gt;3.5")/$C265</f>
        <v>#DIV/0!</v>
      </c>
      <c r="Q265" s="31" t="e">
        <f>(COUNTIFS(Sta!$A:$A,$A265,Sta!$T:$T,"&gt;4.5") +COUNTIFS(Sta!$B:$B,$A265,Sta!$T:$T,"&gt;4.5"))/$D265</f>
        <v>#DIV/0!</v>
      </c>
      <c r="R265" s="6" t="e">
        <f>COUNTIFS(Sta!$A:$A,$A265,Sta!$T:$T,"&gt;4.5")/$B265</f>
        <v>#DIV/0!</v>
      </c>
      <c r="S265" s="6" t="e">
        <f>COUNTIFS(Sta!$B:$B,$A265,Sta!$T:$T,"&gt;4.5")/$C265</f>
        <v>#DIV/0!</v>
      </c>
      <c r="T265" s="9" t="e">
        <f>(COUNTIFS(Sta!$A:$A,$A265,Sta!$R:$R,"&gt;0.5") +COUNTIFS(Sta!$B:$B,$A265,Sta!$S:$S,"&gt;0.5"))/$D265</f>
        <v>#DIV/0!</v>
      </c>
      <c r="U265" s="6" t="e">
        <f>COUNTIFS(Sta!$A:$A,$A265,Sta!$R:$R,"&gt;0.5")/$B265</f>
        <v>#DIV/0!</v>
      </c>
      <c r="V265" s="6" t="e">
        <f>COUNTIFS(Sta!$B:$B,$A265,Sta!$S:$S,"&gt;0.5")/$C265</f>
        <v>#DIV/0!</v>
      </c>
      <c r="W265" s="9" t="e">
        <f>(COUNTIFS(Sta!$A:$A,$A265,Sta!$R:$R,"&gt;1.5") +COUNTIFS(Sta!$B:$B,$A265,Sta!$S:$S,"&gt;1.5"))/$D265</f>
        <v>#DIV/0!</v>
      </c>
      <c r="X265" s="6" t="e">
        <f>COUNTIFS(Sta!$A:$A,$A265,Sta!$R:$R,"&gt;1.5")/$B265</f>
        <v>#DIV/0!</v>
      </c>
      <c r="Y265" s="6" t="e">
        <f>COUNTIFS(Sta!$B:$B,$A265,Sta!$S:$S,"&gt;1.5")/$C265</f>
        <v>#DIV/0!</v>
      </c>
    </row>
    <row r="266" spans="1:25" x14ac:dyDescent="0.3">
      <c r="A266" t="e">
        <f>A3A791</f>
        <v>#NAME?</v>
      </c>
      <c r="B266" s="7">
        <f>COUNTIF(Sta!A:A,A266)</f>
        <v>0</v>
      </c>
      <c r="C266" s="4">
        <f>COUNTIF(Sta!B:B,A266)</f>
        <v>0</v>
      </c>
      <c r="D266" s="4">
        <f t="shared" si="5"/>
        <v>0</v>
      </c>
      <c r="E266" s="8" t="e">
        <f>(SUMIF(Sta!$A:$A,$A266,Sta!$T:$T)  + SUMIF(Sta!$B:$B,$A266,Sta!$T:$T) )/$D266</f>
        <v>#DIV/0!</v>
      </c>
      <c r="F266" s="5" t="e">
        <f>SUMIF(Sta!$A:$A,$A266,Sta!$T:$T)/$B266</f>
        <v>#DIV/0!</v>
      </c>
      <c r="G266" s="5" t="e">
        <f>SUMIF(Sta!$B:$B,$A266,Sta!$T:$T)/$C266</f>
        <v>#DIV/0!</v>
      </c>
      <c r="H266" s="8" t="e">
        <f>(SUMIF(Sta!$A:$A,$A266,Sta!$R:$R)  + SUMIF(Sta!$B:$B,$A266,Sta!$S:$S) )/$D266</f>
        <v>#DIV/0!</v>
      </c>
      <c r="I266" s="5" t="e">
        <f>SUMIF(Sta!$A:$A,$A266,Sta!$R:$R)/$B266</f>
        <v>#DIV/0!</v>
      </c>
      <c r="J266" s="5" t="e">
        <f>SUMIF(Sta!$B:$B,$A266,Sta!$S:$S)/$C266</f>
        <v>#DIV/0!</v>
      </c>
      <c r="K266" s="9" t="e">
        <f>(COUNTIFS(Sta!$A:$A,$A266,Sta!$T:$T,"&gt;2.5") +COUNTIFS(Sta!$B:$B,$A266,Sta!$T:$T,"&gt;2.5"))/$D266</f>
        <v>#DIV/0!</v>
      </c>
      <c r="L266" s="6" t="e">
        <f>COUNTIFS(Sta!$A:$A,$A266,Sta!$T:$T,"&gt;2.5")/$B266</f>
        <v>#DIV/0!</v>
      </c>
      <c r="M266" s="6" t="e">
        <f>COUNTIFS(Sta!$B:$B,$A266,Sta!$T:$T,"&gt;2.5")/$C266</f>
        <v>#DIV/0!</v>
      </c>
      <c r="N266" s="9" t="e">
        <f>(COUNTIFS(Sta!$A:$A,$A266,Sta!$T:$T,"&gt;3.5") +COUNTIFS(Sta!$B:$B,$A266,Sta!$T:$T,"&gt;3.5"))/$D266</f>
        <v>#DIV/0!</v>
      </c>
      <c r="O266" s="31" t="e">
        <f>COUNTIFS(Sta!$A:$A,$A266,Sta!$T:$T,"&gt;3.5")/$B266</f>
        <v>#DIV/0!</v>
      </c>
      <c r="P266" s="12" t="e">
        <f>COUNTIFS(Sta!$B:$B,$A266,Sta!$T:$T,"&gt;3.5")/$C266</f>
        <v>#DIV/0!</v>
      </c>
      <c r="Q266" s="31" t="e">
        <f>(COUNTIFS(Sta!$A:$A,$A266,Sta!$T:$T,"&gt;4.5") +COUNTIFS(Sta!$B:$B,$A266,Sta!$T:$T,"&gt;4.5"))/$D266</f>
        <v>#DIV/0!</v>
      </c>
      <c r="R266" s="6" t="e">
        <f>COUNTIFS(Sta!$A:$A,$A266,Sta!$T:$T,"&gt;4.5")/$B266</f>
        <v>#DIV/0!</v>
      </c>
      <c r="S266" s="6" t="e">
        <f>COUNTIFS(Sta!$B:$B,$A266,Sta!$T:$T,"&gt;4.5")/$C266</f>
        <v>#DIV/0!</v>
      </c>
      <c r="T266" s="9" t="e">
        <f>(COUNTIFS(Sta!$A:$A,$A266,Sta!$R:$R,"&gt;0.5") +COUNTIFS(Sta!$B:$B,$A266,Sta!$S:$S,"&gt;0.5"))/$D266</f>
        <v>#DIV/0!</v>
      </c>
      <c r="U266" s="6" t="e">
        <f>COUNTIFS(Sta!$A:$A,$A266,Sta!$R:$R,"&gt;0.5")/$B266</f>
        <v>#DIV/0!</v>
      </c>
      <c r="V266" s="6" t="e">
        <f>COUNTIFS(Sta!$B:$B,$A266,Sta!$S:$S,"&gt;0.5")/$C266</f>
        <v>#DIV/0!</v>
      </c>
      <c r="W266" s="9" t="e">
        <f>(COUNTIFS(Sta!$A:$A,$A266,Sta!$R:$R,"&gt;1.5") +COUNTIFS(Sta!$B:$B,$A266,Sta!$S:$S,"&gt;1.5"))/$D266</f>
        <v>#DIV/0!</v>
      </c>
      <c r="X266" s="6" t="e">
        <f>COUNTIFS(Sta!$A:$A,$A266,Sta!$R:$R,"&gt;1.5")/$B266</f>
        <v>#DIV/0!</v>
      </c>
      <c r="Y266" s="6" t="e">
        <f>COUNTIFS(Sta!$B:$B,$A266,Sta!$S:$S,"&gt;1.5")/$C266</f>
        <v>#DIV/0!</v>
      </c>
    </row>
    <row r="267" spans="1:25" x14ac:dyDescent="0.3">
      <c r="A267" t="e">
        <f>A3A792</f>
        <v>#NAME?</v>
      </c>
      <c r="B267" s="7">
        <f>COUNTIF(Sta!A:A,A267)</f>
        <v>0</v>
      </c>
      <c r="C267" s="4">
        <f>COUNTIF(Sta!B:B,A267)</f>
        <v>0</v>
      </c>
      <c r="D267" s="4">
        <f t="shared" si="5"/>
        <v>0</v>
      </c>
      <c r="E267" s="8" t="e">
        <f>(SUMIF(Sta!$A:$A,$A267,Sta!$T:$T)  + SUMIF(Sta!$B:$B,$A267,Sta!$T:$T) )/$D267</f>
        <v>#DIV/0!</v>
      </c>
      <c r="F267" s="5" t="e">
        <f>SUMIF(Sta!$A:$A,$A267,Sta!$T:$T)/$B267</f>
        <v>#DIV/0!</v>
      </c>
      <c r="G267" s="5" t="e">
        <f>SUMIF(Sta!$B:$B,$A267,Sta!$T:$T)/$C267</f>
        <v>#DIV/0!</v>
      </c>
      <c r="H267" s="8" t="e">
        <f>(SUMIF(Sta!$A:$A,$A267,Sta!$R:$R)  + SUMIF(Sta!$B:$B,$A267,Sta!$S:$S) )/$D267</f>
        <v>#DIV/0!</v>
      </c>
      <c r="I267" s="5" t="e">
        <f>SUMIF(Sta!$A:$A,$A267,Sta!$R:$R)/$B267</f>
        <v>#DIV/0!</v>
      </c>
      <c r="J267" s="5" t="e">
        <f>SUMIF(Sta!$B:$B,$A267,Sta!$S:$S)/$C267</f>
        <v>#DIV/0!</v>
      </c>
      <c r="K267" s="9" t="e">
        <f>(COUNTIFS(Sta!$A:$A,$A267,Sta!$T:$T,"&gt;2.5") +COUNTIFS(Sta!$B:$B,$A267,Sta!$T:$T,"&gt;2.5"))/$D267</f>
        <v>#DIV/0!</v>
      </c>
      <c r="L267" s="6" t="e">
        <f>COUNTIFS(Sta!$A:$A,$A267,Sta!$T:$T,"&gt;2.5")/$B267</f>
        <v>#DIV/0!</v>
      </c>
      <c r="M267" s="6" t="e">
        <f>COUNTIFS(Sta!$B:$B,$A267,Sta!$T:$T,"&gt;2.5")/$C267</f>
        <v>#DIV/0!</v>
      </c>
      <c r="N267" s="9" t="e">
        <f>(COUNTIFS(Sta!$A:$A,$A267,Sta!$T:$T,"&gt;3.5") +COUNTIFS(Sta!$B:$B,$A267,Sta!$T:$T,"&gt;3.5"))/$D267</f>
        <v>#DIV/0!</v>
      </c>
      <c r="O267" s="31" t="e">
        <f>COUNTIFS(Sta!$A:$A,$A267,Sta!$T:$T,"&gt;3.5")/$B267</f>
        <v>#DIV/0!</v>
      </c>
      <c r="P267" s="12" t="e">
        <f>COUNTIFS(Sta!$B:$B,$A267,Sta!$T:$T,"&gt;3.5")/$C267</f>
        <v>#DIV/0!</v>
      </c>
      <c r="Q267" s="31" t="e">
        <f>(COUNTIFS(Sta!$A:$A,$A267,Sta!$T:$T,"&gt;4.5") +COUNTIFS(Sta!$B:$B,$A267,Sta!$T:$T,"&gt;4.5"))/$D267</f>
        <v>#DIV/0!</v>
      </c>
      <c r="R267" s="6" t="e">
        <f>COUNTIFS(Sta!$A:$A,$A267,Sta!$T:$T,"&gt;4.5")/$B267</f>
        <v>#DIV/0!</v>
      </c>
      <c r="S267" s="6" t="e">
        <f>COUNTIFS(Sta!$B:$B,$A267,Sta!$T:$T,"&gt;4.5")/$C267</f>
        <v>#DIV/0!</v>
      </c>
      <c r="T267" s="9" t="e">
        <f>(COUNTIFS(Sta!$A:$A,$A267,Sta!$R:$R,"&gt;0.5") +COUNTIFS(Sta!$B:$B,$A267,Sta!$S:$S,"&gt;0.5"))/$D267</f>
        <v>#DIV/0!</v>
      </c>
      <c r="U267" s="6" t="e">
        <f>COUNTIFS(Sta!$A:$A,$A267,Sta!$R:$R,"&gt;0.5")/$B267</f>
        <v>#DIV/0!</v>
      </c>
      <c r="V267" s="6" t="e">
        <f>COUNTIFS(Sta!$B:$B,$A267,Sta!$S:$S,"&gt;0.5")/$C267</f>
        <v>#DIV/0!</v>
      </c>
      <c r="W267" s="9" t="e">
        <f>(COUNTIFS(Sta!$A:$A,$A267,Sta!$R:$R,"&gt;1.5") +COUNTIFS(Sta!$B:$B,$A267,Sta!$S:$S,"&gt;1.5"))/$D267</f>
        <v>#DIV/0!</v>
      </c>
      <c r="X267" s="6" t="e">
        <f>COUNTIFS(Sta!$A:$A,$A267,Sta!$R:$R,"&gt;1.5")/$B267</f>
        <v>#DIV/0!</v>
      </c>
      <c r="Y267" s="6" t="e">
        <f>COUNTIFS(Sta!$B:$B,$A267,Sta!$S:$S,"&gt;1.5")/$C267</f>
        <v>#DIV/0!</v>
      </c>
    </row>
    <row r="268" spans="1:25" x14ac:dyDescent="0.3">
      <c r="A268" t="e">
        <f>A3A793</f>
        <v>#NAME?</v>
      </c>
      <c r="B268" s="7">
        <f>COUNTIF(Sta!A:A,A268)</f>
        <v>0</v>
      </c>
      <c r="C268" s="4">
        <f>COUNTIF(Sta!B:B,A268)</f>
        <v>0</v>
      </c>
      <c r="D268" s="4">
        <f t="shared" si="5"/>
        <v>0</v>
      </c>
      <c r="E268" s="8" t="e">
        <f>(SUMIF(Sta!$A:$A,$A268,Sta!$T:$T)  + SUMIF(Sta!$B:$B,$A268,Sta!$T:$T) )/$D268</f>
        <v>#DIV/0!</v>
      </c>
      <c r="F268" s="5" t="e">
        <f>SUMIF(Sta!$A:$A,$A268,Sta!$T:$T)/$B268</f>
        <v>#DIV/0!</v>
      </c>
      <c r="G268" s="5" t="e">
        <f>SUMIF(Sta!$B:$B,$A268,Sta!$T:$T)/$C268</f>
        <v>#DIV/0!</v>
      </c>
      <c r="H268" s="8" t="e">
        <f>(SUMIF(Sta!$A:$A,$A268,Sta!$R:$R)  + SUMIF(Sta!$B:$B,$A268,Sta!$S:$S) )/$D268</f>
        <v>#DIV/0!</v>
      </c>
      <c r="I268" s="5" t="e">
        <f>SUMIF(Sta!$A:$A,$A268,Sta!$R:$R)/$B268</f>
        <v>#DIV/0!</v>
      </c>
      <c r="J268" s="5" t="e">
        <f>SUMIF(Sta!$B:$B,$A268,Sta!$S:$S)/$C268</f>
        <v>#DIV/0!</v>
      </c>
      <c r="K268" s="9" t="e">
        <f>(COUNTIFS(Sta!$A:$A,$A268,Sta!$T:$T,"&gt;2.5") +COUNTIFS(Sta!$B:$B,$A268,Sta!$T:$T,"&gt;2.5"))/$D268</f>
        <v>#DIV/0!</v>
      </c>
      <c r="L268" s="6" t="e">
        <f>COUNTIFS(Sta!$A:$A,$A268,Sta!$T:$T,"&gt;2.5")/$B268</f>
        <v>#DIV/0!</v>
      </c>
      <c r="M268" s="6" t="e">
        <f>COUNTIFS(Sta!$B:$B,$A268,Sta!$T:$T,"&gt;2.5")/$C268</f>
        <v>#DIV/0!</v>
      </c>
      <c r="N268" s="9" t="e">
        <f>(COUNTIFS(Sta!$A:$A,$A268,Sta!$T:$T,"&gt;3.5") +COUNTIFS(Sta!$B:$B,$A268,Sta!$T:$T,"&gt;3.5"))/$D268</f>
        <v>#DIV/0!</v>
      </c>
      <c r="O268" s="31" t="e">
        <f>COUNTIFS(Sta!$A:$A,$A268,Sta!$T:$T,"&gt;3.5")/$B268</f>
        <v>#DIV/0!</v>
      </c>
      <c r="P268" s="12" t="e">
        <f>COUNTIFS(Sta!$B:$B,$A268,Sta!$T:$T,"&gt;3.5")/$C268</f>
        <v>#DIV/0!</v>
      </c>
      <c r="Q268" s="31" t="e">
        <f>(COUNTIFS(Sta!$A:$A,$A268,Sta!$T:$T,"&gt;4.5") +COUNTIFS(Sta!$B:$B,$A268,Sta!$T:$T,"&gt;4.5"))/$D268</f>
        <v>#DIV/0!</v>
      </c>
      <c r="R268" s="6" t="e">
        <f>COUNTIFS(Sta!$A:$A,$A268,Sta!$T:$T,"&gt;4.5")/$B268</f>
        <v>#DIV/0!</v>
      </c>
      <c r="S268" s="6" t="e">
        <f>COUNTIFS(Sta!$B:$B,$A268,Sta!$T:$T,"&gt;4.5")/$C268</f>
        <v>#DIV/0!</v>
      </c>
      <c r="T268" s="9" t="e">
        <f>(COUNTIFS(Sta!$A:$A,$A268,Sta!$R:$R,"&gt;0.5") +COUNTIFS(Sta!$B:$B,$A268,Sta!$S:$S,"&gt;0.5"))/$D268</f>
        <v>#DIV/0!</v>
      </c>
      <c r="U268" s="6" t="e">
        <f>COUNTIFS(Sta!$A:$A,$A268,Sta!$R:$R,"&gt;0.5")/$B268</f>
        <v>#DIV/0!</v>
      </c>
      <c r="V268" s="6" t="e">
        <f>COUNTIFS(Sta!$B:$B,$A268,Sta!$S:$S,"&gt;0.5")/$C268</f>
        <v>#DIV/0!</v>
      </c>
      <c r="W268" s="9" t="e">
        <f>(COUNTIFS(Sta!$A:$A,$A268,Sta!$R:$R,"&gt;1.5") +COUNTIFS(Sta!$B:$B,$A268,Sta!$S:$S,"&gt;1.5"))/$D268</f>
        <v>#DIV/0!</v>
      </c>
      <c r="X268" s="6" t="e">
        <f>COUNTIFS(Sta!$A:$A,$A268,Sta!$R:$R,"&gt;1.5")/$B268</f>
        <v>#DIV/0!</v>
      </c>
      <c r="Y268" s="6" t="e">
        <f>COUNTIFS(Sta!$B:$B,$A268,Sta!$S:$S,"&gt;1.5")/$C268</f>
        <v>#DIV/0!</v>
      </c>
    </row>
    <row r="269" spans="1:25" x14ac:dyDescent="0.3">
      <c r="A269" t="e">
        <f>A3A794</f>
        <v>#NAME?</v>
      </c>
      <c r="B269" s="7">
        <f>COUNTIF(Sta!A:A,A269)</f>
        <v>0</v>
      </c>
      <c r="C269" s="4">
        <f>COUNTIF(Sta!B:B,A269)</f>
        <v>0</v>
      </c>
      <c r="D269" s="4">
        <f t="shared" si="5"/>
        <v>0</v>
      </c>
      <c r="E269" s="8" t="e">
        <f>(SUMIF(Sta!$A:$A,$A269,Sta!$T:$T)  + SUMIF(Sta!$B:$B,$A269,Sta!$T:$T) )/$D269</f>
        <v>#DIV/0!</v>
      </c>
      <c r="F269" s="5" t="e">
        <f>SUMIF(Sta!$A:$A,$A269,Sta!$T:$T)/$B269</f>
        <v>#DIV/0!</v>
      </c>
      <c r="G269" s="5" t="e">
        <f>SUMIF(Sta!$B:$B,$A269,Sta!$T:$T)/$C269</f>
        <v>#DIV/0!</v>
      </c>
      <c r="H269" s="8" t="e">
        <f>(SUMIF(Sta!$A:$A,$A269,Sta!$R:$R)  + SUMIF(Sta!$B:$B,$A269,Sta!$S:$S) )/$D269</f>
        <v>#DIV/0!</v>
      </c>
      <c r="I269" s="5" t="e">
        <f>SUMIF(Sta!$A:$A,$A269,Sta!$R:$R)/$B269</f>
        <v>#DIV/0!</v>
      </c>
      <c r="J269" s="5" t="e">
        <f>SUMIF(Sta!$B:$B,$A269,Sta!$S:$S)/$C269</f>
        <v>#DIV/0!</v>
      </c>
      <c r="K269" s="9" t="e">
        <f>(COUNTIFS(Sta!$A:$A,$A269,Sta!$T:$T,"&gt;2.5") +COUNTIFS(Sta!$B:$B,$A269,Sta!$T:$T,"&gt;2.5"))/$D269</f>
        <v>#DIV/0!</v>
      </c>
      <c r="L269" s="6" t="e">
        <f>COUNTIFS(Sta!$A:$A,$A269,Sta!$T:$T,"&gt;2.5")/$B269</f>
        <v>#DIV/0!</v>
      </c>
      <c r="M269" s="6" t="e">
        <f>COUNTIFS(Sta!$B:$B,$A269,Sta!$T:$T,"&gt;2.5")/$C269</f>
        <v>#DIV/0!</v>
      </c>
      <c r="N269" s="9" t="e">
        <f>(COUNTIFS(Sta!$A:$A,$A269,Sta!$T:$T,"&gt;3.5") +COUNTIFS(Sta!$B:$B,$A269,Sta!$T:$T,"&gt;3.5"))/$D269</f>
        <v>#DIV/0!</v>
      </c>
      <c r="O269" s="31" t="e">
        <f>COUNTIFS(Sta!$A:$A,$A269,Sta!$T:$T,"&gt;3.5")/$B269</f>
        <v>#DIV/0!</v>
      </c>
      <c r="P269" s="12" t="e">
        <f>COUNTIFS(Sta!$B:$B,$A269,Sta!$T:$T,"&gt;3.5")/$C269</f>
        <v>#DIV/0!</v>
      </c>
      <c r="Q269" s="31" t="e">
        <f>(COUNTIFS(Sta!$A:$A,$A269,Sta!$T:$T,"&gt;4.5") +COUNTIFS(Sta!$B:$B,$A269,Sta!$T:$T,"&gt;4.5"))/$D269</f>
        <v>#DIV/0!</v>
      </c>
      <c r="R269" s="6" t="e">
        <f>COUNTIFS(Sta!$A:$A,$A269,Sta!$T:$T,"&gt;4.5")/$B269</f>
        <v>#DIV/0!</v>
      </c>
      <c r="S269" s="6" t="e">
        <f>COUNTIFS(Sta!$B:$B,$A269,Sta!$T:$T,"&gt;4.5")/$C269</f>
        <v>#DIV/0!</v>
      </c>
      <c r="T269" s="9" t="e">
        <f>(COUNTIFS(Sta!$A:$A,$A269,Sta!$R:$R,"&gt;0.5") +COUNTIFS(Sta!$B:$B,$A269,Sta!$S:$S,"&gt;0.5"))/$D269</f>
        <v>#DIV/0!</v>
      </c>
      <c r="U269" s="6" t="e">
        <f>COUNTIFS(Sta!$A:$A,$A269,Sta!$R:$R,"&gt;0.5")/$B269</f>
        <v>#DIV/0!</v>
      </c>
      <c r="V269" s="6" t="e">
        <f>COUNTIFS(Sta!$B:$B,$A269,Sta!$S:$S,"&gt;0.5")/$C269</f>
        <v>#DIV/0!</v>
      </c>
      <c r="W269" s="9" t="e">
        <f>(COUNTIFS(Sta!$A:$A,$A269,Sta!$R:$R,"&gt;1.5") +COUNTIFS(Sta!$B:$B,$A269,Sta!$S:$S,"&gt;1.5"))/$D269</f>
        <v>#DIV/0!</v>
      </c>
      <c r="X269" s="6" t="e">
        <f>COUNTIFS(Sta!$A:$A,$A269,Sta!$R:$R,"&gt;1.5")/$B269</f>
        <v>#DIV/0!</v>
      </c>
      <c r="Y269" s="6" t="e">
        <f>COUNTIFS(Sta!$B:$B,$A269,Sta!$S:$S,"&gt;1.5")/$C269</f>
        <v>#DIV/0!</v>
      </c>
    </row>
    <row r="270" spans="1:25" x14ac:dyDescent="0.3">
      <c r="A270" t="e">
        <f>A3A795</f>
        <v>#NAME?</v>
      </c>
      <c r="B270" s="7">
        <f>COUNTIF(Sta!A:A,A270)</f>
        <v>0</v>
      </c>
      <c r="C270" s="4">
        <f>COUNTIF(Sta!B:B,A270)</f>
        <v>0</v>
      </c>
      <c r="D270" s="4">
        <f t="shared" si="5"/>
        <v>0</v>
      </c>
      <c r="E270" s="8" t="e">
        <f>(SUMIF(Sta!$A:$A,$A270,Sta!$T:$T)  + SUMIF(Sta!$B:$B,$A270,Sta!$T:$T) )/$D270</f>
        <v>#DIV/0!</v>
      </c>
      <c r="F270" s="5" t="e">
        <f>SUMIF(Sta!$A:$A,$A270,Sta!$T:$T)/$B270</f>
        <v>#DIV/0!</v>
      </c>
      <c r="G270" s="5" t="e">
        <f>SUMIF(Sta!$B:$B,$A270,Sta!$T:$T)/$C270</f>
        <v>#DIV/0!</v>
      </c>
      <c r="H270" s="8" t="e">
        <f>(SUMIF(Sta!$A:$A,$A270,Sta!$R:$R)  + SUMIF(Sta!$B:$B,$A270,Sta!$S:$S) )/$D270</f>
        <v>#DIV/0!</v>
      </c>
      <c r="I270" s="5" t="e">
        <f>SUMIF(Sta!$A:$A,$A270,Sta!$R:$R)/$B270</f>
        <v>#DIV/0!</v>
      </c>
      <c r="J270" s="5" t="e">
        <f>SUMIF(Sta!$B:$B,$A270,Sta!$S:$S)/$C270</f>
        <v>#DIV/0!</v>
      </c>
      <c r="K270" s="9" t="e">
        <f>(COUNTIFS(Sta!$A:$A,$A270,Sta!$T:$T,"&gt;2.5") +COUNTIFS(Sta!$B:$B,$A270,Sta!$T:$T,"&gt;2.5"))/$D270</f>
        <v>#DIV/0!</v>
      </c>
      <c r="L270" s="6" t="e">
        <f>COUNTIFS(Sta!$A:$A,$A270,Sta!$T:$T,"&gt;2.5")/$B270</f>
        <v>#DIV/0!</v>
      </c>
      <c r="M270" s="6" t="e">
        <f>COUNTIFS(Sta!$B:$B,$A270,Sta!$T:$T,"&gt;2.5")/$C270</f>
        <v>#DIV/0!</v>
      </c>
      <c r="N270" s="9" t="e">
        <f>(COUNTIFS(Sta!$A:$A,$A270,Sta!$T:$T,"&gt;3.5") +COUNTIFS(Sta!$B:$B,$A270,Sta!$T:$T,"&gt;3.5"))/$D270</f>
        <v>#DIV/0!</v>
      </c>
      <c r="O270" s="31" t="e">
        <f>COUNTIFS(Sta!$A:$A,$A270,Sta!$T:$T,"&gt;3.5")/$B270</f>
        <v>#DIV/0!</v>
      </c>
      <c r="P270" s="12" t="e">
        <f>COUNTIFS(Sta!$B:$B,$A270,Sta!$T:$T,"&gt;3.5")/$C270</f>
        <v>#DIV/0!</v>
      </c>
      <c r="Q270" s="31" t="e">
        <f>(COUNTIFS(Sta!$A:$A,$A270,Sta!$T:$T,"&gt;4.5") +COUNTIFS(Sta!$B:$B,$A270,Sta!$T:$T,"&gt;4.5"))/$D270</f>
        <v>#DIV/0!</v>
      </c>
      <c r="R270" s="6" t="e">
        <f>COUNTIFS(Sta!$A:$A,$A270,Sta!$T:$T,"&gt;4.5")/$B270</f>
        <v>#DIV/0!</v>
      </c>
      <c r="S270" s="6" t="e">
        <f>COUNTIFS(Sta!$B:$B,$A270,Sta!$T:$T,"&gt;4.5")/$C270</f>
        <v>#DIV/0!</v>
      </c>
      <c r="T270" s="9" t="e">
        <f>(COUNTIFS(Sta!$A:$A,$A270,Sta!$R:$R,"&gt;0.5") +COUNTIFS(Sta!$B:$B,$A270,Sta!$S:$S,"&gt;0.5"))/$D270</f>
        <v>#DIV/0!</v>
      </c>
      <c r="U270" s="6" t="e">
        <f>COUNTIFS(Sta!$A:$A,$A270,Sta!$R:$R,"&gt;0.5")/$B270</f>
        <v>#DIV/0!</v>
      </c>
      <c r="V270" s="6" t="e">
        <f>COUNTIFS(Sta!$B:$B,$A270,Sta!$S:$S,"&gt;0.5")/$C270</f>
        <v>#DIV/0!</v>
      </c>
      <c r="W270" s="9" t="e">
        <f>(COUNTIFS(Sta!$A:$A,$A270,Sta!$R:$R,"&gt;1.5") +COUNTIFS(Sta!$B:$B,$A270,Sta!$S:$S,"&gt;1.5"))/$D270</f>
        <v>#DIV/0!</v>
      </c>
      <c r="X270" s="6" t="e">
        <f>COUNTIFS(Sta!$A:$A,$A270,Sta!$R:$R,"&gt;1.5")/$B270</f>
        <v>#DIV/0!</v>
      </c>
      <c r="Y270" s="6" t="e">
        <f>COUNTIFS(Sta!$B:$B,$A270,Sta!$S:$S,"&gt;1.5")/$C270</f>
        <v>#DIV/0!</v>
      </c>
    </row>
    <row r="271" spans="1:25" x14ac:dyDescent="0.3">
      <c r="A271" t="e">
        <f>A3A796</f>
        <v>#NAME?</v>
      </c>
      <c r="B271" s="7">
        <f>COUNTIF(Sta!A:A,A271)</f>
        <v>0</v>
      </c>
      <c r="C271" s="4">
        <f>COUNTIF(Sta!B:B,A271)</f>
        <v>0</v>
      </c>
      <c r="D271" s="4">
        <f t="shared" si="5"/>
        <v>0</v>
      </c>
      <c r="E271" s="8" t="e">
        <f>(SUMIF(Sta!$A:$A,$A271,Sta!$T:$T)  + SUMIF(Sta!$B:$B,$A271,Sta!$T:$T) )/$D271</f>
        <v>#DIV/0!</v>
      </c>
      <c r="F271" s="5" t="e">
        <f>SUMIF(Sta!$A:$A,$A271,Sta!$T:$T)/$B271</f>
        <v>#DIV/0!</v>
      </c>
      <c r="G271" s="5" t="e">
        <f>SUMIF(Sta!$B:$B,$A271,Sta!$T:$T)/$C271</f>
        <v>#DIV/0!</v>
      </c>
      <c r="H271" s="8" t="e">
        <f>(SUMIF(Sta!$A:$A,$A271,Sta!$R:$R)  + SUMIF(Sta!$B:$B,$A271,Sta!$S:$S) )/$D271</f>
        <v>#DIV/0!</v>
      </c>
      <c r="I271" s="5" t="e">
        <f>SUMIF(Sta!$A:$A,$A271,Sta!$R:$R)/$B271</f>
        <v>#DIV/0!</v>
      </c>
      <c r="J271" s="5" t="e">
        <f>SUMIF(Sta!$B:$B,$A271,Sta!$S:$S)/$C271</f>
        <v>#DIV/0!</v>
      </c>
      <c r="K271" s="9" t="e">
        <f>(COUNTIFS(Sta!$A:$A,$A271,Sta!$T:$T,"&gt;2.5") +COUNTIFS(Sta!$B:$B,$A271,Sta!$T:$T,"&gt;2.5"))/$D271</f>
        <v>#DIV/0!</v>
      </c>
      <c r="L271" s="6" t="e">
        <f>COUNTIFS(Sta!$A:$A,$A271,Sta!$T:$T,"&gt;2.5")/$B271</f>
        <v>#DIV/0!</v>
      </c>
      <c r="M271" s="6" t="e">
        <f>COUNTIFS(Sta!$B:$B,$A271,Sta!$T:$T,"&gt;2.5")/$C271</f>
        <v>#DIV/0!</v>
      </c>
      <c r="N271" s="9" t="e">
        <f>(COUNTIFS(Sta!$A:$A,$A271,Sta!$T:$T,"&gt;3.5") +COUNTIFS(Sta!$B:$B,$A271,Sta!$T:$T,"&gt;3.5"))/$D271</f>
        <v>#DIV/0!</v>
      </c>
      <c r="O271" s="31" t="e">
        <f>COUNTIFS(Sta!$A:$A,$A271,Sta!$T:$T,"&gt;3.5")/$B271</f>
        <v>#DIV/0!</v>
      </c>
      <c r="P271" s="12" t="e">
        <f>COUNTIFS(Sta!$B:$B,$A271,Sta!$T:$T,"&gt;3.5")/$C271</f>
        <v>#DIV/0!</v>
      </c>
      <c r="Q271" s="31" t="e">
        <f>(COUNTIFS(Sta!$A:$A,$A271,Sta!$T:$T,"&gt;4.5") +COUNTIFS(Sta!$B:$B,$A271,Sta!$T:$T,"&gt;4.5"))/$D271</f>
        <v>#DIV/0!</v>
      </c>
      <c r="R271" s="6" t="e">
        <f>COUNTIFS(Sta!$A:$A,$A271,Sta!$T:$T,"&gt;4.5")/$B271</f>
        <v>#DIV/0!</v>
      </c>
      <c r="S271" s="6" t="e">
        <f>COUNTIFS(Sta!$B:$B,$A271,Sta!$T:$T,"&gt;4.5")/$C271</f>
        <v>#DIV/0!</v>
      </c>
      <c r="T271" s="9" t="e">
        <f>(COUNTIFS(Sta!$A:$A,$A271,Sta!$R:$R,"&gt;0.5") +COUNTIFS(Sta!$B:$B,$A271,Sta!$S:$S,"&gt;0.5"))/$D271</f>
        <v>#DIV/0!</v>
      </c>
      <c r="U271" s="6" t="e">
        <f>COUNTIFS(Sta!$A:$A,$A271,Sta!$R:$R,"&gt;0.5")/$B271</f>
        <v>#DIV/0!</v>
      </c>
      <c r="V271" s="6" t="e">
        <f>COUNTIFS(Sta!$B:$B,$A271,Sta!$S:$S,"&gt;0.5")/$C271</f>
        <v>#DIV/0!</v>
      </c>
      <c r="W271" s="9" t="e">
        <f>(COUNTIFS(Sta!$A:$A,$A271,Sta!$R:$R,"&gt;1.5") +COUNTIFS(Sta!$B:$B,$A271,Sta!$S:$S,"&gt;1.5"))/$D271</f>
        <v>#DIV/0!</v>
      </c>
      <c r="X271" s="6" t="e">
        <f>COUNTIFS(Sta!$A:$A,$A271,Sta!$R:$R,"&gt;1.5")/$B271</f>
        <v>#DIV/0!</v>
      </c>
      <c r="Y271" s="6" t="e">
        <f>COUNTIFS(Sta!$B:$B,$A271,Sta!$S:$S,"&gt;1.5")/$C271</f>
        <v>#DIV/0!</v>
      </c>
    </row>
    <row r="272" spans="1:25" x14ac:dyDescent="0.3">
      <c r="A272" t="e">
        <f>A3A797</f>
        <v>#NAME?</v>
      </c>
      <c r="B272" s="7">
        <f>COUNTIF(Sta!A:A,A272)</f>
        <v>0</v>
      </c>
      <c r="C272" s="4">
        <f>COUNTIF(Sta!B:B,A272)</f>
        <v>0</v>
      </c>
      <c r="D272" s="4">
        <f t="shared" si="5"/>
        <v>0</v>
      </c>
      <c r="E272" s="8" t="e">
        <f>(SUMIF(Sta!$A:$A,$A272,Sta!$T:$T)  + SUMIF(Sta!$B:$B,$A272,Sta!$T:$T) )/$D272</f>
        <v>#DIV/0!</v>
      </c>
      <c r="F272" s="5" t="e">
        <f>SUMIF(Sta!$A:$A,$A272,Sta!$T:$T)/$B272</f>
        <v>#DIV/0!</v>
      </c>
      <c r="G272" s="5" t="e">
        <f>SUMIF(Sta!$B:$B,$A272,Sta!$T:$T)/$C272</f>
        <v>#DIV/0!</v>
      </c>
      <c r="H272" s="8" t="e">
        <f>(SUMIF(Sta!$A:$A,$A272,Sta!$R:$R)  + SUMIF(Sta!$B:$B,$A272,Sta!$S:$S) )/$D272</f>
        <v>#DIV/0!</v>
      </c>
      <c r="I272" s="5" t="e">
        <f>SUMIF(Sta!$A:$A,$A272,Sta!$R:$R)/$B272</f>
        <v>#DIV/0!</v>
      </c>
      <c r="J272" s="5" t="e">
        <f>SUMIF(Sta!$B:$B,$A272,Sta!$S:$S)/$C272</f>
        <v>#DIV/0!</v>
      </c>
      <c r="K272" s="9" t="e">
        <f>(COUNTIFS(Sta!$A:$A,$A272,Sta!$T:$T,"&gt;2.5") +COUNTIFS(Sta!$B:$B,$A272,Sta!$T:$T,"&gt;2.5"))/$D272</f>
        <v>#DIV/0!</v>
      </c>
      <c r="L272" s="6" t="e">
        <f>COUNTIFS(Sta!$A:$A,$A272,Sta!$T:$T,"&gt;2.5")/$B272</f>
        <v>#DIV/0!</v>
      </c>
      <c r="M272" s="6" t="e">
        <f>COUNTIFS(Sta!$B:$B,$A272,Sta!$T:$T,"&gt;2.5")/$C272</f>
        <v>#DIV/0!</v>
      </c>
      <c r="N272" s="9" t="e">
        <f>(COUNTIFS(Sta!$A:$A,$A272,Sta!$T:$T,"&gt;3.5") +COUNTIFS(Sta!$B:$B,$A272,Sta!$T:$T,"&gt;3.5"))/$D272</f>
        <v>#DIV/0!</v>
      </c>
      <c r="O272" s="31" t="e">
        <f>COUNTIFS(Sta!$A:$A,$A272,Sta!$T:$T,"&gt;3.5")/$B272</f>
        <v>#DIV/0!</v>
      </c>
      <c r="P272" s="12" t="e">
        <f>COUNTIFS(Sta!$B:$B,$A272,Sta!$T:$T,"&gt;3.5")/$C272</f>
        <v>#DIV/0!</v>
      </c>
      <c r="Q272" s="31" t="e">
        <f>(COUNTIFS(Sta!$A:$A,$A272,Sta!$T:$T,"&gt;4.5") +COUNTIFS(Sta!$B:$B,$A272,Sta!$T:$T,"&gt;4.5"))/$D272</f>
        <v>#DIV/0!</v>
      </c>
      <c r="R272" s="6" t="e">
        <f>COUNTIFS(Sta!$A:$A,$A272,Sta!$T:$T,"&gt;4.5")/$B272</f>
        <v>#DIV/0!</v>
      </c>
      <c r="S272" s="6" t="e">
        <f>COUNTIFS(Sta!$B:$B,$A272,Sta!$T:$T,"&gt;4.5")/$C272</f>
        <v>#DIV/0!</v>
      </c>
      <c r="T272" s="9" t="e">
        <f>(COUNTIFS(Sta!$A:$A,$A272,Sta!$R:$R,"&gt;0.5") +COUNTIFS(Sta!$B:$B,$A272,Sta!$S:$S,"&gt;0.5"))/$D272</f>
        <v>#DIV/0!</v>
      </c>
      <c r="U272" s="6" t="e">
        <f>COUNTIFS(Sta!$A:$A,$A272,Sta!$R:$R,"&gt;0.5")/$B272</f>
        <v>#DIV/0!</v>
      </c>
      <c r="V272" s="6" t="e">
        <f>COUNTIFS(Sta!$B:$B,$A272,Sta!$S:$S,"&gt;0.5")/$C272</f>
        <v>#DIV/0!</v>
      </c>
      <c r="W272" s="9" t="e">
        <f>(COUNTIFS(Sta!$A:$A,$A272,Sta!$R:$R,"&gt;1.5") +COUNTIFS(Sta!$B:$B,$A272,Sta!$S:$S,"&gt;1.5"))/$D272</f>
        <v>#DIV/0!</v>
      </c>
      <c r="X272" s="6" t="e">
        <f>COUNTIFS(Sta!$A:$A,$A272,Sta!$R:$R,"&gt;1.5")/$B272</f>
        <v>#DIV/0!</v>
      </c>
      <c r="Y272" s="6" t="e">
        <f>COUNTIFS(Sta!$B:$B,$A272,Sta!$S:$S,"&gt;1.5")/$C272</f>
        <v>#DIV/0!</v>
      </c>
    </row>
    <row r="273" spans="1:25" x14ac:dyDescent="0.3">
      <c r="A273" t="e">
        <f>A3A798</f>
        <v>#NAME?</v>
      </c>
      <c r="B273" s="7">
        <f>COUNTIF(Sta!A:A,A273)</f>
        <v>0</v>
      </c>
      <c r="C273" s="4">
        <f>COUNTIF(Sta!B:B,A273)</f>
        <v>0</v>
      </c>
      <c r="D273" s="4">
        <f t="shared" si="5"/>
        <v>0</v>
      </c>
      <c r="E273" s="8" t="e">
        <f>(SUMIF(Sta!$A:$A,$A273,Sta!$T:$T)  + SUMIF(Sta!$B:$B,$A273,Sta!$T:$T) )/$D273</f>
        <v>#DIV/0!</v>
      </c>
      <c r="F273" s="5" t="e">
        <f>SUMIF(Sta!$A:$A,$A273,Sta!$T:$T)/$B273</f>
        <v>#DIV/0!</v>
      </c>
      <c r="G273" s="5" t="e">
        <f>SUMIF(Sta!$B:$B,$A273,Sta!$T:$T)/$C273</f>
        <v>#DIV/0!</v>
      </c>
      <c r="H273" s="8" t="e">
        <f>(SUMIF(Sta!$A:$A,$A273,Sta!$R:$R)  + SUMIF(Sta!$B:$B,$A273,Sta!$S:$S) )/$D273</f>
        <v>#DIV/0!</v>
      </c>
      <c r="I273" s="5" t="e">
        <f>SUMIF(Sta!$A:$A,$A273,Sta!$R:$R)/$B273</f>
        <v>#DIV/0!</v>
      </c>
      <c r="J273" s="5" t="e">
        <f>SUMIF(Sta!$B:$B,$A273,Sta!$S:$S)/$C273</f>
        <v>#DIV/0!</v>
      </c>
      <c r="K273" s="9" t="e">
        <f>(COUNTIFS(Sta!$A:$A,$A273,Sta!$T:$T,"&gt;2.5") +COUNTIFS(Sta!$B:$B,$A273,Sta!$T:$T,"&gt;2.5"))/$D273</f>
        <v>#DIV/0!</v>
      </c>
      <c r="L273" s="6" t="e">
        <f>COUNTIFS(Sta!$A:$A,$A273,Sta!$T:$T,"&gt;2.5")/$B273</f>
        <v>#DIV/0!</v>
      </c>
      <c r="M273" s="6" t="e">
        <f>COUNTIFS(Sta!$B:$B,$A273,Sta!$T:$T,"&gt;2.5")/$C273</f>
        <v>#DIV/0!</v>
      </c>
      <c r="N273" s="9" t="e">
        <f>(COUNTIFS(Sta!$A:$A,$A273,Sta!$T:$T,"&gt;3.5") +COUNTIFS(Sta!$B:$B,$A273,Sta!$T:$T,"&gt;3.5"))/$D273</f>
        <v>#DIV/0!</v>
      </c>
      <c r="O273" s="31" t="e">
        <f>COUNTIFS(Sta!$A:$A,$A273,Sta!$T:$T,"&gt;3.5")/$B273</f>
        <v>#DIV/0!</v>
      </c>
      <c r="P273" s="12" t="e">
        <f>COUNTIFS(Sta!$B:$B,$A273,Sta!$T:$T,"&gt;3.5")/$C273</f>
        <v>#DIV/0!</v>
      </c>
      <c r="Q273" s="31" t="e">
        <f>(COUNTIFS(Sta!$A:$A,$A273,Sta!$T:$T,"&gt;4.5") +COUNTIFS(Sta!$B:$B,$A273,Sta!$T:$T,"&gt;4.5"))/$D273</f>
        <v>#DIV/0!</v>
      </c>
      <c r="R273" s="6" t="e">
        <f>COUNTIFS(Sta!$A:$A,$A273,Sta!$T:$T,"&gt;4.5")/$B273</f>
        <v>#DIV/0!</v>
      </c>
      <c r="S273" s="6" t="e">
        <f>COUNTIFS(Sta!$B:$B,$A273,Sta!$T:$T,"&gt;4.5")/$C273</f>
        <v>#DIV/0!</v>
      </c>
      <c r="T273" s="9" t="e">
        <f>(COUNTIFS(Sta!$A:$A,$A273,Sta!$R:$R,"&gt;0.5") +COUNTIFS(Sta!$B:$B,$A273,Sta!$S:$S,"&gt;0.5"))/$D273</f>
        <v>#DIV/0!</v>
      </c>
      <c r="U273" s="6" t="e">
        <f>COUNTIFS(Sta!$A:$A,$A273,Sta!$R:$R,"&gt;0.5")/$B273</f>
        <v>#DIV/0!</v>
      </c>
      <c r="V273" s="6" t="e">
        <f>COUNTIFS(Sta!$B:$B,$A273,Sta!$S:$S,"&gt;0.5")/$C273</f>
        <v>#DIV/0!</v>
      </c>
      <c r="W273" s="9" t="e">
        <f>(COUNTIFS(Sta!$A:$A,$A273,Sta!$R:$R,"&gt;1.5") +COUNTIFS(Sta!$B:$B,$A273,Sta!$S:$S,"&gt;1.5"))/$D273</f>
        <v>#DIV/0!</v>
      </c>
      <c r="X273" s="6" t="e">
        <f>COUNTIFS(Sta!$A:$A,$A273,Sta!$R:$R,"&gt;1.5")/$B273</f>
        <v>#DIV/0!</v>
      </c>
      <c r="Y273" s="6" t="e">
        <f>COUNTIFS(Sta!$B:$B,$A273,Sta!$S:$S,"&gt;1.5")/$C273</f>
        <v>#DIV/0!</v>
      </c>
    </row>
    <row r="274" spans="1:25" x14ac:dyDescent="0.3">
      <c r="A274" t="e">
        <f>A3A799</f>
        <v>#NAME?</v>
      </c>
      <c r="B274" s="7">
        <f>COUNTIF(Sta!A:A,A274)</f>
        <v>0</v>
      </c>
      <c r="C274" s="4">
        <f>COUNTIF(Sta!B:B,A274)</f>
        <v>0</v>
      </c>
      <c r="D274" s="4">
        <f t="shared" si="5"/>
        <v>0</v>
      </c>
      <c r="E274" s="8" t="e">
        <f>(SUMIF(Sta!$A:$A,$A274,Sta!$T:$T)  + SUMIF(Sta!$B:$B,$A274,Sta!$T:$T) )/$D274</f>
        <v>#DIV/0!</v>
      </c>
      <c r="F274" s="5" t="e">
        <f>SUMIF(Sta!$A:$A,$A274,Sta!$T:$T)/$B274</f>
        <v>#DIV/0!</v>
      </c>
      <c r="G274" s="5" t="e">
        <f>SUMIF(Sta!$B:$B,$A274,Sta!$T:$T)/$C274</f>
        <v>#DIV/0!</v>
      </c>
      <c r="H274" s="8" t="e">
        <f>(SUMIF(Sta!$A:$A,$A274,Sta!$R:$R)  + SUMIF(Sta!$B:$B,$A274,Sta!$S:$S) )/$D274</f>
        <v>#DIV/0!</v>
      </c>
      <c r="I274" s="5" t="e">
        <f>SUMIF(Sta!$A:$A,$A274,Sta!$R:$R)/$B274</f>
        <v>#DIV/0!</v>
      </c>
      <c r="J274" s="5" t="e">
        <f>SUMIF(Sta!$B:$B,$A274,Sta!$S:$S)/$C274</f>
        <v>#DIV/0!</v>
      </c>
      <c r="K274" s="9" t="e">
        <f>(COUNTIFS(Sta!$A:$A,$A274,Sta!$T:$T,"&gt;2.5") +COUNTIFS(Sta!$B:$B,$A274,Sta!$T:$T,"&gt;2.5"))/$D274</f>
        <v>#DIV/0!</v>
      </c>
      <c r="L274" s="6" t="e">
        <f>COUNTIFS(Sta!$A:$A,$A274,Sta!$T:$T,"&gt;2.5")/$B274</f>
        <v>#DIV/0!</v>
      </c>
      <c r="M274" s="6" t="e">
        <f>COUNTIFS(Sta!$B:$B,$A274,Sta!$T:$T,"&gt;2.5")/$C274</f>
        <v>#DIV/0!</v>
      </c>
      <c r="N274" s="9" t="e">
        <f>(COUNTIFS(Sta!$A:$A,$A274,Sta!$T:$T,"&gt;3.5") +COUNTIFS(Sta!$B:$B,$A274,Sta!$T:$T,"&gt;3.5"))/$D274</f>
        <v>#DIV/0!</v>
      </c>
      <c r="O274" s="31" t="e">
        <f>COUNTIFS(Sta!$A:$A,$A274,Sta!$T:$T,"&gt;3.5")/$B274</f>
        <v>#DIV/0!</v>
      </c>
      <c r="P274" s="12" t="e">
        <f>COUNTIFS(Sta!$B:$B,$A274,Sta!$T:$T,"&gt;3.5")/$C274</f>
        <v>#DIV/0!</v>
      </c>
      <c r="Q274" s="31" t="e">
        <f>(COUNTIFS(Sta!$A:$A,$A274,Sta!$T:$T,"&gt;4.5") +COUNTIFS(Sta!$B:$B,$A274,Sta!$T:$T,"&gt;4.5"))/$D274</f>
        <v>#DIV/0!</v>
      </c>
      <c r="R274" s="6" t="e">
        <f>COUNTIFS(Sta!$A:$A,$A274,Sta!$T:$T,"&gt;4.5")/$B274</f>
        <v>#DIV/0!</v>
      </c>
      <c r="S274" s="6" t="e">
        <f>COUNTIFS(Sta!$B:$B,$A274,Sta!$T:$T,"&gt;4.5")/$C274</f>
        <v>#DIV/0!</v>
      </c>
      <c r="T274" s="9" t="e">
        <f>(COUNTIFS(Sta!$A:$A,$A274,Sta!$R:$R,"&gt;0.5") +COUNTIFS(Sta!$B:$B,$A274,Sta!$S:$S,"&gt;0.5"))/$D274</f>
        <v>#DIV/0!</v>
      </c>
      <c r="U274" s="6" t="e">
        <f>COUNTIFS(Sta!$A:$A,$A274,Sta!$R:$R,"&gt;0.5")/$B274</f>
        <v>#DIV/0!</v>
      </c>
      <c r="V274" s="6" t="e">
        <f>COUNTIFS(Sta!$B:$B,$A274,Sta!$S:$S,"&gt;0.5")/$C274</f>
        <v>#DIV/0!</v>
      </c>
      <c r="W274" s="9" t="e">
        <f>(COUNTIFS(Sta!$A:$A,$A274,Sta!$R:$R,"&gt;1.5") +COUNTIFS(Sta!$B:$B,$A274,Sta!$S:$S,"&gt;1.5"))/$D274</f>
        <v>#DIV/0!</v>
      </c>
      <c r="X274" s="6" t="e">
        <f>COUNTIFS(Sta!$A:$A,$A274,Sta!$R:$R,"&gt;1.5")/$B274</f>
        <v>#DIV/0!</v>
      </c>
      <c r="Y274" s="6" t="e">
        <f>COUNTIFS(Sta!$B:$B,$A274,Sta!$S:$S,"&gt;1.5")/$C274</f>
        <v>#DIV/0!</v>
      </c>
    </row>
    <row r="275" spans="1:25" x14ac:dyDescent="0.3">
      <c r="A275" t="e">
        <f>A3A800</f>
        <v>#NAME?</v>
      </c>
      <c r="B275" s="7">
        <f>COUNTIF(Sta!A:A,A275)</f>
        <v>0</v>
      </c>
      <c r="C275" s="4">
        <f>COUNTIF(Sta!B:B,A275)</f>
        <v>0</v>
      </c>
      <c r="D275" s="4">
        <f t="shared" si="5"/>
        <v>0</v>
      </c>
      <c r="E275" s="8" t="e">
        <f>(SUMIF(Sta!$A:$A,$A275,Sta!$T:$T)  + SUMIF(Sta!$B:$B,$A275,Sta!$T:$T) )/$D275</f>
        <v>#DIV/0!</v>
      </c>
      <c r="F275" s="5" t="e">
        <f>SUMIF(Sta!$A:$A,$A275,Sta!$T:$T)/$B275</f>
        <v>#DIV/0!</v>
      </c>
      <c r="G275" s="5" t="e">
        <f>SUMIF(Sta!$B:$B,$A275,Sta!$T:$T)/$C275</f>
        <v>#DIV/0!</v>
      </c>
      <c r="H275" s="8" t="e">
        <f>(SUMIF(Sta!$A:$A,$A275,Sta!$R:$R)  + SUMIF(Sta!$B:$B,$A275,Sta!$S:$S) )/$D275</f>
        <v>#DIV/0!</v>
      </c>
      <c r="I275" s="5" t="e">
        <f>SUMIF(Sta!$A:$A,$A275,Sta!$R:$R)/$B275</f>
        <v>#DIV/0!</v>
      </c>
      <c r="J275" s="5" t="e">
        <f>SUMIF(Sta!$B:$B,$A275,Sta!$S:$S)/$C275</f>
        <v>#DIV/0!</v>
      </c>
      <c r="K275" s="9" t="e">
        <f>(COUNTIFS(Sta!$A:$A,$A275,Sta!$T:$T,"&gt;2.5") +COUNTIFS(Sta!$B:$B,$A275,Sta!$T:$T,"&gt;2.5"))/$D275</f>
        <v>#DIV/0!</v>
      </c>
      <c r="L275" s="6" t="e">
        <f>COUNTIFS(Sta!$A:$A,$A275,Sta!$T:$T,"&gt;2.5")/$B275</f>
        <v>#DIV/0!</v>
      </c>
      <c r="M275" s="6" t="e">
        <f>COUNTIFS(Sta!$B:$B,$A275,Sta!$T:$T,"&gt;2.5")/$C275</f>
        <v>#DIV/0!</v>
      </c>
      <c r="N275" s="9" t="e">
        <f>(COUNTIFS(Sta!$A:$A,$A275,Sta!$T:$T,"&gt;3.5") +COUNTIFS(Sta!$B:$B,$A275,Sta!$T:$T,"&gt;3.5"))/$D275</f>
        <v>#DIV/0!</v>
      </c>
      <c r="O275" s="31" t="e">
        <f>COUNTIFS(Sta!$A:$A,$A275,Sta!$T:$T,"&gt;3.5")/$B275</f>
        <v>#DIV/0!</v>
      </c>
      <c r="P275" s="12" t="e">
        <f>COUNTIFS(Sta!$B:$B,$A275,Sta!$T:$T,"&gt;3.5")/$C275</f>
        <v>#DIV/0!</v>
      </c>
      <c r="Q275" s="31" t="e">
        <f>(COUNTIFS(Sta!$A:$A,$A275,Sta!$T:$T,"&gt;4.5") +COUNTIFS(Sta!$B:$B,$A275,Sta!$T:$T,"&gt;4.5"))/$D275</f>
        <v>#DIV/0!</v>
      </c>
      <c r="R275" s="6" t="e">
        <f>COUNTIFS(Sta!$A:$A,$A275,Sta!$T:$T,"&gt;4.5")/$B275</f>
        <v>#DIV/0!</v>
      </c>
      <c r="S275" s="6" t="e">
        <f>COUNTIFS(Sta!$B:$B,$A275,Sta!$T:$T,"&gt;4.5")/$C275</f>
        <v>#DIV/0!</v>
      </c>
      <c r="T275" s="9" t="e">
        <f>(COUNTIFS(Sta!$A:$A,$A275,Sta!$R:$R,"&gt;0.5") +COUNTIFS(Sta!$B:$B,$A275,Sta!$S:$S,"&gt;0.5"))/$D275</f>
        <v>#DIV/0!</v>
      </c>
      <c r="U275" s="6" t="e">
        <f>COUNTIFS(Sta!$A:$A,$A275,Sta!$R:$R,"&gt;0.5")/$B275</f>
        <v>#DIV/0!</v>
      </c>
      <c r="V275" s="6" t="e">
        <f>COUNTIFS(Sta!$B:$B,$A275,Sta!$S:$S,"&gt;0.5")/$C275</f>
        <v>#DIV/0!</v>
      </c>
      <c r="W275" s="9" t="e">
        <f>(COUNTIFS(Sta!$A:$A,$A275,Sta!$R:$R,"&gt;1.5") +COUNTIFS(Sta!$B:$B,$A275,Sta!$S:$S,"&gt;1.5"))/$D275</f>
        <v>#DIV/0!</v>
      </c>
      <c r="X275" s="6" t="e">
        <f>COUNTIFS(Sta!$A:$A,$A275,Sta!$R:$R,"&gt;1.5")/$B275</f>
        <v>#DIV/0!</v>
      </c>
      <c r="Y275" s="6" t="e">
        <f>COUNTIFS(Sta!$B:$B,$A275,Sta!$S:$S,"&gt;1.5")/$C275</f>
        <v>#DIV/0!</v>
      </c>
    </row>
    <row r="276" spans="1:25" x14ac:dyDescent="0.3">
      <c r="A276" t="e">
        <f>A3A801</f>
        <v>#NAME?</v>
      </c>
      <c r="B276" s="7">
        <f>COUNTIF(Sta!A:A,A276)</f>
        <v>0</v>
      </c>
      <c r="C276" s="4">
        <f>COUNTIF(Sta!B:B,A276)</f>
        <v>0</v>
      </c>
      <c r="D276" s="4">
        <f t="shared" ref="D276:D297" si="6">B276+C276</f>
        <v>0</v>
      </c>
      <c r="E276" s="8" t="e">
        <f>(SUMIF(Sta!$A:$A,$A276,Sta!$T:$T)  + SUMIF(Sta!$B:$B,$A276,Sta!$T:$T) )/$D276</f>
        <v>#DIV/0!</v>
      </c>
      <c r="F276" s="5" t="e">
        <f>SUMIF(Sta!$A:$A,$A276,Sta!$T:$T)/$B276</f>
        <v>#DIV/0!</v>
      </c>
      <c r="G276" s="5" t="e">
        <f>SUMIF(Sta!$B:$B,$A276,Sta!$T:$T)/$C276</f>
        <v>#DIV/0!</v>
      </c>
      <c r="H276" s="8" t="e">
        <f>(SUMIF(Sta!$A:$A,$A276,Sta!$R:$R)  + SUMIF(Sta!$B:$B,$A276,Sta!$S:$S) )/$D276</f>
        <v>#DIV/0!</v>
      </c>
      <c r="I276" s="5" t="e">
        <f>SUMIF(Sta!$A:$A,$A276,Sta!$R:$R)/$B276</f>
        <v>#DIV/0!</v>
      </c>
      <c r="J276" s="5" t="e">
        <f>SUMIF(Sta!$B:$B,$A276,Sta!$S:$S)/$C276</f>
        <v>#DIV/0!</v>
      </c>
      <c r="K276" s="9" t="e">
        <f>(COUNTIFS(Sta!$A:$A,$A276,Sta!$T:$T,"&gt;2.5") +COUNTIFS(Sta!$B:$B,$A276,Sta!$T:$T,"&gt;2.5"))/$D276</f>
        <v>#DIV/0!</v>
      </c>
      <c r="L276" s="6" t="e">
        <f>COUNTIFS(Sta!$A:$A,$A276,Sta!$T:$T,"&gt;2.5")/$B276</f>
        <v>#DIV/0!</v>
      </c>
      <c r="M276" s="6" t="e">
        <f>COUNTIFS(Sta!$B:$B,$A276,Sta!$T:$T,"&gt;2.5")/$C276</f>
        <v>#DIV/0!</v>
      </c>
      <c r="N276" s="9" t="e">
        <f>(COUNTIFS(Sta!$A:$A,$A276,Sta!$T:$T,"&gt;3.5") +COUNTIFS(Sta!$B:$B,$A276,Sta!$T:$T,"&gt;3.5"))/$D276</f>
        <v>#DIV/0!</v>
      </c>
      <c r="O276" s="31" t="e">
        <f>COUNTIFS(Sta!$A:$A,$A276,Sta!$T:$T,"&gt;3.5")/$B276</f>
        <v>#DIV/0!</v>
      </c>
      <c r="P276" s="12" t="e">
        <f>COUNTIFS(Sta!$B:$B,$A276,Sta!$T:$T,"&gt;3.5")/$C276</f>
        <v>#DIV/0!</v>
      </c>
      <c r="Q276" s="31" t="e">
        <f>(COUNTIFS(Sta!$A:$A,$A276,Sta!$T:$T,"&gt;4.5") +COUNTIFS(Sta!$B:$B,$A276,Sta!$T:$T,"&gt;4.5"))/$D276</f>
        <v>#DIV/0!</v>
      </c>
      <c r="R276" s="6" t="e">
        <f>COUNTIFS(Sta!$A:$A,$A276,Sta!$T:$T,"&gt;4.5")/$B276</f>
        <v>#DIV/0!</v>
      </c>
      <c r="S276" s="6" t="e">
        <f>COUNTIFS(Sta!$B:$B,$A276,Sta!$T:$T,"&gt;4.5")/$C276</f>
        <v>#DIV/0!</v>
      </c>
      <c r="T276" s="9" t="e">
        <f>(COUNTIFS(Sta!$A:$A,$A276,Sta!$R:$R,"&gt;0.5") +COUNTIFS(Sta!$B:$B,$A276,Sta!$S:$S,"&gt;0.5"))/$D276</f>
        <v>#DIV/0!</v>
      </c>
      <c r="U276" s="6" t="e">
        <f>COUNTIFS(Sta!$A:$A,$A276,Sta!$R:$R,"&gt;0.5")/$B276</f>
        <v>#DIV/0!</v>
      </c>
      <c r="V276" s="6" t="e">
        <f>COUNTIFS(Sta!$B:$B,$A276,Sta!$S:$S,"&gt;0.5")/$C276</f>
        <v>#DIV/0!</v>
      </c>
      <c r="W276" s="9" t="e">
        <f>(COUNTIFS(Sta!$A:$A,$A276,Sta!$R:$R,"&gt;1.5") +COUNTIFS(Sta!$B:$B,$A276,Sta!$S:$S,"&gt;1.5"))/$D276</f>
        <v>#DIV/0!</v>
      </c>
      <c r="X276" s="6" t="e">
        <f>COUNTIFS(Sta!$A:$A,$A276,Sta!$R:$R,"&gt;1.5")/$B276</f>
        <v>#DIV/0!</v>
      </c>
      <c r="Y276" s="6" t="e">
        <f>COUNTIFS(Sta!$B:$B,$A276,Sta!$S:$S,"&gt;1.5")/$C276</f>
        <v>#DIV/0!</v>
      </c>
    </row>
    <row r="277" spans="1:25" x14ac:dyDescent="0.3">
      <c r="A277" t="e">
        <f>A3A802</f>
        <v>#NAME?</v>
      </c>
      <c r="B277" s="7">
        <f>COUNTIF(Sta!A:A,A277)</f>
        <v>0</v>
      </c>
      <c r="C277" s="4">
        <f>COUNTIF(Sta!B:B,A277)</f>
        <v>0</v>
      </c>
      <c r="D277" s="4">
        <f t="shared" si="6"/>
        <v>0</v>
      </c>
      <c r="E277" s="8" t="e">
        <f>(SUMIF(Sta!$A:$A,$A277,Sta!$T:$T)  + SUMIF(Sta!$B:$B,$A277,Sta!$T:$T) )/$D277</f>
        <v>#DIV/0!</v>
      </c>
      <c r="F277" s="5" t="e">
        <f>SUMIF(Sta!$A:$A,$A277,Sta!$T:$T)/$B277</f>
        <v>#DIV/0!</v>
      </c>
      <c r="G277" s="5" t="e">
        <f>SUMIF(Sta!$B:$B,$A277,Sta!$T:$T)/$C277</f>
        <v>#DIV/0!</v>
      </c>
      <c r="H277" s="8" t="e">
        <f>(SUMIF(Sta!$A:$A,$A277,Sta!$R:$R)  + SUMIF(Sta!$B:$B,$A277,Sta!$S:$S) )/$D277</f>
        <v>#DIV/0!</v>
      </c>
      <c r="I277" s="5" t="e">
        <f>SUMIF(Sta!$A:$A,$A277,Sta!$R:$R)/$B277</f>
        <v>#DIV/0!</v>
      </c>
      <c r="J277" s="5" t="e">
        <f>SUMIF(Sta!$B:$B,$A277,Sta!$S:$S)/$C277</f>
        <v>#DIV/0!</v>
      </c>
      <c r="K277" s="9" t="e">
        <f>(COUNTIFS(Sta!$A:$A,$A277,Sta!$T:$T,"&gt;2.5") +COUNTIFS(Sta!$B:$B,$A277,Sta!$T:$T,"&gt;2.5"))/$D277</f>
        <v>#DIV/0!</v>
      </c>
      <c r="L277" s="6" t="e">
        <f>COUNTIFS(Sta!$A:$A,$A277,Sta!$T:$T,"&gt;2.5")/$B277</f>
        <v>#DIV/0!</v>
      </c>
      <c r="M277" s="6" t="e">
        <f>COUNTIFS(Sta!$B:$B,$A277,Sta!$T:$T,"&gt;2.5")/$C277</f>
        <v>#DIV/0!</v>
      </c>
      <c r="N277" s="9" t="e">
        <f>(COUNTIFS(Sta!$A:$A,$A277,Sta!$T:$T,"&gt;3.5") +COUNTIFS(Sta!$B:$B,$A277,Sta!$T:$T,"&gt;3.5"))/$D277</f>
        <v>#DIV/0!</v>
      </c>
      <c r="O277" s="31" t="e">
        <f>COUNTIFS(Sta!$A:$A,$A277,Sta!$T:$T,"&gt;3.5")/$B277</f>
        <v>#DIV/0!</v>
      </c>
      <c r="P277" s="12" t="e">
        <f>COUNTIFS(Sta!$B:$B,$A277,Sta!$T:$T,"&gt;3.5")/$C277</f>
        <v>#DIV/0!</v>
      </c>
      <c r="Q277" s="31" t="e">
        <f>(COUNTIFS(Sta!$A:$A,$A277,Sta!$T:$T,"&gt;4.5") +COUNTIFS(Sta!$B:$B,$A277,Sta!$T:$T,"&gt;4.5"))/$D277</f>
        <v>#DIV/0!</v>
      </c>
      <c r="R277" s="6" t="e">
        <f>COUNTIFS(Sta!$A:$A,$A277,Sta!$T:$T,"&gt;4.5")/$B277</f>
        <v>#DIV/0!</v>
      </c>
      <c r="S277" s="6" t="e">
        <f>COUNTIFS(Sta!$B:$B,$A277,Sta!$T:$T,"&gt;4.5")/$C277</f>
        <v>#DIV/0!</v>
      </c>
      <c r="T277" s="9" t="e">
        <f>(COUNTIFS(Sta!$A:$A,$A277,Sta!$R:$R,"&gt;0.5") +COUNTIFS(Sta!$B:$B,$A277,Sta!$S:$S,"&gt;0.5"))/$D277</f>
        <v>#DIV/0!</v>
      </c>
      <c r="U277" s="6" t="e">
        <f>COUNTIFS(Sta!$A:$A,$A277,Sta!$R:$R,"&gt;0.5")/$B277</f>
        <v>#DIV/0!</v>
      </c>
      <c r="V277" s="6" t="e">
        <f>COUNTIFS(Sta!$B:$B,$A277,Sta!$S:$S,"&gt;0.5")/$C277</f>
        <v>#DIV/0!</v>
      </c>
      <c r="W277" s="9" t="e">
        <f>(COUNTIFS(Sta!$A:$A,$A277,Sta!$R:$R,"&gt;1.5") +COUNTIFS(Sta!$B:$B,$A277,Sta!$S:$S,"&gt;1.5"))/$D277</f>
        <v>#DIV/0!</v>
      </c>
      <c r="X277" s="6" t="e">
        <f>COUNTIFS(Sta!$A:$A,$A277,Sta!$R:$R,"&gt;1.5")/$B277</f>
        <v>#DIV/0!</v>
      </c>
      <c r="Y277" s="6" t="e">
        <f>COUNTIFS(Sta!$B:$B,$A277,Sta!$S:$S,"&gt;1.5")/$C277</f>
        <v>#DIV/0!</v>
      </c>
    </row>
    <row r="278" spans="1:25" x14ac:dyDescent="0.3">
      <c r="A278" t="e">
        <f>A3A803</f>
        <v>#NAME?</v>
      </c>
      <c r="B278" s="7">
        <f>COUNTIF(Sta!A:A,A278)</f>
        <v>0</v>
      </c>
      <c r="C278" s="4">
        <f>COUNTIF(Sta!B:B,A278)</f>
        <v>0</v>
      </c>
      <c r="D278" s="4">
        <f t="shared" si="6"/>
        <v>0</v>
      </c>
      <c r="E278" s="8" t="e">
        <f>(SUMIF(Sta!$A:$A,$A278,Sta!$T:$T)  + SUMIF(Sta!$B:$B,$A278,Sta!$T:$T) )/$D278</f>
        <v>#DIV/0!</v>
      </c>
      <c r="F278" s="5" t="e">
        <f>SUMIF(Sta!$A:$A,$A278,Sta!$T:$T)/$B278</f>
        <v>#DIV/0!</v>
      </c>
      <c r="G278" s="5" t="e">
        <f>SUMIF(Sta!$B:$B,$A278,Sta!$T:$T)/$C278</f>
        <v>#DIV/0!</v>
      </c>
      <c r="H278" s="8" t="e">
        <f>(SUMIF(Sta!$A:$A,$A278,Sta!$R:$R)  + SUMIF(Sta!$B:$B,$A278,Sta!$S:$S) )/$D278</f>
        <v>#DIV/0!</v>
      </c>
      <c r="I278" s="5" t="e">
        <f>SUMIF(Sta!$A:$A,$A278,Sta!$R:$R)/$B278</f>
        <v>#DIV/0!</v>
      </c>
      <c r="J278" s="5" t="e">
        <f>SUMIF(Sta!$B:$B,$A278,Sta!$S:$S)/$C278</f>
        <v>#DIV/0!</v>
      </c>
      <c r="K278" s="9" t="e">
        <f>(COUNTIFS(Sta!$A:$A,$A278,Sta!$T:$T,"&gt;2.5") +COUNTIFS(Sta!$B:$B,$A278,Sta!$T:$T,"&gt;2.5"))/$D278</f>
        <v>#DIV/0!</v>
      </c>
      <c r="L278" s="6" t="e">
        <f>COUNTIFS(Sta!$A:$A,$A278,Sta!$T:$T,"&gt;2.5")/$B278</f>
        <v>#DIV/0!</v>
      </c>
      <c r="M278" s="6" t="e">
        <f>COUNTIFS(Sta!$B:$B,$A278,Sta!$T:$T,"&gt;2.5")/$C278</f>
        <v>#DIV/0!</v>
      </c>
      <c r="N278" s="9" t="e">
        <f>(COUNTIFS(Sta!$A:$A,$A278,Sta!$T:$T,"&gt;3.5") +COUNTIFS(Sta!$B:$B,$A278,Sta!$T:$T,"&gt;3.5"))/$D278</f>
        <v>#DIV/0!</v>
      </c>
      <c r="O278" s="31" t="e">
        <f>COUNTIFS(Sta!$A:$A,$A278,Sta!$T:$T,"&gt;3.5")/$B278</f>
        <v>#DIV/0!</v>
      </c>
      <c r="P278" s="12" t="e">
        <f>COUNTIFS(Sta!$B:$B,$A278,Sta!$T:$T,"&gt;3.5")/$C278</f>
        <v>#DIV/0!</v>
      </c>
      <c r="Q278" s="31" t="e">
        <f>(COUNTIFS(Sta!$A:$A,$A278,Sta!$T:$T,"&gt;4.5") +COUNTIFS(Sta!$B:$B,$A278,Sta!$T:$T,"&gt;4.5"))/$D278</f>
        <v>#DIV/0!</v>
      </c>
      <c r="R278" s="6" t="e">
        <f>COUNTIFS(Sta!$A:$A,$A278,Sta!$T:$T,"&gt;4.5")/$B278</f>
        <v>#DIV/0!</v>
      </c>
      <c r="S278" s="6" t="e">
        <f>COUNTIFS(Sta!$B:$B,$A278,Sta!$T:$T,"&gt;4.5")/$C278</f>
        <v>#DIV/0!</v>
      </c>
      <c r="T278" s="9" t="e">
        <f>(COUNTIFS(Sta!$A:$A,$A278,Sta!$R:$R,"&gt;0.5") +COUNTIFS(Sta!$B:$B,$A278,Sta!$S:$S,"&gt;0.5"))/$D278</f>
        <v>#DIV/0!</v>
      </c>
      <c r="U278" s="6" t="e">
        <f>COUNTIFS(Sta!$A:$A,$A278,Sta!$R:$R,"&gt;0.5")/$B278</f>
        <v>#DIV/0!</v>
      </c>
      <c r="V278" s="6" t="e">
        <f>COUNTIFS(Sta!$B:$B,$A278,Sta!$S:$S,"&gt;0.5")/$C278</f>
        <v>#DIV/0!</v>
      </c>
      <c r="W278" s="9" t="e">
        <f>(COUNTIFS(Sta!$A:$A,$A278,Sta!$R:$R,"&gt;1.5") +COUNTIFS(Sta!$B:$B,$A278,Sta!$S:$S,"&gt;1.5"))/$D278</f>
        <v>#DIV/0!</v>
      </c>
      <c r="X278" s="6" t="e">
        <f>COUNTIFS(Sta!$A:$A,$A278,Sta!$R:$R,"&gt;1.5")/$B278</f>
        <v>#DIV/0!</v>
      </c>
      <c r="Y278" s="6" t="e">
        <f>COUNTIFS(Sta!$B:$B,$A278,Sta!$S:$S,"&gt;1.5")/$C278</f>
        <v>#DIV/0!</v>
      </c>
    </row>
    <row r="279" spans="1:25" x14ac:dyDescent="0.3">
      <c r="A279" t="e">
        <f>A3A804</f>
        <v>#NAME?</v>
      </c>
      <c r="B279" s="7">
        <f>COUNTIF(Sta!A:A,A279)</f>
        <v>0</v>
      </c>
      <c r="C279" s="4">
        <f>COUNTIF(Sta!B:B,A279)</f>
        <v>0</v>
      </c>
      <c r="D279" s="4">
        <f t="shared" si="6"/>
        <v>0</v>
      </c>
      <c r="E279" s="8" t="e">
        <f>(SUMIF(Sta!$A:$A,$A279,Sta!$T:$T)  + SUMIF(Sta!$B:$B,$A279,Sta!$T:$T) )/$D279</f>
        <v>#DIV/0!</v>
      </c>
      <c r="F279" s="5" t="e">
        <f>SUMIF(Sta!$A:$A,$A279,Sta!$T:$T)/$B279</f>
        <v>#DIV/0!</v>
      </c>
      <c r="G279" s="5" t="e">
        <f>SUMIF(Sta!$B:$B,$A279,Sta!$T:$T)/$C279</f>
        <v>#DIV/0!</v>
      </c>
      <c r="H279" s="8" t="e">
        <f>(SUMIF(Sta!$A:$A,$A279,Sta!$R:$R)  + SUMIF(Sta!$B:$B,$A279,Sta!$S:$S) )/$D279</f>
        <v>#DIV/0!</v>
      </c>
      <c r="I279" s="5" t="e">
        <f>SUMIF(Sta!$A:$A,$A279,Sta!$R:$R)/$B279</f>
        <v>#DIV/0!</v>
      </c>
      <c r="J279" s="5" t="e">
        <f>SUMIF(Sta!$B:$B,$A279,Sta!$S:$S)/$C279</f>
        <v>#DIV/0!</v>
      </c>
      <c r="K279" s="9" t="e">
        <f>(COUNTIFS(Sta!$A:$A,$A279,Sta!$T:$T,"&gt;2.5") +COUNTIFS(Sta!$B:$B,$A279,Sta!$T:$T,"&gt;2.5"))/$D279</f>
        <v>#DIV/0!</v>
      </c>
      <c r="L279" s="6" t="e">
        <f>COUNTIFS(Sta!$A:$A,$A279,Sta!$T:$T,"&gt;2.5")/$B279</f>
        <v>#DIV/0!</v>
      </c>
      <c r="M279" s="6" t="e">
        <f>COUNTIFS(Sta!$B:$B,$A279,Sta!$T:$T,"&gt;2.5")/$C279</f>
        <v>#DIV/0!</v>
      </c>
      <c r="N279" s="9" t="e">
        <f>(COUNTIFS(Sta!$A:$A,$A279,Sta!$T:$T,"&gt;3.5") +COUNTIFS(Sta!$B:$B,$A279,Sta!$T:$T,"&gt;3.5"))/$D279</f>
        <v>#DIV/0!</v>
      </c>
      <c r="O279" s="31" t="e">
        <f>COUNTIFS(Sta!$A:$A,$A279,Sta!$T:$T,"&gt;3.5")/$B279</f>
        <v>#DIV/0!</v>
      </c>
      <c r="P279" s="12" t="e">
        <f>COUNTIFS(Sta!$B:$B,$A279,Sta!$T:$T,"&gt;3.5")/$C279</f>
        <v>#DIV/0!</v>
      </c>
      <c r="Q279" s="31" t="e">
        <f>(COUNTIFS(Sta!$A:$A,$A279,Sta!$T:$T,"&gt;4.5") +COUNTIFS(Sta!$B:$B,$A279,Sta!$T:$T,"&gt;4.5"))/$D279</f>
        <v>#DIV/0!</v>
      </c>
      <c r="R279" s="6" t="e">
        <f>COUNTIFS(Sta!$A:$A,$A279,Sta!$T:$T,"&gt;4.5")/$B279</f>
        <v>#DIV/0!</v>
      </c>
      <c r="S279" s="6" t="e">
        <f>COUNTIFS(Sta!$B:$B,$A279,Sta!$T:$T,"&gt;4.5")/$C279</f>
        <v>#DIV/0!</v>
      </c>
      <c r="T279" s="9" t="e">
        <f>(COUNTIFS(Sta!$A:$A,$A279,Sta!$R:$R,"&gt;0.5") +COUNTIFS(Sta!$B:$B,$A279,Sta!$S:$S,"&gt;0.5"))/$D279</f>
        <v>#DIV/0!</v>
      </c>
      <c r="U279" s="6" t="e">
        <f>COUNTIFS(Sta!$A:$A,$A279,Sta!$R:$R,"&gt;0.5")/$B279</f>
        <v>#DIV/0!</v>
      </c>
      <c r="V279" s="6" t="e">
        <f>COUNTIFS(Sta!$B:$B,$A279,Sta!$S:$S,"&gt;0.5")/$C279</f>
        <v>#DIV/0!</v>
      </c>
      <c r="W279" s="9" t="e">
        <f>(COUNTIFS(Sta!$A:$A,$A279,Sta!$R:$R,"&gt;1.5") +COUNTIFS(Sta!$B:$B,$A279,Sta!$S:$S,"&gt;1.5"))/$D279</f>
        <v>#DIV/0!</v>
      </c>
      <c r="X279" s="6" t="e">
        <f>COUNTIFS(Sta!$A:$A,$A279,Sta!$R:$R,"&gt;1.5")/$B279</f>
        <v>#DIV/0!</v>
      </c>
      <c r="Y279" s="6" t="e">
        <f>COUNTIFS(Sta!$B:$B,$A279,Sta!$S:$S,"&gt;1.5")/$C279</f>
        <v>#DIV/0!</v>
      </c>
    </row>
    <row r="280" spans="1:25" x14ac:dyDescent="0.3">
      <c r="A280" t="e">
        <f>A3A805</f>
        <v>#NAME?</v>
      </c>
      <c r="B280" s="7">
        <f>COUNTIF(Sta!A:A,A280)</f>
        <v>0</v>
      </c>
      <c r="C280" s="4">
        <f>COUNTIF(Sta!B:B,A280)</f>
        <v>0</v>
      </c>
      <c r="D280" s="4">
        <f t="shared" si="6"/>
        <v>0</v>
      </c>
      <c r="E280" s="8" t="e">
        <f>(SUMIF(Sta!$A:$A,$A280,Sta!$T:$T)  + SUMIF(Sta!$B:$B,$A280,Sta!$T:$T) )/$D280</f>
        <v>#DIV/0!</v>
      </c>
      <c r="F280" s="5" t="e">
        <f>SUMIF(Sta!$A:$A,$A280,Sta!$T:$T)/$B280</f>
        <v>#DIV/0!</v>
      </c>
      <c r="G280" s="5" t="e">
        <f>SUMIF(Sta!$B:$B,$A280,Sta!$T:$T)/$C280</f>
        <v>#DIV/0!</v>
      </c>
      <c r="H280" s="8" t="e">
        <f>(SUMIF(Sta!$A:$A,$A280,Sta!$R:$R)  + SUMIF(Sta!$B:$B,$A280,Sta!$S:$S) )/$D280</f>
        <v>#DIV/0!</v>
      </c>
      <c r="I280" s="5" t="e">
        <f>SUMIF(Sta!$A:$A,$A280,Sta!$R:$R)/$B280</f>
        <v>#DIV/0!</v>
      </c>
      <c r="J280" s="5" t="e">
        <f>SUMIF(Sta!$B:$B,$A280,Sta!$S:$S)/$C280</f>
        <v>#DIV/0!</v>
      </c>
      <c r="K280" s="9" t="e">
        <f>(COUNTIFS(Sta!$A:$A,$A280,Sta!$T:$T,"&gt;2.5") +COUNTIFS(Sta!$B:$B,$A280,Sta!$T:$T,"&gt;2.5"))/$D280</f>
        <v>#DIV/0!</v>
      </c>
      <c r="L280" s="6" t="e">
        <f>COUNTIFS(Sta!$A:$A,$A280,Sta!$T:$T,"&gt;2.5")/$B280</f>
        <v>#DIV/0!</v>
      </c>
      <c r="M280" s="6" t="e">
        <f>COUNTIFS(Sta!$B:$B,$A280,Sta!$T:$T,"&gt;2.5")/$C280</f>
        <v>#DIV/0!</v>
      </c>
      <c r="N280" s="9" t="e">
        <f>(COUNTIFS(Sta!$A:$A,$A280,Sta!$T:$T,"&gt;3.5") +COUNTIFS(Sta!$B:$B,$A280,Sta!$T:$T,"&gt;3.5"))/$D280</f>
        <v>#DIV/0!</v>
      </c>
      <c r="O280" s="31" t="e">
        <f>COUNTIFS(Sta!$A:$A,$A280,Sta!$T:$T,"&gt;3.5")/$B280</f>
        <v>#DIV/0!</v>
      </c>
      <c r="P280" s="12" t="e">
        <f>COUNTIFS(Sta!$B:$B,$A280,Sta!$T:$T,"&gt;3.5")/$C280</f>
        <v>#DIV/0!</v>
      </c>
      <c r="Q280" s="31" t="e">
        <f>(COUNTIFS(Sta!$A:$A,$A280,Sta!$T:$T,"&gt;4.5") +COUNTIFS(Sta!$B:$B,$A280,Sta!$T:$T,"&gt;4.5"))/$D280</f>
        <v>#DIV/0!</v>
      </c>
      <c r="R280" s="6" t="e">
        <f>COUNTIFS(Sta!$A:$A,$A280,Sta!$T:$T,"&gt;4.5")/$B280</f>
        <v>#DIV/0!</v>
      </c>
      <c r="S280" s="6" t="e">
        <f>COUNTIFS(Sta!$B:$B,$A280,Sta!$T:$T,"&gt;4.5")/$C280</f>
        <v>#DIV/0!</v>
      </c>
      <c r="T280" s="9" t="e">
        <f>(COUNTIFS(Sta!$A:$A,$A280,Sta!$R:$R,"&gt;0.5") +COUNTIFS(Sta!$B:$B,$A280,Sta!$S:$S,"&gt;0.5"))/$D280</f>
        <v>#DIV/0!</v>
      </c>
      <c r="U280" s="6" t="e">
        <f>COUNTIFS(Sta!$A:$A,$A280,Sta!$R:$R,"&gt;0.5")/$B280</f>
        <v>#DIV/0!</v>
      </c>
      <c r="V280" s="6" t="e">
        <f>COUNTIFS(Sta!$B:$B,$A280,Sta!$S:$S,"&gt;0.5")/$C280</f>
        <v>#DIV/0!</v>
      </c>
      <c r="W280" s="9" t="e">
        <f>(COUNTIFS(Sta!$A:$A,$A280,Sta!$R:$R,"&gt;1.5") +COUNTIFS(Sta!$B:$B,$A280,Sta!$S:$S,"&gt;1.5"))/$D280</f>
        <v>#DIV/0!</v>
      </c>
      <c r="X280" s="6" t="e">
        <f>COUNTIFS(Sta!$A:$A,$A280,Sta!$R:$R,"&gt;1.5")/$B280</f>
        <v>#DIV/0!</v>
      </c>
      <c r="Y280" s="6" t="e">
        <f>COUNTIFS(Sta!$B:$B,$A280,Sta!$S:$S,"&gt;1.5")/$C280</f>
        <v>#DIV/0!</v>
      </c>
    </row>
    <row r="281" spans="1:25" x14ac:dyDescent="0.3">
      <c r="A281" t="e">
        <f>A3A806</f>
        <v>#NAME?</v>
      </c>
      <c r="B281" s="7">
        <f>COUNTIF(Sta!A:A,A281)</f>
        <v>0</v>
      </c>
      <c r="C281" s="4">
        <f>COUNTIF(Sta!B:B,A281)</f>
        <v>0</v>
      </c>
      <c r="D281" s="4">
        <f t="shared" si="6"/>
        <v>0</v>
      </c>
      <c r="E281" s="8" t="e">
        <f>(SUMIF(Sta!$A:$A,$A281,Sta!$T:$T)  + SUMIF(Sta!$B:$B,$A281,Sta!$T:$T) )/$D281</f>
        <v>#DIV/0!</v>
      </c>
      <c r="F281" s="5" t="e">
        <f>SUMIF(Sta!$A:$A,$A281,Sta!$T:$T)/$B281</f>
        <v>#DIV/0!</v>
      </c>
      <c r="G281" s="5" t="e">
        <f>SUMIF(Sta!$B:$B,$A281,Sta!$T:$T)/$C281</f>
        <v>#DIV/0!</v>
      </c>
      <c r="H281" s="8" t="e">
        <f>(SUMIF(Sta!$A:$A,$A281,Sta!$R:$R)  + SUMIF(Sta!$B:$B,$A281,Sta!$S:$S) )/$D281</f>
        <v>#DIV/0!</v>
      </c>
      <c r="I281" s="5" t="e">
        <f>SUMIF(Sta!$A:$A,$A281,Sta!$R:$R)/$B281</f>
        <v>#DIV/0!</v>
      </c>
      <c r="J281" s="5" t="e">
        <f>SUMIF(Sta!$B:$B,$A281,Sta!$S:$S)/$C281</f>
        <v>#DIV/0!</v>
      </c>
      <c r="K281" s="9" t="e">
        <f>(COUNTIFS(Sta!$A:$A,$A281,Sta!$T:$T,"&gt;2.5") +COUNTIFS(Sta!$B:$B,$A281,Sta!$T:$T,"&gt;2.5"))/$D281</f>
        <v>#DIV/0!</v>
      </c>
      <c r="L281" s="6" t="e">
        <f>COUNTIFS(Sta!$A:$A,$A281,Sta!$T:$T,"&gt;2.5")/$B281</f>
        <v>#DIV/0!</v>
      </c>
      <c r="M281" s="6" t="e">
        <f>COUNTIFS(Sta!$B:$B,$A281,Sta!$T:$T,"&gt;2.5")/$C281</f>
        <v>#DIV/0!</v>
      </c>
      <c r="N281" s="9" t="e">
        <f>(COUNTIFS(Sta!$A:$A,$A281,Sta!$T:$T,"&gt;3.5") +COUNTIFS(Sta!$B:$B,$A281,Sta!$T:$T,"&gt;3.5"))/$D281</f>
        <v>#DIV/0!</v>
      </c>
      <c r="O281" s="31" t="e">
        <f>COUNTIFS(Sta!$A:$A,$A281,Sta!$T:$T,"&gt;3.5")/$B281</f>
        <v>#DIV/0!</v>
      </c>
      <c r="P281" s="12" t="e">
        <f>COUNTIFS(Sta!$B:$B,$A281,Sta!$T:$T,"&gt;3.5")/$C281</f>
        <v>#DIV/0!</v>
      </c>
      <c r="Q281" s="31" t="e">
        <f>(COUNTIFS(Sta!$A:$A,$A281,Sta!$T:$T,"&gt;4.5") +COUNTIFS(Sta!$B:$B,$A281,Sta!$T:$T,"&gt;4.5"))/$D281</f>
        <v>#DIV/0!</v>
      </c>
      <c r="R281" s="6" t="e">
        <f>COUNTIFS(Sta!$A:$A,$A281,Sta!$T:$T,"&gt;4.5")/$B281</f>
        <v>#DIV/0!</v>
      </c>
      <c r="S281" s="6" t="e">
        <f>COUNTIFS(Sta!$B:$B,$A281,Sta!$T:$T,"&gt;4.5")/$C281</f>
        <v>#DIV/0!</v>
      </c>
      <c r="T281" s="9" t="e">
        <f>(COUNTIFS(Sta!$A:$A,$A281,Sta!$R:$R,"&gt;0.5") +COUNTIFS(Sta!$B:$B,$A281,Sta!$S:$S,"&gt;0.5"))/$D281</f>
        <v>#DIV/0!</v>
      </c>
      <c r="U281" s="6" t="e">
        <f>COUNTIFS(Sta!$A:$A,$A281,Sta!$R:$R,"&gt;0.5")/$B281</f>
        <v>#DIV/0!</v>
      </c>
      <c r="V281" s="6" t="e">
        <f>COUNTIFS(Sta!$B:$B,$A281,Sta!$S:$S,"&gt;0.5")/$C281</f>
        <v>#DIV/0!</v>
      </c>
      <c r="W281" s="9" t="e">
        <f>(COUNTIFS(Sta!$A:$A,$A281,Sta!$R:$R,"&gt;1.5") +COUNTIFS(Sta!$B:$B,$A281,Sta!$S:$S,"&gt;1.5"))/$D281</f>
        <v>#DIV/0!</v>
      </c>
      <c r="X281" s="6" t="e">
        <f>COUNTIFS(Sta!$A:$A,$A281,Sta!$R:$R,"&gt;1.5")/$B281</f>
        <v>#DIV/0!</v>
      </c>
      <c r="Y281" s="6" t="e">
        <f>COUNTIFS(Sta!$B:$B,$A281,Sta!$S:$S,"&gt;1.5")/$C281</f>
        <v>#DIV/0!</v>
      </c>
    </row>
    <row r="282" spans="1:25" x14ac:dyDescent="0.3">
      <c r="A282" t="e">
        <f>A3A807</f>
        <v>#NAME?</v>
      </c>
      <c r="B282" s="7">
        <f>COUNTIF(Sta!A:A,A282)</f>
        <v>0</v>
      </c>
      <c r="C282" s="4">
        <f>COUNTIF(Sta!B:B,A282)</f>
        <v>0</v>
      </c>
      <c r="D282" s="4">
        <f t="shared" si="6"/>
        <v>0</v>
      </c>
      <c r="E282" s="8" t="e">
        <f>(SUMIF(Sta!$A:$A,$A282,Sta!$T:$T)  + SUMIF(Sta!$B:$B,$A282,Sta!$T:$T) )/$D282</f>
        <v>#DIV/0!</v>
      </c>
      <c r="F282" s="5" t="e">
        <f>SUMIF(Sta!$A:$A,$A282,Sta!$T:$T)/$B282</f>
        <v>#DIV/0!</v>
      </c>
      <c r="G282" s="5" t="e">
        <f>SUMIF(Sta!$B:$B,$A282,Sta!$T:$T)/$C282</f>
        <v>#DIV/0!</v>
      </c>
      <c r="H282" s="8" t="e">
        <f>(SUMIF(Sta!$A:$A,$A282,Sta!$R:$R)  + SUMIF(Sta!$B:$B,$A282,Sta!$S:$S) )/$D282</f>
        <v>#DIV/0!</v>
      </c>
      <c r="I282" s="5" t="e">
        <f>SUMIF(Sta!$A:$A,$A282,Sta!$R:$R)/$B282</f>
        <v>#DIV/0!</v>
      </c>
      <c r="J282" s="5" t="e">
        <f>SUMIF(Sta!$B:$B,$A282,Sta!$S:$S)/$C282</f>
        <v>#DIV/0!</v>
      </c>
      <c r="K282" s="9" t="e">
        <f>(COUNTIFS(Sta!$A:$A,$A282,Sta!$T:$T,"&gt;2.5") +COUNTIFS(Sta!$B:$B,$A282,Sta!$T:$T,"&gt;2.5"))/$D282</f>
        <v>#DIV/0!</v>
      </c>
      <c r="L282" s="6" t="e">
        <f>COUNTIFS(Sta!$A:$A,$A282,Sta!$T:$T,"&gt;2.5")/$B282</f>
        <v>#DIV/0!</v>
      </c>
      <c r="M282" s="6" t="e">
        <f>COUNTIFS(Sta!$B:$B,$A282,Sta!$T:$T,"&gt;2.5")/$C282</f>
        <v>#DIV/0!</v>
      </c>
      <c r="N282" s="9" t="e">
        <f>(COUNTIFS(Sta!$A:$A,$A282,Sta!$T:$T,"&gt;3.5") +COUNTIFS(Sta!$B:$B,$A282,Sta!$T:$T,"&gt;3.5"))/$D282</f>
        <v>#DIV/0!</v>
      </c>
      <c r="O282" s="31" t="e">
        <f>COUNTIFS(Sta!$A:$A,$A282,Sta!$T:$T,"&gt;3.5")/$B282</f>
        <v>#DIV/0!</v>
      </c>
      <c r="P282" s="12" t="e">
        <f>COUNTIFS(Sta!$B:$B,$A282,Sta!$T:$T,"&gt;3.5")/$C282</f>
        <v>#DIV/0!</v>
      </c>
      <c r="Q282" s="31" t="e">
        <f>(COUNTIFS(Sta!$A:$A,$A282,Sta!$T:$T,"&gt;4.5") +COUNTIFS(Sta!$B:$B,$A282,Sta!$T:$T,"&gt;4.5"))/$D282</f>
        <v>#DIV/0!</v>
      </c>
      <c r="R282" s="6" t="e">
        <f>COUNTIFS(Sta!$A:$A,$A282,Sta!$T:$T,"&gt;4.5")/$B282</f>
        <v>#DIV/0!</v>
      </c>
      <c r="S282" s="6" t="e">
        <f>COUNTIFS(Sta!$B:$B,$A282,Sta!$T:$T,"&gt;4.5")/$C282</f>
        <v>#DIV/0!</v>
      </c>
      <c r="T282" s="9" t="e">
        <f>(COUNTIFS(Sta!$A:$A,$A282,Sta!$R:$R,"&gt;0.5") +COUNTIFS(Sta!$B:$B,$A282,Sta!$S:$S,"&gt;0.5"))/$D282</f>
        <v>#DIV/0!</v>
      </c>
      <c r="U282" s="6" t="e">
        <f>COUNTIFS(Sta!$A:$A,$A282,Sta!$R:$R,"&gt;0.5")/$B282</f>
        <v>#DIV/0!</v>
      </c>
      <c r="V282" s="6" t="e">
        <f>COUNTIFS(Sta!$B:$B,$A282,Sta!$S:$S,"&gt;0.5")/$C282</f>
        <v>#DIV/0!</v>
      </c>
      <c r="W282" s="9" t="e">
        <f>(COUNTIFS(Sta!$A:$A,$A282,Sta!$R:$R,"&gt;1.5") +COUNTIFS(Sta!$B:$B,$A282,Sta!$S:$S,"&gt;1.5"))/$D282</f>
        <v>#DIV/0!</v>
      </c>
      <c r="X282" s="6" t="e">
        <f>COUNTIFS(Sta!$A:$A,$A282,Sta!$R:$R,"&gt;1.5")/$B282</f>
        <v>#DIV/0!</v>
      </c>
      <c r="Y282" s="6" t="e">
        <f>COUNTIFS(Sta!$B:$B,$A282,Sta!$S:$S,"&gt;1.5")/$C282</f>
        <v>#DIV/0!</v>
      </c>
    </row>
    <row r="283" spans="1:25" x14ac:dyDescent="0.3">
      <c r="A283" t="e">
        <f>A3A808</f>
        <v>#NAME?</v>
      </c>
      <c r="B283" s="7">
        <f>COUNTIF(Sta!A:A,A283)</f>
        <v>0</v>
      </c>
      <c r="C283" s="4">
        <f>COUNTIF(Sta!B:B,A283)</f>
        <v>0</v>
      </c>
      <c r="D283" s="4">
        <f t="shared" si="6"/>
        <v>0</v>
      </c>
      <c r="E283" s="8" t="e">
        <f>(SUMIF(Sta!$A:$A,$A283,Sta!$T:$T)  + SUMIF(Sta!$B:$B,$A283,Sta!$T:$T) )/$D283</f>
        <v>#DIV/0!</v>
      </c>
      <c r="F283" s="5" t="e">
        <f>SUMIF(Sta!$A:$A,$A283,Sta!$T:$T)/$B283</f>
        <v>#DIV/0!</v>
      </c>
      <c r="G283" s="5" t="e">
        <f>SUMIF(Sta!$B:$B,$A283,Sta!$T:$T)/$C283</f>
        <v>#DIV/0!</v>
      </c>
      <c r="H283" s="8" t="e">
        <f>(SUMIF(Sta!$A:$A,$A283,Sta!$R:$R)  + SUMIF(Sta!$B:$B,$A283,Sta!$S:$S) )/$D283</f>
        <v>#DIV/0!</v>
      </c>
      <c r="I283" s="5" t="e">
        <f>SUMIF(Sta!$A:$A,$A283,Sta!$R:$R)/$B283</f>
        <v>#DIV/0!</v>
      </c>
      <c r="J283" s="5" t="e">
        <f>SUMIF(Sta!$B:$B,$A283,Sta!$S:$S)/$C283</f>
        <v>#DIV/0!</v>
      </c>
      <c r="K283" s="9" t="e">
        <f>(COUNTIFS(Sta!$A:$A,$A283,Sta!$T:$T,"&gt;2.5") +COUNTIFS(Sta!$B:$B,$A283,Sta!$T:$T,"&gt;2.5"))/$D283</f>
        <v>#DIV/0!</v>
      </c>
      <c r="L283" s="6" t="e">
        <f>COUNTIFS(Sta!$A:$A,$A283,Sta!$T:$T,"&gt;2.5")/$B283</f>
        <v>#DIV/0!</v>
      </c>
      <c r="M283" s="6" t="e">
        <f>COUNTIFS(Sta!$B:$B,$A283,Sta!$T:$T,"&gt;2.5")/$C283</f>
        <v>#DIV/0!</v>
      </c>
      <c r="N283" s="9" t="e">
        <f>(COUNTIFS(Sta!$A:$A,$A283,Sta!$T:$T,"&gt;3.5") +COUNTIFS(Sta!$B:$B,$A283,Sta!$T:$T,"&gt;3.5"))/$D283</f>
        <v>#DIV/0!</v>
      </c>
      <c r="O283" s="31" t="e">
        <f>COUNTIFS(Sta!$A:$A,$A283,Sta!$T:$T,"&gt;3.5")/$B283</f>
        <v>#DIV/0!</v>
      </c>
      <c r="P283" s="12" t="e">
        <f>COUNTIFS(Sta!$B:$B,$A283,Sta!$T:$T,"&gt;3.5")/$C283</f>
        <v>#DIV/0!</v>
      </c>
      <c r="Q283" s="31" t="e">
        <f>(COUNTIFS(Sta!$A:$A,$A283,Sta!$T:$T,"&gt;4.5") +COUNTIFS(Sta!$B:$B,$A283,Sta!$T:$T,"&gt;4.5"))/$D283</f>
        <v>#DIV/0!</v>
      </c>
      <c r="R283" s="6" t="e">
        <f>COUNTIFS(Sta!$A:$A,$A283,Sta!$T:$T,"&gt;4.5")/$B283</f>
        <v>#DIV/0!</v>
      </c>
      <c r="S283" s="6" t="e">
        <f>COUNTIFS(Sta!$B:$B,$A283,Sta!$T:$T,"&gt;4.5")/$C283</f>
        <v>#DIV/0!</v>
      </c>
      <c r="T283" s="9" t="e">
        <f>(COUNTIFS(Sta!$A:$A,$A283,Sta!$R:$R,"&gt;0.5") +COUNTIFS(Sta!$B:$B,$A283,Sta!$S:$S,"&gt;0.5"))/$D283</f>
        <v>#DIV/0!</v>
      </c>
      <c r="U283" s="6" t="e">
        <f>COUNTIFS(Sta!$A:$A,$A283,Sta!$R:$R,"&gt;0.5")/$B283</f>
        <v>#DIV/0!</v>
      </c>
      <c r="V283" s="6" t="e">
        <f>COUNTIFS(Sta!$B:$B,$A283,Sta!$S:$S,"&gt;0.5")/$C283</f>
        <v>#DIV/0!</v>
      </c>
      <c r="W283" s="9" t="e">
        <f>(COUNTIFS(Sta!$A:$A,$A283,Sta!$R:$R,"&gt;1.5") +COUNTIFS(Sta!$B:$B,$A283,Sta!$S:$S,"&gt;1.5"))/$D283</f>
        <v>#DIV/0!</v>
      </c>
      <c r="X283" s="6" t="e">
        <f>COUNTIFS(Sta!$A:$A,$A283,Sta!$R:$R,"&gt;1.5")/$B283</f>
        <v>#DIV/0!</v>
      </c>
      <c r="Y283" s="6" t="e">
        <f>COUNTIFS(Sta!$B:$B,$A283,Sta!$S:$S,"&gt;1.5")/$C283</f>
        <v>#DIV/0!</v>
      </c>
    </row>
    <row r="284" spans="1:25" x14ac:dyDescent="0.3">
      <c r="A284" t="e">
        <f>A3A809</f>
        <v>#NAME?</v>
      </c>
      <c r="B284" s="7">
        <f>COUNTIF(Sta!A:A,A284)</f>
        <v>0</v>
      </c>
      <c r="C284" s="4">
        <f>COUNTIF(Sta!B:B,A284)</f>
        <v>0</v>
      </c>
      <c r="D284" s="4">
        <f t="shared" si="6"/>
        <v>0</v>
      </c>
      <c r="E284" s="8" t="e">
        <f>(SUMIF(Sta!$A:$A,$A284,Sta!$T:$T)  + SUMIF(Sta!$B:$B,$A284,Sta!$T:$T) )/$D284</f>
        <v>#DIV/0!</v>
      </c>
      <c r="F284" s="5" t="e">
        <f>SUMIF(Sta!$A:$A,$A284,Sta!$T:$T)/$B284</f>
        <v>#DIV/0!</v>
      </c>
      <c r="G284" s="5" t="e">
        <f>SUMIF(Sta!$B:$B,$A284,Sta!$T:$T)/$C284</f>
        <v>#DIV/0!</v>
      </c>
      <c r="H284" s="8" t="e">
        <f>(SUMIF(Sta!$A:$A,$A284,Sta!$R:$R)  + SUMIF(Sta!$B:$B,$A284,Sta!$S:$S) )/$D284</f>
        <v>#DIV/0!</v>
      </c>
      <c r="I284" s="5" t="e">
        <f>SUMIF(Sta!$A:$A,$A284,Sta!$R:$R)/$B284</f>
        <v>#DIV/0!</v>
      </c>
      <c r="J284" s="5" t="e">
        <f>SUMIF(Sta!$B:$B,$A284,Sta!$S:$S)/$C284</f>
        <v>#DIV/0!</v>
      </c>
      <c r="K284" s="9" t="e">
        <f>(COUNTIFS(Sta!$A:$A,$A284,Sta!$T:$T,"&gt;2.5") +COUNTIFS(Sta!$B:$B,$A284,Sta!$T:$T,"&gt;2.5"))/$D284</f>
        <v>#DIV/0!</v>
      </c>
      <c r="L284" s="6" t="e">
        <f>COUNTIFS(Sta!$A:$A,$A284,Sta!$T:$T,"&gt;2.5")/$B284</f>
        <v>#DIV/0!</v>
      </c>
      <c r="M284" s="6" t="e">
        <f>COUNTIFS(Sta!$B:$B,$A284,Sta!$T:$T,"&gt;2.5")/$C284</f>
        <v>#DIV/0!</v>
      </c>
      <c r="N284" s="9" t="e">
        <f>(COUNTIFS(Sta!$A:$A,$A284,Sta!$T:$T,"&gt;3.5") +COUNTIFS(Sta!$B:$B,$A284,Sta!$T:$T,"&gt;3.5"))/$D284</f>
        <v>#DIV/0!</v>
      </c>
      <c r="O284" s="31" t="e">
        <f>COUNTIFS(Sta!$A:$A,$A284,Sta!$T:$T,"&gt;3.5")/$B284</f>
        <v>#DIV/0!</v>
      </c>
      <c r="P284" s="12" t="e">
        <f>COUNTIFS(Sta!$B:$B,$A284,Sta!$T:$T,"&gt;3.5")/$C284</f>
        <v>#DIV/0!</v>
      </c>
      <c r="Q284" s="31" t="e">
        <f>(COUNTIFS(Sta!$A:$A,$A284,Sta!$T:$T,"&gt;4.5") +COUNTIFS(Sta!$B:$B,$A284,Sta!$T:$T,"&gt;4.5"))/$D284</f>
        <v>#DIV/0!</v>
      </c>
      <c r="R284" s="6" t="e">
        <f>COUNTIFS(Sta!$A:$A,$A284,Sta!$T:$T,"&gt;4.5")/$B284</f>
        <v>#DIV/0!</v>
      </c>
      <c r="S284" s="6" t="e">
        <f>COUNTIFS(Sta!$B:$B,$A284,Sta!$T:$T,"&gt;4.5")/$C284</f>
        <v>#DIV/0!</v>
      </c>
      <c r="T284" s="9" t="e">
        <f>(COUNTIFS(Sta!$A:$A,$A284,Sta!$R:$R,"&gt;0.5") +COUNTIFS(Sta!$B:$B,$A284,Sta!$S:$S,"&gt;0.5"))/$D284</f>
        <v>#DIV/0!</v>
      </c>
      <c r="U284" s="6" t="e">
        <f>COUNTIFS(Sta!$A:$A,$A284,Sta!$R:$R,"&gt;0.5")/$B284</f>
        <v>#DIV/0!</v>
      </c>
      <c r="V284" s="6" t="e">
        <f>COUNTIFS(Sta!$B:$B,$A284,Sta!$S:$S,"&gt;0.5")/$C284</f>
        <v>#DIV/0!</v>
      </c>
      <c r="W284" s="9" t="e">
        <f>(COUNTIFS(Sta!$A:$A,$A284,Sta!$R:$R,"&gt;1.5") +COUNTIFS(Sta!$B:$B,$A284,Sta!$S:$S,"&gt;1.5"))/$D284</f>
        <v>#DIV/0!</v>
      </c>
      <c r="X284" s="6" t="e">
        <f>COUNTIFS(Sta!$A:$A,$A284,Sta!$R:$R,"&gt;1.5")/$B284</f>
        <v>#DIV/0!</v>
      </c>
      <c r="Y284" s="6" t="e">
        <f>COUNTIFS(Sta!$B:$B,$A284,Sta!$S:$S,"&gt;1.5")/$C284</f>
        <v>#DIV/0!</v>
      </c>
    </row>
    <row r="285" spans="1:25" x14ac:dyDescent="0.3">
      <c r="A285" t="e">
        <f>A3A810</f>
        <v>#NAME?</v>
      </c>
      <c r="B285" s="7">
        <f>COUNTIF(Sta!A:A,A285)</f>
        <v>0</v>
      </c>
      <c r="C285" s="4">
        <f>COUNTIF(Sta!B:B,A285)</f>
        <v>0</v>
      </c>
      <c r="D285" s="4">
        <f t="shared" si="6"/>
        <v>0</v>
      </c>
      <c r="E285" s="8" t="e">
        <f>(SUMIF(Sta!$A:$A,$A285,Sta!$T:$T)  + SUMIF(Sta!$B:$B,$A285,Sta!$T:$T) )/$D285</f>
        <v>#DIV/0!</v>
      </c>
      <c r="F285" s="5" t="e">
        <f>SUMIF(Sta!$A:$A,$A285,Sta!$T:$T)/$B285</f>
        <v>#DIV/0!</v>
      </c>
      <c r="G285" s="5" t="e">
        <f>SUMIF(Sta!$B:$B,$A285,Sta!$T:$T)/$C285</f>
        <v>#DIV/0!</v>
      </c>
      <c r="H285" s="8" t="e">
        <f>(SUMIF(Sta!$A:$A,$A285,Sta!$R:$R)  + SUMIF(Sta!$B:$B,$A285,Sta!$S:$S) )/$D285</f>
        <v>#DIV/0!</v>
      </c>
      <c r="I285" s="5" t="e">
        <f>SUMIF(Sta!$A:$A,$A285,Sta!$R:$R)/$B285</f>
        <v>#DIV/0!</v>
      </c>
      <c r="J285" s="5" t="e">
        <f>SUMIF(Sta!$B:$B,$A285,Sta!$S:$S)/$C285</f>
        <v>#DIV/0!</v>
      </c>
      <c r="K285" s="9" t="e">
        <f>(COUNTIFS(Sta!$A:$A,$A285,Sta!$T:$T,"&gt;2.5") +COUNTIFS(Sta!$B:$B,$A285,Sta!$T:$T,"&gt;2.5"))/$D285</f>
        <v>#DIV/0!</v>
      </c>
      <c r="L285" s="6" t="e">
        <f>COUNTIFS(Sta!$A:$A,$A285,Sta!$T:$T,"&gt;2.5")/$B285</f>
        <v>#DIV/0!</v>
      </c>
      <c r="M285" s="6" t="e">
        <f>COUNTIFS(Sta!$B:$B,$A285,Sta!$T:$T,"&gt;2.5")/$C285</f>
        <v>#DIV/0!</v>
      </c>
      <c r="N285" s="9" t="e">
        <f>(COUNTIFS(Sta!$A:$A,$A285,Sta!$T:$T,"&gt;3.5") +COUNTIFS(Sta!$B:$B,$A285,Sta!$T:$T,"&gt;3.5"))/$D285</f>
        <v>#DIV/0!</v>
      </c>
      <c r="O285" s="31" t="e">
        <f>COUNTIFS(Sta!$A:$A,$A285,Sta!$T:$T,"&gt;3.5")/$B285</f>
        <v>#DIV/0!</v>
      </c>
      <c r="P285" s="12" t="e">
        <f>COUNTIFS(Sta!$B:$B,$A285,Sta!$T:$T,"&gt;3.5")/$C285</f>
        <v>#DIV/0!</v>
      </c>
      <c r="Q285" s="31" t="e">
        <f>(COUNTIFS(Sta!$A:$A,$A285,Sta!$T:$T,"&gt;4.5") +COUNTIFS(Sta!$B:$B,$A285,Sta!$T:$T,"&gt;4.5"))/$D285</f>
        <v>#DIV/0!</v>
      </c>
      <c r="R285" s="6" t="e">
        <f>COUNTIFS(Sta!$A:$A,$A285,Sta!$T:$T,"&gt;4.5")/$B285</f>
        <v>#DIV/0!</v>
      </c>
      <c r="S285" s="6" t="e">
        <f>COUNTIFS(Sta!$B:$B,$A285,Sta!$T:$T,"&gt;4.5")/$C285</f>
        <v>#DIV/0!</v>
      </c>
      <c r="T285" s="9" t="e">
        <f>(COUNTIFS(Sta!$A:$A,$A285,Sta!$R:$R,"&gt;0.5") +COUNTIFS(Sta!$B:$B,$A285,Sta!$S:$S,"&gt;0.5"))/$D285</f>
        <v>#DIV/0!</v>
      </c>
      <c r="U285" s="6" t="e">
        <f>COUNTIFS(Sta!$A:$A,$A285,Sta!$R:$R,"&gt;0.5")/$B285</f>
        <v>#DIV/0!</v>
      </c>
      <c r="V285" s="6" t="e">
        <f>COUNTIFS(Sta!$B:$B,$A285,Sta!$S:$S,"&gt;0.5")/$C285</f>
        <v>#DIV/0!</v>
      </c>
      <c r="W285" s="9" t="e">
        <f>(COUNTIFS(Sta!$A:$A,$A285,Sta!$R:$R,"&gt;1.5") +COUNTIFS(Sta!$B:$B,$A285,Sta!$S:$S,"&gt;1.5"))/$D285</f>
        <v>#DIV/0!</v>
      </c>
      <c r="X285" s="6" t="e">
        <f>COUNTIFS(Sta!$A:$A,$A285,Sta!$R:$R,"&gt;1.5")/$B285</f>
        <v>#DIV/0!</v>
      </c>
      <c r="Y285" s="6" t="e">
        <f>COUNTIFS(Sta!$B:$B,$A285,Sta!$S:$S,"&gt;1.5")/$C285</f>
        <v>#DIV/0!</v>
      </c>
    </row>
    <row r="286" spans="1:25" x14ac:dyDescent="0.3">
      <c r="A286" t="e">
        <f>A3A811</f>
        <v>#NAME?</v>
      </c>
      <c r="B286" s="7">
        <f>COUNTIF(Sta!A:A,A286)</f>
        <v>0</v>
      </c>
      <c r="C286" s="4">
        <f>COUNTIF(Sta!B:B,A286)</f>
        <v>0</v>
      </c>
      <c r="D286" s="4">
        <f t="shared" si="6"/>
        <v>0</v>
      </c>
      <c r="E286" s="8" t="e">
        <f>(SUMIF(Sta!$A:$A,$A286,Sta!$T:$T)  + SUMIF(Sta!$B:$B,$A286,Sta!$T:$T) )/$D286</f>
        <v>#DIV/0!</v>
      </c>
      <c r="F286" s="5" t="e">
        <f>SUMIF(Sta!$A:$A,$A286,Sta!$T:$T)/$B286</f>
        <v>#DIV/0!</v>
      </c>
      <c r="G286" s="5" t="e">
        <f>SUMIF(Sta!$B:$B,$A286,Sta!$T:$T)/$C286</f>
        <v>#DIV/0!</v>
      </c>
      <c r="H286" s="8" t="e">
        <f>(SUMIF(Sta!$A:$A,$A286,Sta!$R:$R)  + SUMIF(Sta!$B:$B,$A286,Sta!$S:$S) )/$D286</f>
        <v>#DIV/0!</v>
      </c>
      <c r="I286" s="5" t="e">
        <f>SUMIF(Sta!$A:$A,$A286,Sta!$R:$R)/$B286</f>
        <v>#DIV/0!</v>
      </c>
      <c r="J286" s="5" t="e">
        <f>SUMIF(Sta!$B:$B,$A286,Sta!$S:$S)/$C286</f>
        <v>#DIV/0!</v>
      </c>
      <c r="K286" s="9" t="e">
        <f>(COUNTIFS(Sta!$A:$A,$A286,Sta!$T:$T,"&gt;2.5") +COUNTIFS(Sta!$B:$B,$A286,Sta!$T:$T,"&gt;2.5"))/$D286</f>
        <v>#DIV/0!</v>
      </c>
      <c r="L286" s="6" t="e">
        <f>COUNTIFS(Sta!$A:$A,$A286,Sta!$T:$T,"&gt;2.5")/$B286</f>
        <v>#DIV/0!</v>
      </c>
      <c r="M286" s="6" t="e">
        <f>COUNTIFS(Sta!$B:$B,$A286,Sta!$T:$T,"&gt;2.5")/$C286</f>
        <v>#DIV/0!</v>
      </c>
      <c r="N286" s="9" t="e">
        <f>(COUNTIFS(Sta!$A:$A,$A286,Sta!$T:$T,"&gt;3.5") +COUNTIFS(Sta!$B:$B,$A286,Sta!$T:$T,"&gt;3.5"))/$D286</f>
        <v>#DIV/0!</v>
      </c>
      <c r="O286" s="31" t="e">
        <f>COUNTIFS(Sta!$A:$A,$A286,Sta!$T:$T,"&gt;3.5")/$B286</f>
        <v>#DIV/0!</v>
      </c>
      <c r="P286" s="12" t="e">
        <f>COUNTIFS(Sta!$B:$B,$A286,Sta!$T:$T,"&gt;3.5")/$C286</f>
        <v>#DIV/0!</v>
      </c>
      <c r="Q286" s="31" t="e">
        <f>(COUNTIFS(Sta!$A:$A,$A286,Sta!$T:$T,"&gt;4.5") +COUNTIFS(Sta!$B:$B,$A286,Sta!$T:$T,"&gt;4.5"))/$D286</f>
        <v>#DIV/0!</v>
      </c>
      <c r="R286" s="6" t="e">
        <f>COUNTIFS(Sta!$A:$A,$A286,Sta!$T:$T,"&gt;4.5")/$B286</f>
        <v>#DIV/0!</v>
      </c>
      <c r="S286" s="6" t="e">
        <f>COUNTIFS(Sta!$B:$B,$A286,Sta!$T:$T,"&gt;4.5")/$C286</f>
        <v>#DIV/0!</v>
      </c>
      <c r="T286" s="9" t="e">
        <f>(COUNTIFS(Sta!$A:$A,$A286,Sta!$R:$R,"&gt;0.5") +COUNTIFS(Sta!$B:$B,$A286,Sta!$S:$S,"&gt;0.5"))/$D286</f>
        <v>#DIV/0!</v>
      </c>
      <c r="U286" s="6" t="e">
        <f>COUNTIFS(Sta!$A:$A,$A286,Sta!$R:$R,"&gt;0.5")/$B286</f>
        <v>#DIV/0!</v>
      </c>
      <c r="V286" s="6" t="e">
        <f>COUNTIFS(Sta!$B:$B,$A286,Sta!$S:$S,"&gt;0.5")/$C286</f>
        <v>#DIV/0!</v>
      </c>
      <c r="W286" s="9" t="e">
        <f>(COUNTIFS(Sta!$A:$A,$A286,Sta!$R:$R,"&gt;1.5") +COUNTIFS(Sta!$B:$B,$A286,Sta!$S:$S,"&gt;1.5"))/$D286</f>
        <v>#DIV/0!</v>
      </c>
      <c r="X286" s="6" t="e">
        <f>COUNTIFS(Sta!$A:$A,$A286,Sta!$R:$R,"&gt;1.5")/$B286</f>
        <v>#DIV/0!</v>
      </c>
      <c r="Y286" s="6" t="e">
        <f>COUNTIFS(Sta!$B:$B,$A286,Sta!$S:$S,"&gt;1.5")/$C286</f>
        <v>#DIV/0!</v>
      </c>
    </row>
    <row r="287" spans="1:25" x14ac:dyDescent="0.3">
      <c r="A287" t="e">
        <f>A3A812</f>
        <v>#NAME?</v>
      </c>
      <c r="B287" s="7">
        <f>COUNTIF(Sta!A:A,A287)</f>
        <v>0</v>
      </c>
      <c r="C287" s="4">
        <f>COUNTIF(Sta!B:B,A287)</f>
        <v>0</v>
      </c>
      <c r="D287" s="4">
        <f t="shared" si="6"/>
        <v>0</v>
      </c>
      <c r="E287" s="8" t="e">
        <f>(SUMIF(Sta!$A:$A,$A287,Sta!$T:$T)  + SUMIF(Sta!$B:$B,$A287,Sta!$T:$T) )/$D287</f>
        <v>#DIV/0!</v>
      </c>
      <c r="F287" s="5" t="e">
        <f>SUMIF(Sta!$A:$A,$A287,Sta!$T:$T)/$B287</f>
        <v>#DIV/0!</v>
      </c>
      <c r="G287" s="5" t="e">
        <f>SUMIF(Sta!$B:$B,$A287,Sta!$T:$T)/$C287</f>
        <v>#DIV/0!</v>
      </c>
      <c r="H287" s="8" t="e">
        <f>(SUMIF(Sta!$A:$A,$A287,Sta!$R:$R)  + SUMIF(Sta!$B:$B,$A287,Sta!$S:$S) )/$D287</f>
        <v>#DIV/0!</v>
      </c>
      <c r="I287" s="5" t="e">
        <f>SUMIF(Sta!$A:$A,$A287,Sta!$R:$R)/$B287</f>
        <v>#DIV/0!</v>
      </c>
      <c r="J287" s="5" t="e">
        <f>SUMIF(Sta!$B:$B,$A287,Sta!$S:$S)/$C287</f>
        <v>#DIV/0!</v>
      </c>
      <c r="K287" s="9" t="e">
        <f>(COUNTIFS(Sta!$A:$A,$A287,Sta!$T:$T,"&gt;2.5") +COUNTIFS(Sta!$B:$B,$A287,Sta!$T:$T,"&gt;2.5"))/$D287</f>
        <v>#DIV/0!</v>
      </c>
      <c r="L287" s="6" t="e">
        <f>COUNTIFS(Sta!$A:$A,$A287,Sta!$T:$T,"&gt;2.5")/$B287</f>
        <v>#DIV/0!</v>
      </c>
      <c r="M287" s="6" t="e">
        <f>COUNTIFS(Sta!$B:$B,$A287,Sta!$T:$T,"&gt;2.5")/$C287</f>
        <v>#DIV/0!</v>
      </c>
      <c r="N287" s="9" t="e">
        <f>(COUNTIFS(Sta!$A:$A,$A287,Sta!$T:$T,"&gt;3.5") +COUNTIFS(Sta!$B:$B,$A287,Sta!$T:$T,"&gt;3.5"))/$D287</f>
        <v>#DIV/0!</v>
      </c>
      <c r="O287" s="31" t="e">
        <f>COUNTIFS(Sta!$A:$A,$A287,Sta!$T:$T,"&gt;3.5")/$B287</f>
        <v>#DIV/0!</v>
      </c>
      <c r="P287" s="12" t="e">
        <f>COUNTIFS(Sta!$B:$B,$A287,Sta!$T:$T,"&gt;3.5")/$C287</f>
        <v>#DIV/0!</v>
      </c>
      <c r="Q287" s="31" t="e">
        <f>(COUNTIFS(Sta!$A:$A,$A287,Sta!$T:$T,"&gt;4.5") +COUNTIFS(Sta!$B:$B,$A287,Sta!$T:$T,"&gt;4.5"))/$D287</f>
        <v>#DIV/0!</v>
      </c>
      <c r="R287" s="6" t="e">
        <f>COUNTIFS(Sta!$A:$A,$A287,Sta!$T:$T,"&gt;4.5")/$B287</f>
        <v>#DIV/0!</v>
      </c>
      <c r="S287" s="6" t="e">
        <f>COUNTIFS(Sta!$B:$B,$A287,Sta!$T:$T,"&gt;4.5")/$C287</f>
        <v>#DIV/0!</v>
      </c>
      <c r="T287" s="9" t="e">
        <f>(COUNTIFS(Sta!$A:$A,$A287,Sta!$R:$R,"&gt;0.5") +COUNTIFS(Sta!$B:$B,$A287,Sta!$S:$S,"&gt;0.5"))/$D287</f>
        <v>#DIV/0!</v>
      </c>
      <c r="U287" s="6" t="e">
        <f>COUNTIFS(Sta!$A:$A,$A287,Sta!$R:$R,"&gt;0.5")/$B287</f>
        <v>#DIV/0!</v>
      </c>
      <c r="V287" s="6" t="e">
        <f>COUNTIFS(Sta!$B:$B,$A287,Sta!$S:$S,"&gt;0.5")/$C287</f>
        <v>#DIV/0!</v>
      </c>
      <c r="W287" s="9" t="e">
        <f>(COUNTIFS(Sta!$A:$A,$A287,Sta!$R:$R,"&gt;1.5") +COUNTIFS(Sta!$B:$B,$A287,Sta!$S:$S,"&gt;1.5"))/$D287</f>
        <v>#DIV/0!</v>
      </c>
      <c r="X287" s="6" t="e">
        <f>COUNTIFS(Sta!$A:$A,$A287,Sta!$R:$R,"&gt;1.5")/$B287</f>
        <v>#DIV/0!</v>
      </c>
      <c r="Y287" s="6" t="e">
        <f>COUNTIFS(Sta!$B:$B,$A287,Sta!$S:$S,"&gt;1.5")/$C287</f>
        <v>#DIV/0!</v>
      </c>
    </row>
    <row r="288" spans="1:25" x14ac:dyDescent="0.3">
      <c r="A288" t="e">
        <f>A3A813</f>
        <v>#NAME?</v>
      </c>
      <c r="B288" s="7">
        <f>COUNTIF(Sta!A:A,A288)</f>
        <v>0</v>
      </c>
      <c r="C288" s="4">
        <f>COUNTIF(Sta!B:B,A288)</f>
        <v>0</v>
      </c>
      <c r="D288" s="4">
        <f t="shared" si="6"/>
        <v>0</v>
      </c>
      <c r="E288" s="8" t="e">
        <f>(SUMIF(Sta!$A:$A,$A288,Sta!$T:$T)  + SUMIF(Sta!$B:$B,$A288,Sta!$T:$T) )/$D288</f>
        <v>#DIV/0!</v>
      </c>
      <c r="F288" s="5" t="e">
        <f>SUMIF(Sta!$A:$A,$A288,Sta!$T:$T)/$B288</f>
        <v>#DIV/0!</v>
      </c>
      <c r="G288" s="5" t="e">
        <f>SUMIF(Sta!$B:$B,$A288,Sta!$T:$T)/$C288</f>
        <v>#DIV/0!</v>
      </c>
      <c r="H288" s="8" t="e">
        <f>(SUMIF(Sta!$A:$A,$A288,Sta!$R:$R)  + SUMIF(Sta!$B:$B,$A288,Sta!$S:$S) )/$D288</f>
        <v>#DIV/0!</v>
      </c>
      <c r="I288" s="5" t="e">
        <f>SUMIF(Sta!$A:$A,$A288,Sta!$R:$R)/$B288</f>
        <v>#DIV/0!</v>
      </c>
      <c r="J288" s="5" t="e">
        <f>SUMIF(Sta!$B:$B,$A288,Sta!$S:$S)/$C288</f>
        <v>#DIV/0!</v>
      </c>
      <c r="K288" s="9" t="e">
        <f>(COUNTIFS(Sta!$A:$A,$A288,Sta!$T:$T,"&gt;2.5") +COUNTIFS(Sta!$B:$B,$A288,Sta!$T:$T,"&gt;2.5"))/$D288</f>
        <v>#DIV/0!</v>
      </c>
      <c r="L288" s="6" t="e">
        <f>COUNTIFS(Sta!$A:$A,$A288,Sta!$T:$T,"&gt;2.5")/$B288</f>
        <v>#DIV/0!</v>
      </c>
      <c r="M288" s="6" t="e">
        <f>COUNTIFS(Sta!$B:$B,$A288,Sta!$T:$T,"&gt;2.5")/$C288</f>
        <v>#DIV/0!</v>
      </c>
      <c r="N288" s="9" t="e">
        <f>(COUNTIFS(Sta!$A:$A,$A288,Sta!$T:$T,"&gt;3.5") +COUNTIFS(Sta!$B:$B,$A288,Sta!$T:$T,"&gt;3.5"))/$D288</f>
        <v>#DIV/0!</v>
      </c>
      <c r="O288" s="31" t="e">
        <f>COUNTIFS(Sta!$A:$A,$A288,Sta!$T:$T,"&gt;3.5")/$B288</f>
        <v>#DIV/0!</v>
      </c>
      <c r="P288" s="12" t="e">
        <f>COUNTIFS(Sta!$B:$B,$A288,Sta!$T:$T,"&gt;3.5")/$C288</f>
        <v>#DIV/0!</v>
      </c>
      <c r="Q288" s="31" t="e">
        <f>(COUNTIFS(Sta!$A:$A,$A288,Sta!$T:$T,"&gt;4.5") +COUNTIFS(Sta!$B:$B,$A288,Sta!$T:$T,"&gt;4.5"))/$D288</f>
        <v>#DIV/0!</v>
      </c>
      <c r="R288" s="6" t="e">
        <f>COUNTIFS(Sta!$A:$A,$A288,Sta!$T:$T,"&gt;4.5")/$B288</f>
        <v>#DIV/0!</v>
      </c>
      <c r="S288" s="6" t="e">
        <f>COUNTIFS(Sta!$B:$B,$A288,Sta!$T:$T,"&gt;4.5")/$C288</f>
        <v>#DIV/0!</v>
      </c>
      <c r="T288" s="9" t="e">
        <f>(COUNTIFS(Sta!$A:$A,$A288,Sta!$R:$R,"&gt;0.5") +COUNTIFS(Sta!$B:$B,$A288,Sta!$S:$S,"&gt;0.5"))/$D288</f>
        <v>#DIV/0!</v>
      </c>
      <c r="U288" s="6" t="e">
        <f>COUNTIFS(Sta!$A:$A,$A288,Sta!$R:$R,"&gt;0.5")/$B288</f>
        <v>#DIV/0!</v>
      </c>
      <c r="V288" s="6" t="e">
        <f>COUNTIFS(Sta!$B:$B,$A288,Sta!$S:$S,"&gt;0.5")/$C288</f>
        <v>#DIV/0!</v>
      </c>
      <c r="W288" s="9" t="e">
        <f>(COUNTIFS(Sta!$A:$A,$A288,Sta!$R:$R,"&gt;1.5") +COUNTIFS(Sta!$B:$B,$A288,Sta!$S:$S,"&gt;1.5"))/$D288</f>
        <v>#DIV/0!</v>
      </c>
      <c r="X288" s="6" t="e">
        <f>COUNTIFS(Sta!$A:$A,$A288,Sta!$R:$R,"&gt;1.5")/$B288</f>
        <v>#DIV/0!</v>
      </c>
      <c r="Y288" s="6" t="e">
        <f>COUNTIFS(Sta!$B:$B,$A288,Sta!$S:$S,"&gt;1.5")/$C288</f>
        <v>#DIV/0!</v>
      </c>
    </row>
    <row r="289" spans="1:25" x14ac:dyDescent="0.3">
      <c r="A289" t="e">
        <f>A3A814</f>
        <v>#NAME?</v>
      </c>
      <c r="B289" s="7">
        <f>COUNTIF(Sta!A:A,A289)</f>
        <v>0</v>
      </c>
      <c r="C289" s="4">
        <f>COUNTIF(Sta!B:B,A289)</f>
        <v>0</v>
      </c>
      <c r="D289" s="4">
        <f t="shared" si="6"/>
        <v>0</v>
      </c>
      <c r="E289" s="8" t="e">
        <f>(SUMIF(Sta!$A:$A,$A289,Sta!$T:$T)  + SUMIF(Sta!$B:$B,$A289,Sta!$T:$T) )/$D289</f>
        <v>#DIV/0!</v>
      </c>
      <c r="F289" s="5" t="e">
        <f>SUMIF(Sta!$A:$A,$A289,Sta!$T:$T)/$B289</f>
        <v>#DIV/0!</v>
      </c>
      <c r="G289" s="5" t="e">
        <f>SUMIF(Sta!$B:$B,$A289,Sta!$T:$T)/$C289</f>
        <v>#DIV/0!</v>
      </c>
      <c r="H289" s="8" t="e">
        <f>(SUMIF(Sta!$A:$A,$A289,Sta!$R:$R)  + SUMIF(Sta!$B:$B,$A289,Sta!$S:$S) )/$D289</f>
        <v>#DIV/0!</v>
      </c>
      <c r="I289" s="5" t="e">
        <f>SUMIF(Sta!$A:$A,$A289,Sta!$R:$R)/$B289</f>
        <v>#DIV/0!</v>
      </c>
      <c r="J289" s="5" t="e">
        <f>SUMIF(Sta!$B:$B,$A289,Sta!$S:$S)/$C289</f>
        <v>#DIV/0!</v>
      </c>
      <c r="K289" s="9" t="e">
        <f>(COUNTIFS(Sta!$A:$A,$A289,Sta!$T:$T,"&gt;2.5") +COUNTIFS(Sta!$B:$B,$A289,Sta!$T:$T,"&gt;2.5"))/$D289</f>
        <v>#DIV/0!</v>
      </c>
      <c r="L289" s="6" t="e">
        <f>COUNTIFS(Sta!$A:$A,$A289,Sta!$T:$T,"&gt;2.5")/$B289</f>
        <v>#DIV/0!</v>
      </c>
      <c r="M289" s="6" t="e">
        <f>COUNTIFS(Sta!$B:$B,$A289,Sta!$T:$T,"&gt;2.5")/$C289</f>
        <v>#DIV/0!</v>
      </c>
      <c r="N289" s="9" t="e">
        <f>(COUNTIFS(Sta!$A:$A,$A289,Sta!$T:$T,"&gt;3.5") +COUNTIFS(Sta!$B:$B,$A289,Sta!$T:$T,"&gt;3.5"))/$D289</f>
        <v>#DIV/0!</v>
      </c>
      <c r="O289" s="31" t="e">
        <f>COUNTIFS(Sta!$A:$A,$A289,Sta!$T:$T,"&gt;3.5")/$B289</f>
        <v>#DIV/0!</v>
      </c>
      <c r="P289" s="12" t="e">
        <f>COUNTIFS(Sta!$B:$B,$A289,Sta!$T:$T,"&gt;3.5")/$C289</f>
        <v>#DIV/0!</v>
      </c>
      <c r="Q289" s="31" t="e">
        <f>(COUNTIFS(Sta!$A:$A,$A289,Sta!$T:$T,"&gt;4.5") +COUNTIFS(Sta!$B:$B,$A289,Sta!$T:$T,"&gt;4.5"))/$D289</f>
        <v>#DIV/0!</v>
      </c>
      <c r="R289" s="6" t="e">
        <f>COUNTIFS(Sta!$A:$A,$A289,Sta!$T:$T,"&gt;4.5")/$B289</f>
        <v>#DIV/0!</v>
      </c>
      <c r="S289" s="6" t="e">
        <f>COUNTIFS(Sta!$B:$B,$A289,Sta!$T:$T,"&gt;4.5")/$C289</f>
        <v>#DIV/0!</v>
      </c>
      <c r="T289" s="9" t="e">
        <f>(COUNTIFS(Sta!$A:$A,$A289,Sta!$R:$R,"&gt;0.5") +COUNTIFS(Sta!$B:$B,$A289,Sta!$S:$S,"&gt;0.5"))/$D289</f>
        <v>#DIV/0!</v>
      </c>
      <c r="U289" s="6" t="e">
        <f>COUNTIFS(Sta!$A:$A,$A289,Sta!$R:$R,"&gt;0.5")/$B289</f>
        <v>#DIV/0!</v>
      </c>
      <c r="V289" s="6" t="e">
        <f>COUNTIFS(Sta!$B:$B,$A289,Sta!$S:$S,"&gt;0.5")/$C289</f>
        <v>#DIV/0!</v>
      </c>
      <c r="W289" s="9" t="e">
        <f>(COUNTIFS(Sta!$A:$A,$A289,Sta!$R:$R,"&gt;1.5") +COUNTIFS(Sta!$B:$B,$A289,Sta!$S:$S,"&gt;1.5"))/$D289</f>
        <v>#DIV/0!</v>
      </c>
      <c r="X289" s="6" t="e">
        <f>COUNTIFS(Sta!$A:$A,$A289,Sta!$R:$R,"&gt;1.5")/$B289</f>
        <v>#DIV/0!</v>
      </c>
      <c r="Y289" s="6" t="e">
        <f>COUNTIFS(Sta!$B:$B,$A289,Sta!$S:$S,"&gt;1.5")/$C289</f>
        <v>#DIV/0!</v>
      </c>
    </row>
    <row r="290" spans="1:25" x14ac:dyDescent="0.3">
      <c r="A290" t="e">
        <f>A3A815</f>
        <v>#NAME?</v>
      </c>
      <c r="B290" s="7">
        <f>COUNTIF(Sta!A:A,A290)</f>
        <v>0</v>
      </c>
      <c r="C290" s="4">
        <f>COUNTIF(Sta!B:B,A290)</f>
        <v>0</v>
      </c>
      <c r="D290" s="4">
        <f t="shared" si="6"/>
        <v>0</v>
      </c>
      <c r="E290" s="8" t="e">
        <f>(SUMIF(Sta!$A:$A,$A290,Sta!$T:$T)  + SUMIF(Sta!$B:$B,$A290,Sta!$T:$T) )/$D290</f>
        <v>#DIV/0!</v>
      </c>
      <c r="F290" s="5" t="e">
        <f>SUMIF(Sta!$A:$A,$A290,Sta!$T:$T)/$B290</f>
        <v>#DIV/0!</v>
      </c>
      <c r="G290" s="5" t="e">
        <f>SUMIF(Sta!$B:$B,$A290,Sta!$T:$T)/$C290</f>
        <v>#DIV/0!</v>
      </c>
      <c r="H290" s="8" t="e">
        <f>(SUMIF(Sta!$A:$A,$A290,Sta!$R:$R)  + SUMIF(Sta!$B:$B,$A290,Sta!$S:$S) )/$D290</f>
        <v>#DIV/0!</v>
      </c>
      <c r="I290" s="5" t="e">
        <f>SUMIF(Sta!$A:$A,$A290,Sta!$R:$R)/$B290</f>
        <v>#DIV/0!</v>
      </c>
      <c r="J290" s="5" t="e">
        <f>SUMIF(Sta!$B:$B,$A290,Sta!$S:$S)/$C290</f>
        <v>#DIV/0!</v>
      </c>
      <c r="K290" s="9" t="e">
        <f>(COUNTIFS(Sta!$A:$A,$A290,Sta!$T:$T,"&gt;2.5") +COUNTIFS(Sta!$B:$B,$A290,Sta!$T:$T,"&gt;2.5"))/$D290</f>
        <v>#DIV/0!</v>
      </c>
      <c r="L290" s="6" t="e">
        <f>COUNTIFS(Sta!$A:$A,$A290,Sta!$T:$T,"&gt;2.5")/$B290</f>
        <v>#DIV/0!</v>
      </c>
      <c r="M290" s="6" t="e">
        <f>COUNTIFS(Sta!$B:$B,$A290,Sta!$T:$T,"&gt;2.5")/$C290</f>
        <v>#DIV/0!</v>
      </c>
      <c r="N290" s="9" t="e">
        <f>(COUNTIFS(Sta!$A:$A,$A290,Sta!$T:$T,"&gt;3.5") +COUNTIFS(Sta!$B:$B,$A290,Sta!$T:$T,"&gt;3.5"))/$D290</f>
        <v>#DIV/0!</v>
      </c>
      <c r="O290" s="31" t="e">
        <f>COUNTIFS(Sta!$A:$A,$A290,Sta!$T:$T,"&gt;3.5")/$B290</f>
        <v>#DIV/0!</v>
      </c>
      <c r="P290" s="12" t="e">
        <f>COUNTIFS(Sta!$B:$B,$A290,Sta!$T:$T,"&gt;3.5")/$C290</f>
        <v>#DIV/0!</v>
      </c>
      <c r="Q290" s="31" t="e">
        <f>(COUNTIFS(Sta!$A:$A,$A290,Sta!$T:$T,"&gt;4.5") +COUNTIFS(Sta!$B:$B,$A290,Sta!$T:$T,"&gt;4.5"))/$D290</f>
        <v>#DIV/0!</v>
      </c>
      <c r="R290" s="6" t="e">
        <f>COUNTIFS(Sta!$A:$A,$A290,Sta!$T:$T,"&gt;4.5")/$B290</f>
        <v>#DIV/0!</v>
      </c>
      <c r="S290" s="6" t="e">
        <f>COUNTIFS(Sta!$B:$B,$A290,Sta!$T:$T,"&gt;4.5")/$C290</f>
        <v>#DIV/0!</v>
      </c>
      <c r="T290" s="9" t="e">
        <f>(COUNTIFS(Sta!$A:$A,$A290,Sta!$R:$R,"&gt;0.5") +COUNTIFS(Sta!$B:$B,$A290,Sta!$S:$S,"&gt;0.5"))/$D290</f>
        <v>#DIV/0!</v>
      </c>
      <c r="U290" s="6" t="e">
        <f>COUNTIFS(Sta!$A:$A,$A290,Sta!$R:$R,"&gt;0.5")/$B290</f>
        <v>#DIV/0!</v>
      </c>
      <c r="V290" s="6" t="e">
        <f>COUNTIFS(Sta!$B:$B,$A290,Sta!$S:$S,"&gt;0.5")/$C290</f>
        <v>#DIV/0!</v>
      </c>
      <c r="W290" s="9" t="e">
        <f>(COUNTIFS(Sta!$A:$A,$A290,Sta!$R:$R,"&gt;1.5") +COUNTIFS(Sta!$B:$B,$A290,Sta!$S:$S,"&gt;1.5"))/$D290</f>
        <v>#DIV/0!</v>
      </c>
      <c r="X290" s="6" t="e">
        <f>COUNTIFS(Sta!$A:$A,$A290,Sta!$R:$R,"&gt;1.5")/$B290</f>
        <v>#DIV/0!</v>
      </c>
      <c r="Y290" s="6" t="e">
        <f>COUNTIFS(Sta!$B:$B,$A290,Sta!$S:$S,"&gt;1.5")/$C290</f>
        <v>#DIV/0!</v>
      </c>
    </row>
    <row r="291" spans="1:25" x14ac:dyDescent="0.3">
      <c r="A291" t="e">
        <f>A3A816</f>
        <v>#NAME?</v>
      </c>
      <c r="B291" s="7">
        <f>COUNTIF(Sta!A:A,A291)</f>
        <v>0</v>
      </c>
      <c r="C291" s="4">
        <f>COUNTIF(Sta!B:B,A291)</f>
        <v>0</v>
      </c>
      <c r="D291" s="4">
        <f t="shared" si="6"/>
        <v>0</v>
      </c>
      <c r="E291" s="8" t="e">
        <f>(SUMIF(Sta!$A:$A,$A291,Sta!$T:$T)  + SUMIF(Sta!$B:$B,$A291,Sta!$T:$T) )/$D291</f>
        <v>#DIV/0!</v>
      </c>
      <c r="F291" s="5" t="e">
        <f>SUMIF(Sta!$A:$A,$A291,Sta!$T:$T)/$B291</f>
        <v>#DIV/0!</v>
      </c>
      <c r="G291" s="5" t="e">
        <f>SUMIF(Sta!$B:$B,$A291,Sta!$T:$T)/$C291</f>
        <v>#DIV/0!</v>
      </c>
      <c r="H291" s="8" t="e">
        <f>(SUMIF(Sta!$A:$A,$A291,Sta!$R:$R)  + SUMIF(Sta!$B:$B,$A291,Sta!$S:$S) )/$D291</f>
        <v>#DIV/0!</v>
      </c>
      <c r="I291" s="5" t="e">
        <f>SUMIF(Sta!$A:$A,$A291,Sta!$R:$R)/$B291</f>
        <v>#DIV/0!</v>
      </c>
      <c r="J291" s="5" t="e">
        <f>SUMIF(Sta!$B:$B,$A291,Sta!$S:$S)/$C291</f>
        <v>#DIV/0!</v>
      </c>
      <c r="K291" s="9" t="e">
        <f>(COUNTIFS(Sta!$A:$A,$A291,Sta!$T:$T,"&gt;2.5") +COUNTIFS(Sta!$B:$B,$A291,Sta!$T:$T,"&gt;2.5"))/$D291</f>
        <v>#DIV/0!</v>
      </c>
      <c r="L291" s="6" t="e">
        <f>COUNTIFS(Sta!$A:$A,$A291,Sta!$T:$T,"&gt;2.5")/$B291</f>
        <v>#DIV/0!</v>
      </c>
      <c r="M291" s="6" t="e">
        <f>COUNTIFS(Sta!$B:$B,$A291,Sta!$T:$T,"&gt;2.5")/$C291</f>
        <v>#DIV/0!</v>
      </c>
      <c r="N291" s="9" t="e">
        <f>(COUNTIFS(Sta!$A:$A,$A291,Sta!$T:$T,"&gt;3.5") +COUNTIFS(Sta!$B:$B,$A291,Sta!$T:$T,"&gt;3.5"))/$D291</f>
        <v>#DIV/0!</v>
      </c>
      <c r="O291" s="31" t="e">
        <f>COUNTIFS(Sta!$A:$A,$A291,Sta!$T:$T,"&gt;3.5")/$B291</f>
        <v>#DIV/0!</v>
      </c>
      <c r="P291" s="12" t="e">
        <f>COUNTIFS(Sta!$B:$B,$A291,Sta!$T:$T,"&gt;3.5")/$C291</f>
        <v>#DIV/0!</v>
      </c>
      <c r="Q291" s="31" t="e">
        <f>(COUNTIFS(Sta!$A:$A,$A291,Sta!$T:$T,"&gt;4.5") +COUNTIFS(Sta!$B:$B,$A291,Sta!$T:$T,"&gt;4.5"))/$D291</f>
        <v>#DIV/0!</v>
      </c>
      <c r="R291" s="6" t="e">
        <f>COUNTIFS(Sta!$A:$A,$A291,Sta!$T:$T,"&gt;4.5")/$B291</f>
        <v>#DIV/0!</v>
      </c>
      <c r="S291" s="6" t="e">
        <f>COUNTIFS(Sta!$B:$B,$A291,Sta!$T:$T,"&gt;4.5")/$C291</f>
        <v>#DIV/0!</v>
      </c>
      <c r="T291" s="9" t="e">
        <f>(COUNTIFS(Sta!$A:$A,$A291,Sta!$R:$R,"&gt;0.5") +COUNTIFS(Sta!$B:$B,$A291,Sta!$S:$S,"&gt;0.5"))/$D291</f>
        <v>#DIV/0!</v>
      </c>
      <c r="U291" s="6" t="e">
        <f>COUNTIFS(Sta!$A:$A,$A291,Sta!$R:$R,"&gt;0.5")/$B291</f>
        <v>#DIV/0!</v>
      </c>
      <c r="V291" s="6" t="e">
        <f>COUNTIFS(Sta!$B:$B,$A291,Sta!$S:$S,"&gt;0.5")/$C291</f>
        <v>#DIV/0!</v>
      </c>
      <c r="W291" s="9" t="e">
        <f>(COUNTIFS(Sta!$A:$A,$A291,Sta!$R:$R,"&gt;1.5") +COUNTIFS(Sta!$B:$B,$A291,Sta!$S:$S,"&gt;1.5"))/$D291</f>
        <v>#DIV/0!</v>
      </c>
      <c r="X291" s="6" t="e">
        <f>COUNTIFS(Sta!$A:$A,$A291,Sta!$R:$R,"&gt;1.5")/$B291</f>
        <v>#DIV/0!</v>
      </c>
      <c r="Y291" s="6" t="e">
        <f>COUNTIFS(Sta!$B:$B,$A291,Sta!$S:$S,"&gt;1.5")/$C291</f>
        <v>#DIV/0!</v>
      </c>
    </row>
    <row r="292" spans="1:25" x14ac:dyDescent="0.3">
      <c r="A292" t="e">
        <f>A3A817</f>
        <v>#NAME?</v>
      </c>
      <c r="B292" s="7">
        <f>COUNTIF(Sta!A:A,A292)</f>
        <v>0</v>
      </c>
      <c r="C292" s="4">
        <f>COUNTIF(Sta!B:B,A292)</f>
        <v>0</v>
      </c>
      <c r="D292" s="4">
        <f t="shared" si="6"/>
        <v>0</v>
      </c>
      <c r="E292" s="8" t="e">
        <f>(SUMIF(Sta!$A:$A,$A292,Sta!$T:$T)  + SUMIF(Sta!$B:$B,$A292,Sta!$T:$T) )/$D292</f>
        <v>#DIV/0!</v>
      </c>
      <c r="F292" s="5" t="e">
        <f>SUMIF(Sta!$A:$A,$A292,Sta!$T:$T)/$B292</f>
        <v>#DIV/0!</v>
      </c>
      <c r="G292" s="5" t="e">
        <f>SUMIF(Sta!$B:$B,$A292,Sta!$T:$T)/$C292</f>
        <v>#DIV/0!</v>
      </c>
      <c r="H292" s="8" t="e">
        <f>(SUMIF(Sta!$A:$A,$A292,Sta!$R:$R)  + SUMIF(Sta!$B:$B,$A292,Sta!$S:$S) )/$D292</f>
        <v>#DIV/0!</v>
      </c>
      <c r="I292" s="5" t="e">
        <f>SUMIF(Sta!$A:$A,$A292,Sta!$R:$R)/$B292</f>
        <v>#DIV/0!</v>
      </c>
      <c r="J292" s="5" t="e">
        <f>SUMIF(Sta!$B:$B,$A292,Sta!$S:$S)/$C292</f>
        <v>#DIV/0!</v>
      </c>
      <c r="K292" s="9" t="e">
        <f>(COUNTIFS(Sta!$A:$A,$A292,Sta!$T:$T,"&gt;2.5") +COUNTIFS(Sta!$B:$B,$A292,Sta!$T:$T,"&gt;2.5"))/$D292</f>
        <v>#DIV/0!</v>
      </c>
      <c r="L292" s="6" t="e">
        <f>COUNTIFS(Sta!$A:$A,$A292,Sta!$T:$T,"&gt;2.5")/$B292</f>
        <v>#DIV/0!</v>
      </c>
      <c r="M292" s="6" t="e">
        <f>COUNTIFS(Sta!$B:$B,$A292,Sta!$T:$T,"&gt;2.5")/$C292</f>
        <v>#DIV/0!</v>
      </c>
      <c r="N292" s="9" t="e">
        <f>(COUNTIFS(Sta!$A:$A,$A292,Sta!$T:$T,"&gt;3.5") +COUNTIFS(Sta!$B:$B,$A292,Sta!$T:$T,"&gt;3.5"))/$D292</f>
        <v>#DIV/0!</v>
      </c>
      <c r="O292" s="31" t="e">
        <f>COUNTIFS(Sta!$A:$A,$A292,Sta!$T:$T,"&gt;3.5")/$B292</f>
        <v>#DIV/0!</v>
      </c>
      <c r="P292" s="12" t="e">
        <f>COUNTIFS(Sta!$B:$B,$A292,Sta!$T:$T,"&gt;3.5")/$C292</f>
        <v>#DIV/0!</v>
      </c>
      <c r="Q292" s="31" t="e">
        <f>(COUNTIFS(Sta!$A:$A,$A292,Sta!$T:$T,"&gt;4.5") +COUNTIFS(Sta!$B:$B,$A292,Sta!$T:$T,"&gt;4.5"))/$D292</f>
        <v>#DIV/0!</v>
      </c>
      <c r="R292" s="6" t="e">
        <f>COUNTIFS(Sta!$A:$A,$A292,Sta!$T:$T,"&gt;4.5")/$B292</f>
        <v>#DIV/0!</v>
      </c>
      <c r="S292" s="6" t="e">
        <f>COUNTIFS(Sta!$B:$B,$A292,Sta!$T:$T,"&gt;4.5")/$C292</f>
        <v>#DIV/0!</v>
      </c>
      <c r="T292" s="9" t="e">
        <f>(COUNTIFS(Sta!$A:$A,$A292,Sta!$R:$R,"&gt;0.5") +COUNTIFS(Sta!$B:$B,$A292,Sta!$S:$S,"&gt;0.5"))/$D292</f>
        <v>#DIV/0!</v>
      </c>
      <c r="U292" s="6" t="e">
        <f>COUNTIFS(Sta!$A:$A,$A292,Sta!$R:$R,"&gt;0.5")/$B292</f>
        <v>#DIV/0!</v>
      </c>
      <c r="V292" s="6" t="e">
        <f>COUNTIFS(Sta!$B:$B,$A292,Sta!$S:$S,"&gt;0.5")/$C292</f>
        <v>#DIV/0!</v>
      </c>
      <c r="W292" s="9" t="e">
        <f>(COUNTIFS(Sta!$A:$A,$A292,Sta!$R:$R,"&gt;1.5") +COUNTIFS(Sta!$B:$B,$A292,Sta!$S:$S,"&gt;1.5"))/$D292</f>
        <v>#DIV/0!</v>
      </c>
      <c r="X292" s="6" t="e">
        <f>COUNTIFS(Sta!$A:$A,$A292,Sta!$R:$R,"&gt;1.5")/$B292</f>
        <v>#DIV/0!</v>
      </c>
      <c r="Y292" s="6" t="e">
        <f>COUNTIFS(Sta!$B:$B,$A292,Sta!$S:$S,"&gt;1.5")/$C292</f>
        <v>#DIV/0!</v>
      </c>
    </row>
    <row r="293" spans="1:25" x14ac:dyDescent="0.3">
      <c r="A293" t="e">
        <f>A3A818</f>
        <v>#NAME?</v>
      </c>
      <c r="B293" s="7">
        <f>COUNTIF(Sta!A:A,A293)</f>
        <v>0</v>
      </c>
      <c r="C293" s="4">
        <f>COUNTIF(Sta!B:B,A293)</f>
        <v>0</v>
      </c>
      <c r="D293" s="4">
        <f t="shared" si="6"/>
        <v>0</v>
      </c>
      <c r="E293" s="8" t="e">
        <f>(SUMIF(Sta!$A:$A,$A293,Sta!$T:$T)  + SUMIF(Sta!$B:$B,$A293,Sta!$T:$T) )/$D293</f>
        <v>#DIV/0!</v>
      </c>
      <c r="F293" s="5" t="e">
        <f>SUMIF(Sta!$A:$A,$A293,Sta!$T:$T)/$B293</f>
        <v>#DIV/0!</v>
      </c>
      <c r="G293" s="5" t="e">
        <f>SUMIF(Sta!$B:$B,$A293,Sta!$T:$T)/$C293</f>
        <v>#DIV/0!</v>
      </c>
      <c r="H293" s="8" t="e">
        <f>(SUMIF(Sta!$A:$A,$A293,Sta!$R:$R)  + SUMIF(Sta!$B:$B,$A293,Sta!$S:$S) )/$D293</f>
        <v>#DIV/0!</v>
      </c>
      <c r="I293" s="5" t="e">
        <f>SUMIF(Sta!$A:$A,$A293,Sta!$R:$R)/$B293</f>
        <v>#DIV/0!</v>
      </c>
      <c r="J293" s="5" t="e">
        <f>SUMIF(Sta!$B:$B,$A293,Sta!$S:$S)/$C293</f>
        <v>#DIV/0!</v>
      </c>
      <c r="K293" s="9" t="e">
        <f>(COUNTIFS(Sta!$A:$A,$A293,Sta!$T:$T,"&gt;2.5") +COUNTIFS(Sta!$B:$B,$A293,Sta!$T:$T,"&gt;2.5"))/$D293</f>
        <v>#DIV/0!</v>
      </c>
      <c r="L293" s="6" t="e">
        <f>COUNTIFS(Sta!$A:$A,$A293,Sta!$T:$T,"&gt;2.5")/$B293</f>
        <v>#DIV/0!</v>
      </c>
      <c r="M293" s="6" t="e">
        <f>COUNTIFS(Sta!$B:$B,$A293,Sta!$T:$T,"&gt;2.5")/$C293</f>
        <v>#DIV/0!</v>
      </c>
      <c r="N293" s="9" t="e">
        <f>(COUNTIFS(Sta!$A:$A,$A293,Sta!$T:$T,"&gt;3.5") +COUNTIFS(Sta!$B:$B,$A293,Sta!$T:$T,"&gt;3.5"))/$D293</f>
        <v>#DIV/0!</v>
      </c>
      <c r="O293" s="31" t="e">
        <f>COUNTIFS(Sta!$A:$A,$A293,Sta!$T:$T,"&gt;3.5")/$B293</f>
        <v>#DIV/0!</v>
      </c>
      <c r="P293" s="12" t="e">
        <f>COUNTIFS(Sta!$B:$B,$A293,Sta!$T:$T,"&gt;3.5")/$C293</f>
        <v>#DIV/0!</v>
      </c>
      <c r="Q293" s="31" t="e">
        <f>(COUNTIFS(Sta!$A:$A,$A293,Sta!$T:$T,"&gt;4.5") +COUNTIFS(Sta!$B:$B,$A293,Sta!$T:$T,"&gt;4.5"))/$D293</f>
        <v>#DIV/0!</v>
      </c>
      <c r="R293" s="6" t="e">
        <f>COUNTIFS(Sta!$A:$A,$A293,Sta!$T:$T,"&gt;4.5")/$B293</f>
        <v>#DIV/0!</v>
      </c>
      <c r="S293" s="6" t="e">
        <f>COUNTIFS(Sta!$B:$B,$A293,Sta!$T:$T,"&gt;4.5")/$C293</f>
        <v>#DIV/0!</v>
      </c>
      <c r="T293" s="9" t="e">
        <f>(COUNTIFS(Sta!$A:$A,$A293,Sta!$R:$R,"&gt;0.5") +COUNTIFS(Sta!$B:$B,$A293,Sta!$S:$S,"&gt;0.5"))/$D293</f>
        <v>#DIV/0!</v>
      </c>
      <c r="U293" s="6" t="e">
        <f>COUNTIFS(Sta!$A:$A,$A293,Sta!$R:$R,"&gt;0.5")/$B293</f>
        <v>#DIV/0!</v>
      </c>
      <c r="V293" s="6" t="e">
        <f>COUNTIFS(Sta!$B:$B,$A293,Sta!$S:$S,"&gt;0.5")/$C293</f>
        <v>#DIV/0!</v>
      </c>
      <c r="W293" s="9" t="e">
        <f>(COUNTIFS(Sta!$A:$A,$A293,Sta!$R:$R,"&gt;1.5") +COUNTIFS(Sta!$B:$B,$A293,Sta!$S:$S,"&gt;1.5"))/$D293</f>
        <v>#DIV/0!</v>
      </c>
      <c r="X293" s="6" t="e">
        <f>COUNTIFS(Sta!$A:$A,$A293,Sta!$R:$R,"&gt;1.5")/$B293</f>
        <v>#DIV/0!</v>
      </c>
      <c r="Y293" s="6" t="e">
        <f>COUNTIFS(Sta!$B:$B,$A293,Sta!$S:$S,"&gt;1.5")/$C293</f>
        <v>#DIV/0!</v>
      </c>
    </row>
    <row r="294" spans="1:25" x14ac:dyDescent="0.3">
      <c r="A294" t="e">
        <f>A3A819</f>
        <v>#NAME?</v>
      </c>
      <c r="B294" s="7">
        <f>COUNTIF(Sta!A:A,A294)</f>
        <v>0</v>
      </c>
      <c r="C294" s="4">
        <f>COUNTIF(Sta!B:B,A294)</f>
        <v>0</v>
      </c>
      <c r="D294" s="4">
        <f t="shared" si="6"/>
        <v>0</v>
      </c>
      <c r="E294" s="8" t="e">
        <f>(SUMIF(Sta!$A:$A,$A294,Sta!$T:$T)  + SUMIF(Sta!$B:$B,$A294,Sta!$T:$T) )/$D294</f>
        <v>#DIV/0!</v>
      </c>
      <c r="F294" s="5" t="e">
        <f>SUMIF(Sta!$A:$A,$A294,Sta!$T:$T)/$B294</f>
        <v>#DIV/0!</v>
      </c>
      <c r="G294" s="5" t="e">
        <f>SUMIF(Sta!$B:$B,$A294,Sta!$T:$T)/$C294</f>
        <v>#DIV/0!</v>
      </c>
      <c r="H294" s="8" t="e">
        <f>(SUMIF(Sta!$A:$A,$A294,Sta!$R:$R)  + SUMIF(Sta!$B:$B,$A294,Sta!$S:$S) )/$D294</f>
        <v>#DIV/0!</v>
      </c>
      <c r="I294" s="5" t="e">
        <f>SUMIF(Sta!$A:$A,$A294,Sta!$R:$R)/$B294</f>
        <v>#DIV/0!</v>
      </c>
      <c r="J294" s="5" t="e">
        <f>SUMIF(Sta!$B:$B,$A294,Sta!$S:$S)/$C294</f>
        <v>#DIV/0!</v>
      </c>
      <c r="K294" s="9" t="e">
        <f>(COUNTIFS(Sta!$A:$A,$A294,Sta!$T:$T,"&gt;2.5") +COUNTIFS(Sta!$B:$B,$A294,Sta!$T:$T,"&gt;2.5"))/$D294</f>
        <v>#DIV/0!</v>
      </c>
      <c r="L294" s="6" t="e">
        <f>COUNTIFS(Sta!$A:$A,$A294,Sta!$T:$T,"&gt;2.5")/$B294</f>
        <v>#DIV/0!</v>
      </c>
      <c r="M294" s="6" t="e">
        <f>COUNTIFS(Sta!$B:$B,$A294,Sta!$T:$T,"&gt;2.5")/$C294</f>
        <v>#DIV/0!</v>
      </c>
      <c r="N294" s="9" t="e">
        <f>(COUNTIFS(Sta!$A:$A,$A294,Sta!$T:$T,"&gt;3.5") +COUNTIFS(Sta!$B:$B,$A294,Sta!$T:$T,"&gt;3.5"))/$D294</f>
        <v>#DIV/0!</v>
      </c>
      <c r="O294" s="31" t="e">
        <f>COUNTIFS(Sta!$A:$A,$A294,Sta!$T:$T,"&gt;3.5")/$B294</f>
        <v>#DIV/0!</v>
      </c>
      <c r="P294" s="12" t="e">
        <f>COUNTIFS(Sta!$B:$B,$A294,Sta!$T:$T,"&gt;3.5")/$C294</f>
        <v>#DIV/0!</v>
      </c>
      <c r="Q294" s="31" t="e">
        <f>(COUNTIFS(Sta!$A:$A,$A294,Sta!$T:$T,"&gt;4.5") +COUNTIFS(Sta!$B:$B,$A294,Sta!$T:$T,"&gt;4.5"))/$D294</f>
        <v>#DIV/0!</v>
      </c>
      <c r="R294" s="6" t="e">
        <f>COUNTIFS(Sta!$A:$A,$A294,Sta!$T:$T,"&gt;4.5")/$B294</f>
        <v>#DIV/0!</v>
      </c>
      <c r="S294" s="6" t="e">
        <f>COUNTIFS(Sta!$B:$B,$A294,Sta!$T:$T,"&gt;4.5")/$C294</f>
        <v>#DIV/0!</v>
      </c>
      <c r="T294" s="9" t="e">
        <f>(COUNTIFS(Sta!$A:$A,$A294,Sta!$R:$R,"&gt;0.5") +COUNTIFS(Sta!$B:$B,$A294,Sta!$S:$S,"&gt;0.5"))/$D294</f>
        <v>#DIV/0!</v>
      </c>
      <c r="U294" s="6" t="e">
        <f>COUNTIFS(Sta!$A:$A,$A294,Sta!$R:$R,"&gt;0.5")/$B294</f>
        <v>#DIV/0!</v>
      </c>
      <c r="V294" s="6" t="e">
        <f>COUNTIFS(Sta!$B:$B,$A294,Sta!$S:$S,"&gt;0.5")/$C294</f>
        <v>#DIV/0!</v>
      </c>
      <c r="W294" s="9" t="e">
        <f>(COUNTIFS(Sta!$A:$A,$A294,Sta!$R:$R,"&gt;1.5") +COUNTIFS(Sta!$B:$B,$A294,Sta!$S:$S,"&gt;1.5"))/$D294</f>
        <v>#DIV/0!</v>
      </c>
      <c r="X294" s="6" t="e">
        <f>COUNTIFS(Sta!$A:$A,$A294,Sta!$R:$R,"&gt;1.5")/$B294</f>
        <v>#DIV/0!</v>
      </c>
      <c r="Y294" s="6" t="e">
        <f>COUNTIFS(Sta!$B:$B,$A294,Sta!$S:$S,"&gt;1.5")/$C294</f>
        <v>#DIV/0!</v>
      </c>
    </row>
    <row r="295" spans="1:25" x14ac:dyDescent="0.3">
      <c r="A295" t="e">
        <f>A3A820</f>
        <v>#NAME?</v>
      </c>
      <c r="B295" s="7">
        <f>COUNTIF(Sta!A:A,A295)</f>
        <v>0</v>
      </c>
      <c r="C295" s="4">
        <f>COUNTIF(Sta!B:B,A295)</f>
        <v>0</v>
      </c>
      <c r="D295" s="4">
        <f t="shared" si="6"/>
        <v>0</v>
      </c>
      <c r="E295" s="8" t="e">
        <f>(SUMIF(Sta!$A:$A,$A295,Sta!$T:$T)  + SUMIF(Sta!$B:$B,$A295,Sta!$T:$T) )/$D295</f>
        <v>#DIV/0!</v>
      </c>
      <c r="F295" s="5" t="e">
        <f>SUMIF(Sta!$A:$A,$A295,Sta!$T:$T)/$B295</f>
        <v>#DIV/0!</v>
      </c>
      <c r="G295" s="5" t="e">
        <f>SUMIF(Sta!$B:$B,$A295,Sta!$T:$T)/$C295</f>
        <v>#DIV/0!</v>
      </c>
      <c r="H295" s="8" t="e">
        <f>(SUMIF(Sta!$A:$A,$A295,Sta!$R:$R)  + SUMIF(Sta!$B:$B,$A295,Sta!$S:$S) )/$D295</f>
        <v>#DIV/0!</v>
      </c>
      <c r="I295" s="5" t="e">
        <f>SUMIF(Sta!$A:$A,$A295,Sta!$R:$R)/$B295</f>
        <v>#DIV/0!</v>
      </c>
      <c r="J295" s="5" t="e">
        <f>SUMIF(Sta!$B:$B,$A295,Sta!$S:$S)/$C295</f>
        <v>#DIV/0!</v>
      </c>
      <c r="K295" s="9" t="e">
        <f>(COUNTIFS(Sta!$A:$A,$A295,Sta!$T:$T,"&gt;2.5") +COUNTIFS(Sta!$B:$B,$A295,Sta!$T:$T,"&gt;2.5"))/$D295</f>
        <v>#DIV/0!</v>
      </c>
      <c r="L295" s="6" t="e">
        <f>COUNTIFS(Sta!$A:$A,$A295,Sta!$T:$T,"&gt;2.5")/$B295</f>
        <v>#DIV/0!</v>
      </c>
      <c r="M295" s="6" t="e">
        <f>COUNTIFS(Sta!$B:$B,$A295,Sta!$T:$T,"&gt;2.5")/$C295</f>
        <v>#DIV/0!</v>
      </c>
      <c r="N295" s="9" t="e">
        <f>(COUNTIFS(Sta!$A:$A,$A295,Sta!$T:$T,"&gt;3.5") +COUNTIFS(Sta!$B:$B,$A295,Sta!$T:$T,"&gt;3.5"))/$D295</f>
        <v>#DIV/0!</v>
      </c>
      <c r="O295" s="31" t="e">
        <f>COUNTIFS(Sta!$A:$A,$A295,Sta!$T:$T,"&gt;3.5")/$B295</f>
        <v>#DIV/0!</v>
      </c>
      <c r="P295" s="12" t="e">
        <f>COUNTIFS(Sta!$B:$B,$A295,Sta!$T:$T,"&gt;3.5")/$C295</f>
        <v>#DIV/0!</v>
      </c>
      <c r="Q295" s="31" t="e">
        <f>(COUNTIFS(Sta!$A:$A,$A295,Sta!$T:$T,"&gt;4.5") +COUNTIFS(Sta!$B:$B,$A295,Sta!$T:$T,"&gt;4.5"))/$D295</f>
        <v>#DIV/0!</v>
      </c>
      <c r="R295" s="6" t="e">
        <f>COUNTIFS(Sta!$A:$A,$A295,Sta!$T:$T,"&gt;4.5")/$B295</f>
        <v>#DIV/0!</v>
      </c>
      <c r="S295" s="6" t="e">
        <f>COUNTIFS(Sta!$B:$B,$A295,Sta!$T:$T,"&gt;4.5")/$C295</f>
        <v>#DIV/0!</v>
      </c>
      <c r="T295" s="9" t="e">
        <f>(COUNTIFS(Sta!$A:$A,$A295,Sta!$R:$R,"&gt;0.5") +COUNTIFS(Sta!$B:$B,$A295,Sta!$S:$S,"&gt;0.5"))/$D295</f>
        <v>#DIV/0!</v>
      </c>
      <c r="U295" s="6" t="e">
        <f>COUNTIFS(Sta!$A:$A,$A295,Sta!$R:$R,"&gt;0.5")/$B295</f>
        <v>#DIV/0!</v>
      </c>
      <c r="V295" s="6" t="e">
        <f>COUNTIFS(Sta!$B:$B,$A295,Sta!$S:$S,"&gt;0.5")/$C295</f>
        <v>#DIV/0!</v>
      </c>
      <c r="W295" s="9" t="e">
        <f>(COUNTIFS(Sta!$A:$A,$A295,Sta!$R:$R,"&gt;1.5") +COUNTIFS(Sta!$B:$B,$A295,Sta!$S:$S,"&gt;1.5"))/$D295</f>
        <v>#DIV/0!</v>
      </c>
      <c r="X295" s="6" t="e">
        <f>COUNTIFS(Sta!$A:$A,$A295,Sta!$R:$R,"&gt;1.5")/$B295</f>
        <v>#DIV/0!</v>
      </c>
      <c r="Y295" s="6" t="e">
        <f>COUNTIFS(Sta!$B:$B,$A295,Sta!$S:$S,"&gt;1.5")/$C295</f>
        <v>#DIV/0!</v>
      </c>
    </row>
    <row r="296" spans="1:25" x14ac:dyDescent="0.3">
      <c r="A296" t="e">
        <f>A3A821</f>
        <v>#NAME?</v>
      </c>
      <c r="B296" s="7">
        <f>COUNTIF(Sta!A:A,A296)</f>
        <v>0</v>
      </c>
      <c r="C296" s="4">
        <f>COUNTIF(Sta!B:B,A296)</f>
        <v>0</v>
      </c>
      <c r="D296" s="4">
        <f t="shared" si="6"/>
        <v>0</v>
      </c>
      <c r="E296" s="8" t="e">
        <f>(SUMIF(Sta!$A:$A,$A296,Sta!$T:$T)  + SUMIF(Sta!$B:$B,$A296,Sta!$T:$T) )/$D296</f>
        <v>#DIV/0!</v>
      </c>
      <c r="F296" s="5" t="e">
        <f>SUMIF(Sta!$A:$A,$A296,Sta!$T:$T)/$B296</f>
        <v>#DIV/0!</v>
      </c>
      <c r="G296" s="5" t="e">
        <f>SUMIF(Sta!$B:$B,$A296,Sta!$T:$T)/$C296</f>
        <v>#DIV/0!</v>
      </c>
      <c r="H296" s="8" t="e">
        <f>(SUMIF(Sta!$A:$A,$A296,Sta!$R:$R)  + SUMIF(Sta!$B:$B,$A296,Sta!$S:$S) )/$D296</f>
        <v>#DIV/0!</v>
      </c>
      <c r="I296" s="5" t="e">
        <f>SUMIF(Sta!$A:$A,$A296,Sta!$R:$R)/$B296</f>
        <v>#DIV/0!</v>
      </c>
      <c r="J296" s="5" t="e">
        <f>SUMIF(Sta!$B:$B,$A296,Sta!$S:$S)/$C296</f>
        <v>#DIV/0!</v>
      </c>
      <c r="K296" s="9" t="e">
        <f>(COUNTIFS(Sta!$A:$A,$A296,Sta!$T:$T,"&gt;2.5") +COUNTIFS(Sta!$B:$B,$A296,Sta!$T:$T,"&gt;2.5"))/$D296</f>
        <v>#DIV/0!</v>
      </c>
      <c r="L296" s="6" t="e">
        <f>COUNTIFS(Sta!$A:$A,$A296,Sta!$T:$T,"&gt;2.5")/$B296</f>
        <v>#DIV/0!</v>
      </c>
      <c r="M296" s="6" t="e">
        <f>COUNTIFS(Sta!$B:$B,$A296,Sta!$T:$T,"&gt;2.5")/$C296</f>
        <v>#DIV/0!</v>
      </c>
      <c r="N296" s="9" t="e">
        <f>(COUNTIFS(Sta!$A:$A,$A296,Sta!$T:$T,"&gt;3.5") +COUNTIFS(Sta!$B:$B,$A296,Sta!$T:$T,"&gt;3.5"))/$D296</f>
        <v>#DIV/0!</v>
      </c>
      <c r="O296" s="31" t="e">
        <f>COUNTIFS(Sta!$A:$A,$A296,Sta!$T:$T,"&gt;3.5")/$B296</f>
        <v>#DIV/0!</v>
      </c>
      <c r="P296" s="12" t="e">
        <f>COUNTIFS(Sta!$B:$B,$A296,Sta!$T:$T,"&gt;3.5")/$C296</f>
        <v>#DIV/0!</v>
      </c>
      <c r="Q296" s="31" t="e">
        <f>(COUNTIFS(Sta!$A:$A,$A296,Sta!$T:$T,"&gt;4.5") +COUNTIFS(Sta!$B:$B,$A296,Sta!$T:$T,"&gt;4.5"))/$D296</f>
        <v>#DIV/0!</v>
      </c>
      <c r="R296" s="6" t="e">
        <f>COUNTIFS(Sta!$A:$A,$A296,Sta!$T:$T,"&gt;4.5")/$B296</f>
        <v>#DIV/0!</v>
      </c>
      <c r="S296" s="6" t="e">
        <f>COUNTIFS(Sta!$B:$B,$A296,Sta!$T:$T,"&gt;4.5")/$C296</f>
        <v>#DIV/0!</v>
      </c>
      <c r="T296" s="9" t="e">
        <f>(COUNTIFS(Sta!$A:$A,$A296,Sta!$R:$R,"&gt;0.5") +COUNTIFS(Sta!$B:$B,$A296,Sta!$S:$S,"&gt;0.5"))/$D296</f>
        <v>#DIV/0!</v>
      </c>
      <c r="U296" s="6" t="e">
        <f>COUNTIFS(Sta!$A:$A,$A296,Sta!$R:$R,"&gt;0.5")/$B296</f>
        <v>#DIV/0!</v>
      </c>
      <c r="V296" s="6" t="e">
        <f>COUNTIFS(Sta!$B:$B,$A296,Sta!$S:$S,"&gt;0.5")/$C296</f>
        <v>#DIV/0!</v>
      </c>
      <c r="W296" s="9" t="e">
        <f>(COUNTIFS(Sta!$A:$A,$A296,Sta!$R:$R,"&gt;1.5") +COUNTIFS(Sta!$B:$B,$A296,Sta!$S:$S,"&gt;1.5"))/$D296</f>
        <v>#DIV/0!</v>
      </c>
      <c r="X296" s="6" t="e">
        <f>COUNTIFS(Sta!$A:$A,$A296,Sta!$R:$R,"&gt;1.5")/$B296</f>
        <v>#DIV/0!</v>
      </c>
      <c r="Y296" s="6" t="e">
        <f>COUNTIFS(Sta!$B:$B,$A296,Sta!$S:$S,"&gt;1.5")/$C296</f>
        <v>#DIV/0!</v>
      </c>
    </row>
    <row r="297" spans="1:25" x14ac:dyDescent="0.3">
      <c r="A297" t="e">
        <f>A3A822</f>
        <v>#NAME?</v>
      </c>
      <c r="B297" s="7">
        <f>COUNTIF(Sta!A:A,A297)</f>
        <v>0</v>
      </c>
      <c r="C297" s="4">
        <f>COUNTIF(Sta!B:B,A297)</f>
        <v>0</v>
      </c>
      <c r="D297" s="4">
        <f t="shared" si="6"/>
        <v>0</v>
      </c>
      <c r="E297" s="8" t="e">
        <f>(SUMIF(Sta!$A:$A,$A297,Sta!$T:$T)  + SUMIF(Sta!$B:$B,$A297,Sta!$T:$T) )/$D297</f>
        <v>#DIV/0!</v>
      </c>
      <c r="F297" s="5" t="e">
        <f>SUMIF(Sta!$A:$A,$A297,Sta!$T:$T)/$B297</f>
        <v>#DIV/0!</v>
      </c>
      <c r="G297" s="5" t="e">
        <f>SUMIF(Sta!$B:$B,$A297,Sta!$T:$T)/$C297</f>
        <v>#DIV/0!</v>
      </c>
      <c r="H297" s="8" t="e">
        <f>(SUMIF(Sta!$A:$A,$A297,Sta!$R:$R)  + SUMIF(Sta!$B:$B,$A297,Sta!$S:$S) )/$D297</f>
        <v>#DIV/0!</v>
      </c>
      <c r="I297" s="5" t="e">
        <f>SUMIF(Sta!$A:$A,$A297,Sta!$R:$R)/$B297</f>
        <v>#DIV/0!</v>
      </c>
      <c r="J297" s="5" t="e">
        <f>SUMIF(Sta!$B:$B,$A297,Sta!$S:$S)/$C297</f>
        <v>#DIV/0!</v>
      </c>
      <c r="K297" s="9" t="e">
        <f>(COUNTIFS(Sta!$A:$A,$A297,Sta!$T:$T,"&gt;2.5") +COUNTIFS(Sta!$B:$B,$A297,Sta!$T:$T,"&gt;2.5"))/$D297</f>
        <v>#DIV/0!</v>
      </c>
      <c r="L297" s="6" t="e">
        <f>COUNTIFS(Sta!$A:$A,$A297,Sta!$T:$T,"&gt;2.5")/$B297</f>
        <v>#DIV/0!</v>
      </c>
      <c r="M297" s="6" t="e">
        <f>COUNTIFS(Sta!$B:$B,$A297,Sta!$T:$T,"&gt;2.5")/$C297</f>
        <v>#DIV/0!</v>
      </c>
      <c r="N297" s="9" t="e">
        <f>(COUNTIFS(Sta!$A:$A,$A297,Sta!$T:$T,"&gt;3.5") +COUNTIFS(Sta!$B:$B,$A297,Sta!$T:$T,"&gt;3.5"))/$D297</f>
        <v>#DIV/0!</v>
      </c>
      <c r="O297" s="31" t="e">
        <f>COUNTIFS(Sta!$A:$A,$A297,Sta!$T:$T,"&gt;3.5")/$B297</f>
        <v>#DIV/0!</v>
      </c>
      <c r="P297" s="12" t="e">
        <f>COUNTIFS(Sta!$B:$B,$A297,Sta!$T:$T,"&gt;3.5")/$C297</f>
        <v>#DIV/0!</v>
      </c>
      <c r="Q297" s="31" t="e">
        <f>(COUNTIFS(Sta!$A:$A,$A297,Sta!$T:$T,"&gt;4.5") +COUNTIFS(Sta!$B:$B,$A297,Sta!$T:$T,"&gt;4.5"))/$D297</f>
        <v>#DIV/0!</v>
      </c>
      <c r="R297" s="6" t="e">
        <f>COUNTIFS(Sta!$A:$A,$A297,Sta!$T:$T,"&gt;4.5")/$B297</f>
        <v>#DIV/0!</v>
      </c>
      <c r="S297" s="6" t="e">
        <f>COUNTIFS(Sta!$B:$B,$A297,Sta!$T:$T,"&gt;4.5")/$C297</f>
        <v>#DIV/0!</v>
      </c>
      <c r="T297" s="9" t="e">
        <f>(COUNTIFS(Sta!$A:$A,$A297,Sta!$R:$R,"&gt;0.5") +COUNTIFS(Sta!$B:$B,$A297,Sta!$S:$S,"&gt;0.5"))/$D297</f>
        <v>#DIV/0!</v>
      </c>
      <c r="U297" s="6" t="e">
        <f>COUNTIFS(Sta!$A:$A,$A297,Sta!$R:$R,"&gt;0.5")/$B297</f>
        <v>#DIV/0!</v>
      </c>
      <c r="V297" s="6" t="e">
        <f>COUNTIFS(Sta!$B:$B,$A297,Sta!$S:$S,"&gt;0.5")/$C297</f>
        <v>#DIV/0!</v>
      </c>
      <c r="W297" s="9" t="e">
        <f>(COUNTIFS(Sta!$A:$A,$A297,Sta!$R:$R,"&gt;1.5") +COUNTIFS(Sta!$B:$B,$A297,Sta!$S:$S,"&gt;1.5"))/$D297</f>
        <v>#DIV/0!</v>
      </c>
      <c r="X297" s="6" t="e">
        <f>COUNTIFS(Sta!$A:$A,$A297,Sta!$R:$R,"&gt;1.5")/$B297</f>
        <v>#DIV/0!</v>
      </c>
      <c r="Y297" s="6" t="e">
        <f>COUNTIFS(Sta!$B:$B,$A297,Sta!$S:$S,"&gt;1.5")/$C297</f>
        <v>#DIV/0!</v>
      </c>
    </row>
    <row r="298" spans="1:25" x14ac:dyDescent="0.3">
      <c r="A298" t="e">
        <f>A3A823</f>
        <v>#NAME?</v>
      </c>
      <c r="B298" s="7">
        <f>COUNTIF(Sta!A:A,A298)</f>
        <v>0</v>
      </c>
      <c r="C298" s="4">
        <f>COUNTIF(Sta!B:B,A298)</f>
        <v>0</v>
      </c>
      <c r="D298" s="4">
        <f t="shared" ref="D298:D333" si="7">B298+C298</f>
        <v>0</v>
      </c>
      <c r="E298" s="8" t="e">
        <f>(SUMIF(Sta!$A:$A,$A298,Sta!$T:$T)  + SUMIF(Sta!$B:$B,$A298,Sta!$T:$T) )/$D298</f>
        <v>#DIV/0!</v>
      </c>
      <c r="F298" s="5" t="e">
        <f>SUMIF(Sta!$A:$A,$A298,Sta!$T:$T)/$B298</f>
        <v>#DIV/0!</v>
      </c>
      <c r="G298" s="5" t="e">
        <f>SUMIF(Sta!$B:$B,$A298,Sta!$T:$T)/$C298</f>
        <v>#DIV/0!</v>
      </c>
      <c r="H298" s="8" t="e">
        <f>(SUMIF(Sta!$A:$A,$A298,Sta!$R:$R)  + SUMIF(Sta!$B:$B,$A298,Sta!$S:$S) )/$D298</f>
        <v>#DIV/0!</v>
      </c>
      <c r="I298" s="5" t="e">
        <f>SUMIF(Sta!$A:$A,$A298,Sta!$R:$R)/$B298</f>
        <v>#DIV/0!</v>
      </c>
      <c r="J298" s="5" t="e">
        <f>SUMIF(Sta!$B:$B,$A298,Sta!$S:$S)/$C298</f>
        <v>#DIV/0!</v>
      </c>
      <c r="K298" s="9" t="e">
        <f>(COUNTIFS(Sta!$A:$A,$A298,Sta!$T:$T,"&gt;2.5") +COUNTIFS(Sta!$B:$B,$A298,Sta!$T:$T,"&gt;2.5"))/$D298</f>
        <v>#DIV/0!</v>
      </c>
      <c r="L298" s="6" t="e">
        <f>COUNTIFS(Sta!$A:$A,$A298,Sta!$T:$T,"&gt;2.5")/$B298</f>
        <v>#DIV/0!</v>
      </c>
      <c r="M298" s="6" t="e">
        <f>COUNTIFS(Sta!$B:$B,$A298,Sta!$T:$T,"&gt;2.5")/$C298</f>
        <v>#DIV/0!</v>
      </c>
      <c r="N298" s="9" t="e">
        <f>(COUNTIFS(Sta!$A:$A,$A298,Sta!$T:$T,"&gt;3.5") +COUNTIFS(Sta!$B:$B,$A298,Sta!$T:$T,"&gt;3.5"))/$D298</f>
        <v>#DIV/0!</v>
      </c>
      <c r="O298" s="31" t="e">
        <f>COUNTIFS(Sta!$A:$A,$A298,Sta!$T:$T,"&gt;3.5")/$B298</f>
        <v>#DIV/0!</v>
      </c>
      <c r="P298" s="12" t="e">
        <f>COUNTIFS(Sta!$B:$B,$A298,Sta!$T:$T,"&gt;3.5")/$C298</f>
        <v>#DIV/0!</v>
      </c>
      <c r="Q298" s="31" t="e">
        <f>(COUNTIFS(Sta!$A:$A,$A298,Sta!$T:$T,"&gt;4.5") +COUNTIFS(Sta!$B:$B,$A298,Sta!$T:$T,"&gt;4.5"))/$D298</f>
        <v>#DIV/0!</v>
      </c>
      <c r="R298" s="6" t="e">
        <f>COUNTIFS(Sta!$A:$A,$A298,Sta!$T:$T,"&gt;4.5")/$B298</f>
        <v>#DIV/0!</v>
      </c>
      <c r="S298" s="6" t="e">
        <f>COUNTIFS(Sta!$B:$B,$A298,Sta!$T:$T,"&gt;4.5")/$C298</f>
        <v>#DIV/0!</v>
      </c>
      <c r="T298" s="9" t="e">
        <f>(COUNTIFS(Sta!$A:$A,$A298,Sta!$R:$R,"&gt;0.5") +COUNTIFS(Sta!$B:$B,$A298,Sta!$S:$S,"&gt;0.5"))/$D298</f>
        <v>#DIV/0!</v>
      </c>
      <c r="U298" s="6" t="e">
        <f>COUNTIFS(Sta!$A:$A,$A298,Sta!$R:$R,"&gt;0.5")/$B298</f>
        <v>#DIV/0!</v>
      </c>
      <c r="V298" s="6" t="e">
        <f>COUNTIFS(Sta!$B:$B,$A298,Sta!$S:$S,"&gt;0.5")/$C298</f>
        <v>#DIV/0!</v>
      </c>
      <c r="W298" s="9" t="e">
        <f>(COUNTIFS(Sta!$A:$A,$A298,Sta!$R:$R,"&gt;1.5") +COUNTIFS(Sta!$B:$B,$A298,Sta!$S:$S,"&gt;1.5"))/$D298</f>
        <v>#DIV/0!</v>
      </c>
      <c r="X298" s="6" t="e">
        <f>COUNTIFS(Sta!$A:$A,$A298,Sta!$R:$R,"&gt;1.5")/$B298</f>
        <v>#DIV/0!</v>
      </c>
      <c r="Y298" s="6" t="e">
        <f>COUNTIFS(Sta!$B:$B,$A298,Sta!$S:$S,"&gt;1.5")/$C298</f>
        <v>#DIV/0!</v>
      </c>
    </row>
    <row r="299" spans="1:25" x14ac:dyDescent="0.3">
      <c r="A299" t="e">
        <f>A3A824</f>
        <v>#NAME?</v>
      </c>
      <c r="B299" s="7">
        <f>COUNTIF(Sta!A:A,A299)</f>
        <v>0</v>
      </c>
      <c r="C299" s="4">
        <f>COUNTIF(Sta!B:B,A299)</f>
        <v>0</v>
      </c>
      <c r="D299" s="4">
        <f t="shared" si="7"/>
        <v>0</v>
      </c>
      <c r="E299" s="8" t="e">
        <f>(SUMIF(Sta!$A:$A,$A299,Sta!$T:$T)  + SUMIF(Sta!$B:$B,$A299,Sta!$T:$T) )/$D299</f>
        <v>#DIV/0!</v>
      </c>
      <c r="F299" s="5" t="e">
        <f>SUMIF(Sta!$A:$A,$A299,Sta!$T:$T)/$B299</f>
        <v>#DIV/0!</v>
      </c>
      <c r="G299" s="5" t="e">
        <f>SUMIF(Sta!$B:$B,$A299,Sta!$T:$T)/$C299</f>
        <v>#DIV/0!</v>
      </c>
      <c r="H299" s="8" t="e">
        <f>(SUMIF(Sta!$A:$A,$A299,Sta!$R:$R)  + SUMIF(Sta!$B:$B,$A299,Sta!$S:$S) )/$D299</f>
        <v>#DIV/0!</v>
      </c>
      <c r="I299" s="5" t="e">
        <f>SUMIF(Sta!$A:$A,$A299,Sta!$R:$R)/$B299</f>
        <v>#DIV/0!</v>
      </c>
      <c r="J299" s="5" t="e">
        <f>SUMIF(Sta!$B:$B,$A299,Sta!$S:$S)/$C299</f>
        <v>#DIV/0!</v>
      </c>
      <c r="K299" s="9" t="e">
        <f>(COUNTIFS(Sta!$A:$A,$A299,Sta!$T:$T,"&gt;2.5") +COUNTIFS(Sta!$B:$B,$A299,Sta!$T:$T,"&gt;2.5"))/$D299</f>
        <v>#DIV/0!</v>
      </c>
      <c r="L299" s="6" t="e">
        <f>COUNTIFS(Sta!$A:$A,$A299,Sta!$T:$T,"&gt;2.5")/$B299</f>
        <v>#DIV/0!</v>
      </c>
      <c r="M299" s="6" t="e">
        <f>COUNTIFS(Sta!$B:$B,$A299,Sta!$T:$T,"&gt;2.5")/$C299</f>
        <v>#DIV/0!</v>
      </c>
      <c r="N299" s="9" t="e">
        <f>(COUNTIFS(Sta!$A:$A,$A299,Sta!$T:$T,"&gt;3.5") +COUNTIFS(Sta!$B:$B,$A299,Sta!$T:$T,"&gt;3.5"))/$D299</f>
        <v>#DIV/0!</v>
      </c>
      <c r="O299" s="31" t="e">
        <f>COUNTIFS(Sta!$A:$A,$A299,Sta!$T:$T,"&gt;3.5")/$B299</f>
        <v>#DIV/0!</v>
      </c>
      <c r="P299" s="12" t="e">
        <f>COUNTIFS(Sta!$B:$B,$A299,Sta!$T:$T,"&gt;3.5")/$C299</f>
        <v>#DIV/0!</v>
      </c>
      <c r="Q299" s="31" t="e">
        <f>(COUNTIFS(Sta!$A:$A,$A299,Sta!$T:$T,"&gt;4.5") +COUNTIFS(Sta!$B:$B,$A299,Sta!$T:$T,"&gt;4.5"))/$D299</f>
        <v>#DIV/0!</v>
      </c>
      <c r="R299" s="6" t="e">
        <f>COUNTIFS(Sta!$A:$A,$A299,Sta!$T:$T,"&gt;4.5")/$B299</f>
        <v>#DIV/0!</v>
      </c>
      <c r="S299" s="6" t="e">
        <f>COUNTIFS(Sta!$B:$B,$A299,Sta!$T:$T,"&gt;4.5")/$C299</f>
        <v>#DIV/0!</v>
      </c>
      <c r="T299" s="9" t="e">
        <f>(COUNTIFS(Sta!$A:$A,$A299,Sta!$R:$R,"&gt;0.5") +COUNTIFS(Sta!$B:$B,$A299,Sta!$S:$S,"&gt;0.5"))/$D299</f>
        <v>#DIV/0!</v>
      </c>
      <c r="U299" s="6" t="e">
        <f>COUNTIFS(Sta!$A:$A,$A299,Sta!$R:$R,"&gt;0.5")/$B299</f>
        <v>#DIV/0!</v>
      </c>
      <c r="V299" s="6" t="e">
        <f>COUNTIFS(Sta!$B:$B,$A299,Sta!$S:$S,"&gt;0.5")/$C299</f>
        <v>#DIV/0!</v>
      </c>
      <c r="W299" s="9" t="e">
        <f>(COUNTIFS(Sta!$A:$A,$A299,Sta!$R:$R,"&gt;1.5") +COUNTIFS(Sta!$B:$B,$A299,Sta!$S:$S,"&gt;1.5"))/$D299</f>
        <v>#DIV/0!</v>
      </c>
      <c r="X299" s="6" t="e">
        <f>COUNTIFS(Sta!$A:$A,$A299,Sta!$R:$R,"&gt;1.5")/$B299</f>
        <v>#DIV/0!</v>
      </c>
      <c r="Y299" s="6" t="e">
        <f>COUNTIFS(Sta!$B:$B,$A299,Sta!$S:$S,"&gt;1.5")/$C299</f>
        <v>#DIV/0!</v>
      </c>
    </row>
    <row r="300" spans="1:25" x14ac:dyDescent="0.3">
      <c r="A300" t="e">
        <f>A3A825</f>
        <v>#NAME?</v>
      </c>
      <c r="B300" s="7">
        <f>COUNTIF(Sta!A:A,A300)</f>
        <v>0</v>
      </c>
      <c r="C300" s="4">
        <f>COUNTIF(Sta!B:B,A300)</f>
        <v>0</v>
      </c>
      <c r="D300" s="4">
        <f t="shared" si="7"/>
        <v>0</v>
      </c>
      <c r="E300" s="8" t="e">
        <f>(SUMIF(Sta!$A:$A,$A300,Sta!$T:$T)  + SUMIF(Sta!$B:$B,$A300,Sta!$T:$T) )/$D300</f>
        <v>#DIV/0!</v>
      </c>
      <c r="F300" s="5" t="e">
        <f>SUMIF(Sta!$A:$A,$A300,Sta!$T:$T)/$B300</f>
        <v>#DIV/0!</v>
      </c>
      <c r="G300" s="5" t="e">
        <f>SUMIF(Sta!$B:$B,$A300,Sta!$T:$T)/$C300</f>
        <v>#DIV/0!</v>
      </c>
      <c r="H300" s="8" t="e">
        <f>(SUMIF(Sta!$A:$A,$A300,Sta!$R:$R)  + SUMIF(Sta!$B:$B,$A300,Sta!$S:$S) )/$D300</f>
        <v>#DIV/0!</v>
      </c>
      <c r="I300" s="5" t="e">
        <f>SUMIF(Sta!$A:$A,$A300,Sta!$R:$R)/$B300</f>
        <v>#DIV/0!</v>
      </c>
      <c r="J300" s="5" t="e">
        <f>SUMIF(Sta!$B:$B,$A300,Sta!$S:$S)/$C300</f>
        <v>#DIV/0!</v>
      </c>
      <c r="K300" s="9" t="e">
        <f>(COUNTIFS(Sta!$A:$A,$A300,Sta!$T:$T,"&gt;2.5") +COUNTIFS(Sta!$B:$B,$A300,Sta!$T:$T,"&gt;2.5"))/$D300</f>
        <v>#DIV/0!</v>
      </c>
      <c r="L300" s="6" t="e">
        <f>COUNTIFS(Sta!$A:$A,$A300,Sta!$T:$T,"&gt;2.5")/$B300</f>
        <v>#DIV/0!</v>
      </c>
      <c r="M300" s="6" t="e">
        <f>COUNTIFS(Sta!$B:$B,$A300,Sta!$T:$T,"&gt;2.5")/$C300</f>
        <v>#DIV/0!</v>
      </c>
      <c r="N300" s="9" t="e">
        <f>(COUNTIFS(Sta!$A:$A,$A300,Sta!$T:$T,"&gt;3.5") +COUNTIFS(Sta!$B:$B,$A300,Sta!$T:$T,"&gt;3.5"))/$D300</f>
        <v>#DIV/0!</v>
      </c>
      <c r="O300" s="31" t="e">
        <f>COUNTIFS(Sta!$A:$A,$A300,Sta!$T:$T,"&gt;3.5")/$B300</f>
        <v>#DIV/0!</v>
      </c>
      <c r="P300" s="12" t="e">
        <f>COUNTIFS(Sta!$B:$B,$A300,Sta!$T:$T,"&gt;3.5")/$C300</f>
        <v>#DIV/0!</v>
      </c>
      <c r="Q300" s="31" t="e">
        <f>(COUNTIFS(Sta!$A:$A,$A300,Sta!$T:$T,"&gt;4.5") +COUNTIFS(Sta!$B:$B,$A300,Sta!$T:$T,"&gt;4.5"))/$D300</f>
        <v>#DIV/0!</v>
      </c>
      <c r="R300" s="6" t="e">
        <f>COUNTIFS(Sta!$A:$A,$A300,Sta!$T:$T,"&gt;4.5")/$B300</f>
        <v>#DIV/0!</v>
      </c>
      <c r="S300" s="6" t="e">
        <f>COUNTIFS(Sta!$B:$B,$A300,Sta!$T:$T,"&gt;4.5")/$C300</f>
        <v>#DIV/0!</v>
      </c>
      <c r="T300" s="9" t="e">
        <f>(COUNTIFS(Sta!$A:$A,$A300,Sta!$R:$R,"&gt;0.5") +COUNTIFS(Sta!$B:$B,$A300,Sta!$S:$S,"&gt;0.5"))/$D300</f>
        <v>#DIV/0!</v>
      </c>
      <c r="U300" s="6" t="e">
        <f>COUNTIFS(Sta!$A:$A,$A300,Sta!$R:$R,"&gt;0.5")/$B300</f>
        <v>#DIV/0!</v>
      </c>
      <c r="V300" s="6" t="e">
        <f>COUNTIFS(Sta!$B:$B,$A300,Sta!$S:$S,"&gt;0.5")/$C300</f>
        <v>#DIV/0!</v>
      </c>
      <c r="W300" s="9" t="e">
        <f>(COUNTIFS(Sta!$A:$A,$A300,Sta!$R:$R,"&gt;1.5") +COUNTIFS(Sta!$B:$B,$A300,Sta!$S:$S,"&gt;1.5"))/$D300</f>
        <v>#DIV/0!</v>
      </c>
      <c r="X300" s="6" t="e">
        <f>COUNTIFS(Sta!$A:$A,$A300,Sta!$R:$R,"&gt;1.5")/$B300</f>
        <v>#DIV/0!</v>
      </c>
      <c r="Y300" s="6" t="e">
        <f>COUNTIFS(Sta!$B:$B,$A300,Sta!$S:$S,"&gt;1.5")/$C300</f>
        <v>#DIV/0!</v>
      </c>
    </row>
    <row r="301" spans="1:25" x14ac:dyDescent="0.3">
      <c r="A301" t="e">
        <f>A3A826</f>
        <v>#NAME?</v>
      </c>
      <c r="B301" s="7">
        <f>COUNTIF(Sta!A:A,A301)</f>
        <v>0</v>
      </c>
      <c r="C301" s="4">
        <f>COUNTIF(Sta!B:B,A301)</f>
        <v>0</v>
      </c>
      <c r="D301" s="4">
        <f t="shared" si="7"/>
        <v>0</v>
      </c>
      <c r="E301" s="8" t="e">
        <f>(SUMIF(Sta!$A:$A,$A301,Sta!$T:$T)  + SUMIF(Sta!$B:$B,$A301,Sta!$T:$T) )/$D301</f>
        <v>#DIV/0!</v>
      </c>
      <c r="F301" s="5" t="e">
        <f>SUMIF(Sta!$A:$A,$A301,Sta!$T:$T)/$B301</f>
        <v>#DIV/0!</v>
      </c>
      <c r="G301" s="5" t="e">
        <f>SUMIF(Sta!$B:$B,$A301,Sta!$T:$T)/$C301</f>
        <v>#DIV/0!</v>
      </c>
      <c r="H301" s="8" t="e">
        <f>(SUMIF(Sta!$A:$A,$A301,Sta!$R:$R)  + SUMIF(Sta!$B:$B,$A301,Sta!$S:$S) )/$D301</f>
        <v>#DIV/0!</v>
      </c>
      <c r="I301" s="5" t="e">
        <f>SUMIF(Sta!$A:$A,$A301,Sta!$R:$R)/$B301</f>
        <v>#DIV/0!</v>
      </c>
      <c r="J301" s="5" t="e">
        <f>SUMIF(Sta!$B:$B,$A301,Sta!$S:$S)/$C301</f>
        <v>#DIV/0!</v>
      </c>
      <c r="K301" s="9" t="e">
        <f>(COUNTIFS(Sta!$A:$A,$A301,Sta!$T:$T,"&gt;2.5") +COUNTIFS(Sta!$B:$B,$A301,Sta!$T:$T,"&gt;2.5"))/$D301</f>
        <v>#DIV/0!</v>
      </c>
      <c r="L301" s="6" t="e">
        <f>COUNTIFS(Sta!$A:$A,$A301,Sta!$T:$T,"&gt;2.5")/$B301</f>
        <v>#DIV/0!</v>
      </c>
      <c r="M301" s="6" t="e">
        <f>COUNTIFS(Sta!$B:$B,$A301,Sta!$T:$T,"&gt;2.5")/$C301</f>
        <v>#DIV/0!</v>
      </c>
      <c r="N301" s="9" t="e">
        <f>(COUNTIFS(Sta!$A:$A,$A301,Sta!$T:$T,"&gt;3.5") +COUNTIFS(Sta!$B:$B,$A301,Sta!$T:$T,"&gt;3.5"))/$D301</f>
        <v>#DIV/0!</v>
      </c>
      <c r="O301" s="31" t="e">
        <f>COUNTIFS(Sta!$A:$A,$A301,Sta!$T:$T,"&gt;3.5")/$B301</f>
        <v>#DIV/0!</v>
      </c>
      <c r="P301" s="12" t="e">
        <f>COUNTIFS(Sta!$B:$B,$A301,Sta!$T:$T,"&gt;3.5")/$C301</f>
        <v>#DIV/0!</v>
      </c>
      <c r="Q301" s="31" t="e">
        <f>(COUNTIFS(Sta!$A:$A,$A301,Sta!$T:$T,"&gt;4.5") +COUNTIFS(Sta!$B:$B,$A301,Sta!$T:$T,"&gt;4.5"))/$D301</f>
        <v>#DIV/0!</v>
      </c>
      <c r="R301" s="6" t="e">
        <f>COUNTIFS(Sta!$A:$A,$A301,Sta!$T:$T,"&gt;4.5")/$B301</f>
        <v>#DIV/0!</v>
      </c>
      <c r="S301" s="6" t="e">
        <f>COUNTIFS(Sta!$B:$B,$A301,Sta!$T:$T,"&gt;4.5")/$C301</f>
        <v>#DIV/0!</v>
      </c>
      <c r="T301" s="9" t="e">
        <f>(COUNTIFS(Sta!$A:$A,$A301,Sta!$R:$R,"&gt;0.5") +COUNTIFS(Sta!$B:$B,$A301,Sta!$S:$S,"&gt;0.5"))/$D301</f>
        <v>#DIV/0!</v>
      </c>
      <c r="U301" s="6" t="e">
        <f>COUNTIFS(Sta!$A:$A,$A301,Sta!$R:$R,"&gt;0.5")/$B301</f>
        <v>#DIV/0!</v>
      </c>
      <c r="V301" s="6" t="e">
        <f>COUNTIFS(Sta!$B:$B,$A301,Sta!$S:$S,"&gt;0.5")/$C301</f>
        <v>#DIV/0!</v>
      </c>
      <c r="W301" s="9" t="e">
        <f>(COUNTIFS(Sta!$A:$A,$A301,Sta!$R:$R,"&gt;1.5") +COUNTIFS(Sta!$B:$B,$A301,Sta!$S:$S,"&gt;1.5"))/$D301</f>
        <v>#DIV/0!</v>
      </c>
      <c r="X301" s="6" t="e">
        <f>COUNTIFS(Sta!$A:$A,$A301,Sta!$R:$R,"&gt;1.5")/$B301</f>
        <v>#DIV/0!</v>
      </c>
      <c r="Y301" s="6" t="e">
        <f>COUNTIFS(Sta!$B:$B,$A301,Sta!$S:$S,"&gt;1.5")/$C301</f>
        <v>#DIV/0!</v>
      </c>
    </row>
    <row r="302" spans="1:25" x14ac:dyDescent="0.3">
      <c r="A302" t="e">
        <f>A3A827</f>
        <v>#NAME?</v>
      </c>
      <c r="B302" s="7">
        <f>COUNTIF(Sta!A:A,A302)</f>
        <v>0</v>
      </c>
      <c r="C302" s="4">
        <f>COUNTIF(Sta!B:B,A302)</f>
        <v>0</v>
      </c>
      <c r="D302" s="4">
        <f t="shared" si="7"/>
        <v>0</v>
      </c>
      <c r="E302" s="8" t="e">
        <f>(SUMIF(Sta!$A:$A,$A302,Sta!$T:$T)  + SUMIF(Sta!$B:$B,$A302,Sta!$T:$T) )/$D302</f>
        <v>#DIV/0!</v>
      </c>
      <c r="F302" s="5" t="e">
        <f>SUMIF(Sta!$A:$A,$A302,Sta!$T:$T)/$B302</f>
        <v>#DIV/0!</v>
      </c>
      <c r="G302" s="5" t="e">
        <f>SUMIF(Sta!$B:$B,$A302,Sta!$T:$T)/$C302</f>
        <v>#DIV/0!</v>
      </c>
      <c r="H302" s="8" t="e">
        <f>(SUMIF(Sta!$A:$A,$A302,Sta!$R:$R)  + SUMIF(Sta!$B:$B,$A302,Sta!$S:$S) )/$D302</f>
        <v>#DIV/0!</v>
      </c>
      <c r="I302" s="5" t="e">
        <f>SUMIF(Sta!$A:$A,$A302,Sta!$R:$R)/$B302</f>
        <v>#DIV/0!</v>
      </c>
      <c r="J302" s="5" t="e">
        <f>SUMIF(Sta!$B:$B,$A302,Sta!$S:$S)/$C302</f>
        <v>#DIV/0!</v>
      </c>
      <c r="K302" s="9" t="e">
        <f>(COUNTIFS(Sta!$A:$A,$A302,Sta!$T:$T,"&gt;2.5") +COUNTIFS(Sta!$B:$B,$A302,Sta!$T:$T,"&gt;2.5"))/$D302</f>
        <v>#DIV/0!</v>
      </c>
      <c r="L302" s="6" t="e">
        <f>COUNTIFS(Sta!$A:$A,$A302,Sta!$T:$T,"&gt;2.5")/$B302</f>
        <v>#DIV/0!</v>
      </c>
      <c r="M302" s="6" t="e">
        <f>COUNTIFS(Sta!$B:$B,$A302,Sta!$T:$T,"&gt;2.5")/$C302</f>
        <v>#DIV/0!</v>
      </c>
      <c r="N302" s="9" t="e">
        <f>(COUNTIFS(Sta!$A:$A,$A302,Sta!$T:$T,"&gt;3.5") +COUNTIFS(Sta!$B:$B,$A302,Sta!$T:$T,"&gt;3.5"))/$D302</f>
        <v>#DIV/0!</v>
      </c>
      <c r="O302" s="31" t="e">
        <f>COUNTIFS(Sta!$A:$A,$A302,Sta!$T:$T,"&gt;3.5")/$B302</f>
        <v>#DIV/0!</v>
      </c>
      <c r="P302" s="12" t="e">
        <f>COUNTIFS(Sta!$B:$B,$A302,Sta!$T:$T,"&gt;3.5")/$C302</f>
        <v>#DIV/0!</v>
      </c>
      <c r="Q302" s="31" t="e">
        <f>(COUNTIFS(Sta!$A:$A,$A302,Sta!$T:$T,"&gt;4.5") +COUNTIFS(Sta!$B:$B,$A302,Sta!$T:$T,"&gt;4.5"))/$D302</f>
        <v>#DIV/0!</v>
      </c>
      <c r="R302" s="6" t="e">
        <f>COUNTIFS(Sta!$A:$A,$A302,Sta!$T:$T,"&gt;4.5")/$B302</f>
        <v>#DIV/0!</v>
      </c>
      <c r="S302" s="6" t="e">
        <f>COUNTIFS(Sta!$B:$B,$A302,Sta!$T:$T,"&gt;4.5")/$C302</f>
        <v>#DIV/0!</v>
      </c>
      <c r="T302" s="9" t="e">
        <f>(COUNTIFS(Sta!$A:$A,$A302,Sta!$R:$R,"&gt;0.5") +COUNTIFS(Sta!$B:$B,$A302,Sta!$S:$S,"&gt;0.5"))/$D302</f>
        <v>#DIV/0!</v>
      </c>
      <c r="U302" s="6" t="e">
        <f>COUNTIFS(Sta!$A:$A,$A302,Sta!$R:$R,"&gt;0.5")/$B302</f>
        <v>#DIV/0!</v>
      </c>
      <c r="V302" s="6" t="e">
        <f>COUNTIFS(Sta!$B:$B,$A302,Sta!$S:$S,"&gt;0.5")/$C302</f>
        <v>#DIV/0!</v>
      </c>
      <c r="W302" s="9" t="e">
        <f>(COUNTIFS(Sta!$A:$A,$A302,Sta!$R:$R,"&gt;1.5") +COUNTIFS(Sta!$B:$B,$A302,Sta!$S:$S,"&gt;1.5"))/$D302</f>
        <v>#DIV/0!</v>
      </c>
      <c r="X302" s="6" t="e">
        <f>COUNTIFS(Sta!$A:$A,$A302,Sta!$R:$R,"&gt;1.5")/$B302</f>
        <v>#DIV/0!</v>
      </c>
      <c r="Y302" s="6" t="e">
        <f>COUNTIFS(Sta!$B:$B,$A302,Sta!$S:$S,"&gt;1.5")/$C302</f>
        <v>#DIV/0!</v>
      </c>
    </row>
    <row r="303" spans="1:25" x14ac:dyDescent="0.3">
      <c r="A303" t="e">
        <f>A3A828</f>
        <v>#NAME?</v>
      </c>
      <c r="B303" s="7">
        <f>COUNTIF(Sta!A:A,A303)</f>
        <v>0</v>
      </c>
      <c r="C303" s="4">
        <f>COUNTIF(Sta!B:B,A303)</f>
        <v>0</v>
      </c>
      <c r="D303" s="4">
        <f t="shared" si="7"/>
        <v>0</v>
      </c>
      <c r="E303" s="8" t="e">
        <f>(SUMIF(Sta!$A:$A,$A303,Sta!$T:$T)  + SUMIF(Sta!$B:$B,$A303,Sta!$T:$T) )/$D303</f>
        <v>#DIV/0!</v>
      </c>
      <c r="F303" s="5" t="e">
        <f>SUMIF(Sta!$A:$A,$A303,Sta!$T:$T)/$B303</f>
        <v>#DIV/0!</v>
      </c>
      <c r="G303" s="5" t="e">
        <f>SUMIF(Sta!$B:$B,$A303,Sta!$T:$T)/$C303</f>
        <v>#DIV/0!</v>
      </c>
      <c r="H303" s="8" t="e">
        <f>(SUMIF(Sta!$A:$A,$A303,Sta!$R:$R)  + SUMIF(Sta!$B:$B,$A303,Sta!$S:$S) )/$D303</f>
        <v>#DIV/0!</v>
      </c>
      <c r="I303" s="5" t="e">
        <f>SUMIF(Sta!$A:$A,$A303,Sta!$R:$R)/$B303</f>
        <v>#DIV/0!</v>
      </c>
      <c r="J303" s="5" t="e">
        <f>SUMIF(Sta!$B:$B,$A303,Sta!$S:$S)/$C303</f>
        <v>#DIV/0!</v>
      </c>
      <c r="K303" s="9" t="e">
        <f>(COUNTIFS(Sta!$A:$A,$A303,Sta!$T:$T,"&gt;2.5") +COUNTIFS(Sta!$B:$B,$A303,Sta!$T:$T,"&gt;2.5"))/$D303</f>
        <v>#DIV/0!</v>
      </c>
      <c r="L303" s="6" t="e">
        <f>COUNTIFS(Sta!$A:$A,$A303,Sta!$T:$T,"&gt;2.5")/$B303</f>
        <v>#DIV/0!</v>
      </c>
      <c r="M303" s="6" t="e">
        <f>COUNTIFS(Sta!$B:$B,$A303,Sta!$T:$T,"&gt;2.5")/$C303</f>
        <v>#DIV/0!</v>
      </c>
      <c r="N303" s="9" t="e">
        <f>(COUNTIFS(Sta!$A:$A,$A303,Sta!$T:$T,"&gt;3.5") +COUNTIFS(Sta!$B:$B,$A303,Sta!$T:$T,"&gt;3.5"))/$D303</f>
        <v>#DIV/0!</v>
      </c>
      <c r="O303" s="31" t="e">
        <f>COUNTIFS(Sta!$A:$A,$A303,Sta!$T:$T,"&gt;3.5")/$B303</f>
        <v>#DIV/0!</v>
      </c>
      <c r="P303" s="12" t="e">
        <f>COUNTIFS(Sta!$B:$B,$A303,Sta!$T:$T,"&gt;3.5")/$C303</f>
        <v>#DIV/0!</v>
      </c>
      <c r="Q303" s="31" t="e">
        <f>(COUNTIFS(Sta!$A:$A,$A303,Sta!$T:$T,"&gt;4.5") +COUNTIFS(Sta!$B:$B,$A303,Sta!$T:$T,"&gt;4.5"))/$D303</f>
        <v>#DIV/0!</v>
      </c>
      <c r="R303" s="6" t="e">
        <f>COUNTIFS(Sta!$A:$A,$A303,Sta!$T:$T,"&gt;4.5")/$B303</f>
        <v>#DIV/0!</v>
      </c>
      <c r="S303" s="6" t="e">
        <f>COUNTIFS(Sta!$B:$B,$A303,Sta!$T:$T,"&gt;4.5")/$C303</f>
        <v>#DIV/0!</v>
      </c>
      <c r="T303" s="9" t="e">
        <f>(COUNTIFS(Sta!$A:$A,$A303,Sta!$R:$R,"&gt;0.5") +COUNTIFS(Sta!$B:$B,$A303,Sta!$S:$S,"&gt;0.5"))/$D303</f>
        <v>#DIV/0!</v>
      </c>
      <c r="U303" s="6" t="e">
        <f>COUNTIFS(Sta!$A:$A,$A303,Sta!$R:$R,"&gt;0.5")/$B303</f>
        <v>#DIV/0!</v>
      </c>
      <c r="V303" s="6" t="e">
        <f>COUNTIFS(Sta!$B:$B,$A303,Sta!$S:$S,"&gt;0.5")/$C303</f>
        <v>#DIV/0!</v>
      </c>
      <c r="W303" s="9" t="e">
        <f>(COUNTIFS(Sta!$A:$A,$A303,Sta!$R:$R,"&gt;1.5") +COUNTIFS(Sta!$B:$B,$A303,Sta!$S:$S,"&gt;1.5"))/$D303</f>
        <v>#DIV/0!</v>
      </c>
      <c r="X303" s="6" t="e">
        <f>COUNTIFS(Sta!$A:$A,$A303,Sta!$R:$R,"&gt;1.5")/$B303</f>
        <v>#DIV/0!</v>
      </c>
      <c r="Y303" s="6" t="e">
        <f>COUNTIFS(Sta!$B:$B,$A303,Sta!$S:$S,"&gt;1.5")/$C303</f>
        <v>#DIV/0!</v>
      </c>
    </row>
    <row r="304" spans="1:25" x14ac:dyDescent="0.3">
      <c r="A304" t="e">
        <f>A3A829</f>
        <v>#NAME?</v>
      </c>
      <c r="B304" s="7">
        <f>COUNTIF(Sta!A:A,A304)</f>
        <v>0</v>
      </c>
      <c r="C304" s="4">
        <f>COUNTIF(Sta!B:B,A304)</f>
        <v>0</v>
      </c>
      <c r="D304" s="4">
        <f t="shared" si="7"/>
        <v>0</v>
      </c>
      <c r="E304" s="8" t="e">
        <f>(SUMIF(Sta!$A:$A,$A304,Sta!$T:$T)  + SUMIF(Sta!$B:$B,$A304,Sta!$T:$T) )/$D304</f>
        <v>#DIV/0!</v>
      </c>
      <c r="F304" s="5" t="e">
        <f>SUMIF(Sta!$A:$A,$A304,Sta!$T:$T)/$B304</f>
        <v>#DIV/0!</v>
      </c>
      <c r="G304" s="5" t="e">
        <f>SUMIF(Sta!$B:$B,$A304,Sta!$T:$T)/$C304</f>
        <v>#DIV/0!</v>
      </c>
      <c r="H304" s="8" t="e">
        <f>(SUMIF(Sta!$A:$A,$A304,Sta!$R:$R)  + SUMIF(Sta!$B:$B,$A304,Sta!$S:$S) )/$D304</f>
        <v>#DIV/0!</v>
      </c>
      <c r="I304" s="5" t="e">
        <f>SUMIF(Sta!$A:$A,$A304,Sta!$R:$R)/$B304</f>
        <v>#DIV/0!</v>
      </c>
      <c r="J304" s="5" t="e">
        <f>SUMIF(Sta!$B:$B,$A304,Sta!$S:$S)/$C304</f>
        <v>#DIV/0!</v>
      </c>
      <c r="K304" s="9" t="e">
        <f>(COUNTIFS(Sta!$A:$A,$A304,Sta!$T:$T,"&gt;2.5") +COUNTIFS(Sta!$B:$B,$A304,Sta!$T:$T,"&gt;2.5"))/$D304</f>
        <v>#DIV/0!</v>
      </c>
      <c r="L304" s="6" t="e">
        <f>COUNTIFS(Sta!$A:$A,$A304,Sta!$T:$T,"&gt;2.5")/$B304</f>
        <v>#DIV/0!</v>
      </c>
      <c r="M304" s="6" t="e">
        <f>COUNTIFS(Sta!$B:$B,$A304,Sta!$T:$T,"&gt;2.5")/$C304</f>
        <v>#DIV/0!</v>
      </c>
      <c r="N304" s="9" t="e">
        <f>(COUNTIFS(Sta!$A:$A,$A304,Sta!$T:$T,"&gt;3.5") +COUNTIFS(Sta!$B:$B,$A304,Sta!$T:$T,"&gt;3.5"))/$D304</f>
        <v>#DIV/0!</v>
      </c>
      <c r="O304" s="31" t="e">
        <f>COUNTIFS(Sta!$A:$A,$A304,Sta!$T:$T,"&gt;3.5")/$B304</f>
        <v>#DIV/0!</v>
      </c>
      <c r="P304" s="12" t="e">
        <f>COUNTIFS(Sta!$B:$B,$A304,Sta!$T:$T,"&gt;3.5")/$C304</f>
        <v>#DIV/0!</v>
      </c>
      <c r="Q304" s="31" t="e">
        <f>(COUNTIFS(Sta!$A:$A,$A304,Sta!$T:$T,"&gt;4.5") +COUNTIFS(Sta!$B:$B,$A304,Sta!$T:$T,"&gt;4.5"))/$D304</f>
        <v>#DIV/0!</v>
      </c>
      <c r="R304" s="6" t="e">
        <f>COUNTIFS(Sta!$A:$A,$A304,Sta!$T:$T,"&gt;4.5")/$B304</f>
        <v>#DIV/0!</v>
      </c>
      <c r="S304" s="6" t="e">
        <f>COUNTIFS(Sta!$B:$B,$A304,Sta!$T:$T,"&gt;4.5")/$C304</f>
        <v>#DIV/0!</v>
      </c>
      <c r="T304" s="9" t="e">
        <f>(COUNTIFS(Sta!$A:$A,$A304,Sta!$R:$R,"&gt;0.5") +COUNTIFS(Sta!$B:$B,$A304,Sta!$S:$S,"&gt;0.5"))/$D304</f>
        <v>#DIV/0!</v>
      </c>
      <c r="U304" s="6" t="e">
        <f>COUNTIFS(Sta!$A:$A,$A304,Sta!$R:$R,"&gt;0.5")/$B304</f>
        <v>#DIV/0!</v>
      </c>
      <c r="V304" s="6" t="e">
        <f>COUNTIFS(Sta!$B:$B,$A304,Sta!$S:$S,"&gt;0.5")/$C304</f>
        <v>#DIV/0!</v>
      </c>
      <c r="W304" s="9" t="e">
        <f>(COUNTIFS(Sta!$A:$A,$A304,Sta!$R:$R,"&gt;1.5") +COUNTIFS(Sta!$B:$B,$A304,Sta!$S:$S,"&gt;1.5"))/$D304</f>
        <v>#DIV/0!</v>
      </c>
      <c r="X304" s="6" t="e">
        <f>COUNTIFS(Sta!$A:$A,$A304,Sta!$R:$R,"&gt;1.5")/$B304</f>
        <v>#DIV/0!</v>
      </c>
      <c r="Y304" s="6" t="e">
        <f>COUNTIFS(Sta!$B:$B,$A304,Sta!$S:$S,"&gt;1.5")/$C304</f>
        <v>#DIV/0!</v>
      </c>
    </row>
    <row r="305" spans="1:25" x14ac:dyDescent="0.3">
      <c r="A305" t="e">
        <f>A3A830</f>
        <v>#NAME?</v>
      </c>
      <c r="B305" s="7">
        <f>COUNTIF(Sta!A:A,A305)</f>
        <v>0</v>
      </c>
      <c r="C305" s="4">
        <f>COUNTIF(Sta!B:B,A305)</f>
        <v>0</v>
      </c>
      <c r="D305" s="4">
        <f t="shared" si="7"/>
        <v>0</v>
      </c>
      <c r="E305" s="8" t="e">
        <f>(SUMIF(Sta!$A:$A,$A305,Sta!$T:$T)  + SUMIF(Sta!$B:$B,$A305,Sta!$T:$T) )/$D305</f>
        <v>#DIV/0!</v>
      </c>
      <c r="F305" s="5" t="e">
        <f>SUMIF(Sta!$A:$A,$A305,Sta!$T:$T)/$B305</f>
        <v>#DIV/0!</v>
      </c>
      <c r="G305" s="5" t="e">
        <f>SUMIF(Sta!$B:$B,$A305,Sta!$T:$T)/$C305</f>
        <v>#DIV/0!</v>
      </c>
      <c r="H305" s="8" t="e">
        <f>(SUMIF(Sta!$A:$A,$A305,Sta!$R:$R)  + SUMIF(Sta!$B:$B,$A305,Sta!$S:$S) )/$D305</f>
        <v>#DIV/0!</v>
      </c>
      <c r="I305" s="5" t="e">
        <f>SUMIF(Sta!$A:$A,$A305,Sta!$R:$R)/$B305</f>
        <v>#DIV/0!</v>
      </c>
      <c r="J305" s="5" t="e">
        <f>SUMIF(Sta!$B:$B,$A305,Sta!$S:$S)/$C305</f>
        <v>#DIV/0!</v>
      </c>
      <c r="K305" s="9" t="e">
        <f>(COUNTIFS(Sta!$A:$A,$A305,Sta!$T:$T,"&gt;2.5") +COUNTIFS(Sta!$B:$B,$A305,Sta!$T:$T,"&gt;2.5"))/$D305</f>
        <v>#DIV/0!</v>
      </c>
      <c r="L305" s="6" t="e">
        <f>COUNTIFS(Sta!$A:$A,$A305,Sta!$T:$T,"&gt;2.5")/$B305</f>
        <v>#DIV/0!</v>
      </c>
      <c r="M305" s="6" t="e">
        <f>COUNTIFS(Sta!$B:$B,$A305,Sta!$T:$T,"&gt;2.5")/$C305</f>
        <v>#DIV/0!</v>
      </c>
      <c r="N305" s="9" t="e">
        <f>(COUNTIFS(Sta!$A:$A,$A305,Sta!$T:$T,"&gt;3.5") +COUNTIFS(Sta!$B:$B,$A305,Sta!$T:$T,"&gt;3.5"))/$D305</f>
        <v>#DIV/0!</v>
      </c>
      <c r="O305" s="31" t="e">
        <f>COUNTIFS(Sta!$A:$A,$A305,Sta!$T:$T,"&gt;3.5")/$B305</f>
        <v>#DIV/0!</v>
      </c>
      <c r="P305" s="12" t="e">
        <f>COUNTIFS(Sta!$B:$B,$A305,Sta!$T:$T,"&gt;3.5")/$C305</f>
        <v>#DIV/0!</v>
      </c>
      <c r="Q305" s="31" t="e">
        <f>(COUNTIFS(Sta!$A:$A,$A305,Sta!$T:$T,"&gt;4.5") +COUNTIFS(Sta!$B:$B,$A305,Sta!$T:$T,"&gt;4.5"))/$D305</f>
        <v>#DIV/0!</v>
      </c>
      <c r="R305" s="6" t="e">
        <f>COUNTIFS(Sta!$A:$A,$A305,Sta!$T:$T,"&gt;4.5")/$B305</f>
        <v>#DIV/0!</v>
      </c>
      <c r="S305" s="6" t="e">
        <f>COUNTIFS(Sta!$B:$B,$A305,Sta!$T:$T,"&gt;4.5")/$C305</f>
        <v>#DIV/0!</v>
      </c>
      <c r="T305" s="9" t="e">
        <f>(COUNTIFS(Sta!$A:$A,$A305,Sta!$R:$R,"&gt;0.5") +COUNTIFS(Sta!$B:$B,$A305,Sta!$S:$S,"&gt;0.5"))/$D305</f>
        <v>#DIV/0!</v>
      </c>
      <c r="U305" s="6" t="e">
        <f>COUNTIFS(Sta!$A:$A,$A305,Sta!$R:$R,"&gt;0.5")/$B305</f>
        <v>#DIV/0!</v>
      </c>
      <c r="V305" s="6" t="e">
        <f>COUNTIFS(Sta!$B:$B,$A305,Sta!$S:$S,"&gt;0.5")/$C305</f>
        <v>#DIV/0!</v>
      </c>
      <c r="W305" s="9" t="e">
        <f>(COUNTIFS(Sta!$A:$A,$A305,Sta!$R:$R,"&gt;1.5") +COUNTIFS(Sta!$B:$B,$A305,Sta!$S:$S,"&gt;1.5"))/$D305</f>
        <v>#DIV/0!</v>
      </c>
      <c r="X305" s="6" t="e">
        <f>COUNTIFS(Sta!$A:$A,$A305,Sta!$R:$R,"&gt;1.5")/$B305</f>
        <v>#DIV/0!</v>
      </c>
      <c r="Y305" s="6" t="e">
        <f>COUNTIFS(Sta!$B:$B,$A305,Sta!$S:$S,"&gt;1.5")/$C305</f>
        <v>#DIV/0!</v>
      </c>
    </row>
    <row r="306" spans="1:25" x14ac:dyDescent="0.3">
      <c r="A306" t="e">
        <f>A3A831</f>
        <v>#NAME?</v>
      </c>
      <c r="B306" s="7">
        <f>COUNTIF(Sta!A:A,A306)</f>
        <v>0</v>
      </c>
      <c r="C306" s="4">
        <f>COUNTIF(Sta!B:B,A306)</f>
        <v>0</v>
      </c>
      <c r="D306" s="4">
        <f t="shared" si="7"/>
        <v>0</v>
      </c>
      <c r="E306" s="8" t="e">
        <f>(SUMIF(Sta!$A:$A,$A306,Sta!$T:$T)  + SUMIF(Sta!$B:$B,$A306,Sta!$T:$T) )/$D306</f>
        <v>#DIV/0!</v>
      </c>
      <c r="F306" s="5" t="e">
        <f>SUMIF(Sta!$A:$A,$A306,Sta!$T:$T)/$B306</f>
        <v>#DIV/0!</v>
      </c>
      <c r="G306" s="5" t="e">
        <f>SUMIF(Sta!$B:$B,$A306,Sta!$T:$T)/$C306</f>
        <v>#DIV/0!</v>
      </c>
      <c r="H306" s="8" t="e">
        <f>(SUMIF(Sta!$A:$A,$A306,Sta!$R:$R)  + SUMIF(Sta!$B:$B,$A306,Sta!$S:$S) )/$D306</f>
        <v>#DIV/0!</v>
      </c>
      <c r="I306" s="5" t="e">
        <f>SUMIF(Sta!$A:$A,$A306,Sta!$R:$R)/$B306</f>
        <v>#DIV/0!</v>
      </c>
      <c r="J306" s="5" t="e">
        <f>SUMIF(Sta!$B:$B,$A306,Sta!$S:$S)/$C306</f>
        <v>#DIV/0!</v>
      </c>
      <c r="K306" s="9" t="e">
        <f>(COUNTIFS(Sta!$A:$A,$A306,Sta!$T:$T,"&gt;2.5") +COUNTIFS(Sta!$B:$B,$A306,Sta!$T:$T,"&gt;2.5"))/$D306</f>
        <v>#DIV/0!</v>
      </c>
      <c r="L306" s="6" t="e">
        <f>COUNTIFS(Sta!$A:$A,$A306,Sta!$T:$T,"&gt;2.5")/$B306</f>
        <v>#DIV/0!</v>
      </c>
      <c r="M306" s="6" t="e">
        <f>COUNTIFS(Sta!$B:$B,$A306,Sta!$T:$T,"&gt;2.5")/$C306</f>
        <v>#DIV/0!</v>
      </c>
      <c r="N306" s="9" t="e">
        <f>(COUNTIFS(Sta!$A:$A,$A306,Sta!$T:$T,"&gt;3.5") +COUNTIFS(Sta!$B:$B,$A306,Sta!$T:$T,"&gt;3.5"))/$D306</f>
        <v>#DIV/0!</v>
      </c>
      <c r="O306" s="31" t="e">
        <f>COUNTIFS(Sta!$A:$A,$A306,Sta!$T:$T,"&gt;3.5")/$B306</f>
        <v>#DIV/0!</v>
      </c>
      <c r="P306" s="12" t="e">
        <f>COUNTIFS(Sta!$B:$B,$A306,Sta!$T:$T,"&gt;3.5")/$C306</f>
        <v>#DIV/0!</v>
      </c>
      <c r="Q306" s="31" t="e">
        <f>(COUNTIFS(Sta!$A:$A,$A306,Sta!$T:$T,"&gt;4.5") +COUNTIFS(Sta!$B:$B,$A306,Sta!$T:$T,"&gt;4.5"))/$D306</f>
        <v>#DIV/0!</v>
      </c>
      <c r="R306" s="6" t="e">
        <f>COUNTIFS(Sta!$A:$A,$A306,Sta!$T:$T,"&gt;4.5")/$B306</f>
        <v>#DIV/0!</v>
      </c>
      <c r="S306" s="6" t="e">
        <f>COUNTIFS(Sta!$B:$B,$A306,Sta!$T:$T,"&gt;4.5")/$C306</f>
        <v>#DIV/0!</v>
      </c>
      <c r="T306" s="9" t="e">
        <f>(COUNTIFS(Sta!$A:$A,$A306,Sta!$R:$R,"&gt;0.5") +COUNTIFS(Sta!$B:$B,$A306,Sta!$S:$S,"&gt;0.5"))/$D306</f>
        <v>#DIV/0!</v>
      </c>
      <c r="U306" s="6" t="e">
        <f>COUNTIFS(Sta!$A:$A,$A306,Sta!$R:$R,"&gt;0.5")/$B306</f>
        <v>#DIV/0!</v>
      </c>
      <c r="V306" s="6" t="e">
        <f>COUNTIFS(Sta!$B:$B,$A306,Sta!$S:$S,"&gt;0.5")/$C306</f>
        <v>#DIV/0!</v>
      </c>
      <c r="W306" s="9" t="e">
        <f>(COUNTIFS(Sta!$A:$A,$A306,Sta!$R:$R,"&gt;1.5") +COUNTIFS(Sta!$B:$B,$A306,Sta!$S:$S,"&gt;1.5"))/$D306</f>
        <v>#DIV/0!</v>
      </c>
      <c r="X306" s="6" t="e">
        <f>COUNTIFS(Sta!$A:$A,$A306,Sta!$R:$R,"&gt;1.5")/$B306</f>
        <v>#DIV/0!</v>
      </c>
      <c r="Y306" s="6" t="e">
        <f>COUNTIFS(Sta!$B:$B,$A306,Sta!$S:$S,"&gt;1.5")/$C306</f>
        <v>#DIV/0!</v>
      </c>
    </row>
    <row r="307" spans="1:25" x14ac:dyDescent="0.3">
      <c r="A307" t="e">
        <f>A3A832</f>
        <v>#NAME?</v>
      </c>
      <c r="B307" s="7">
        <f>COUNTIF(Sta!A:A,A307)</f>
        <v>0</v>
      </c>
      <c r="C307" s="4">
        <f>COUNTIF(Sta!B:B,A307)</f>
        <v>0</v>
      </c>
      <c r="D307" s="4">
        <f t="shared" si="7"/>
        <v>0</v>
      </c>
      <c r="E307" s="8" t="e">
        <f>(SUMIF(Sta!$A:$A,$A307,Sta!$T:$T)  + SUMIF(Sta!$B:$B,$A307,Sta!$T:$T) )/$D307</f>
        <v>#DIV/0!</v>
      </c>
      <c r="F307" s="5" t="e">
        <f>SUMIF(Sta!$A:$A,$A307,Sta!$T:$T)/$B307</f>
        <v>#DIV/0!</v>
      </c>
      <c r="G307" s="5" t="e">
        <f>SUMIF(Sta!$B:$B,$A307,Sta!$T:$T)/$C307</f>
        <v>#DIV/0!</v>
      </c>
      <c r="H307" s="8" t="e">
        <f>(SUMIF(Sta!$A:$A,$A307,Sta!$R:$R)  + SUMIF(Sta!$B:$B,$A307,Sta!$S:$S) )/$D307</f>
        <v>#DIV/0!</v>
      </c>
      <c r="I307" s="5" t="e">
        <f>SUMIF(Sta!$A:$A,$A307,Sta!$R:$R)/$B307</f>
        <v>#DIV/0!</v>
      </c>
      <c r="J307" s="5" t="e">
        <f>SUMIF(Sta!$B:$B,$A307,Sta!$S:$S)/$C307</f>
        <v>#DIV/0!</v>
      </c>
      <c r="K307" s="9" t="e">
        <f>(COUNTIFS(Sta!$A:$A,$A307,Sta!$T:$T,"&gt;2.5") +COUNTIFS(Sta!$B:$B,$A307,Sta!$T:$T,"&gt;2.5"))/$D307</f>
        <v>#DIV/0!</v>
      </c>
      <c r="L307" s="6" t="e">
        <f>COUNTIFS(Sta!$A:$A,$A307,Sta!$T:$T,"&gt;2.5")/$B307</f>
        <v>#DIV/0!</v>
      </c>
      <c r="M307" s="6" t="e">
        <f>COUNTIFS(Sta!$B:$B,$A307,Sta!$T:$T,"&gt;2.5")/$C307</f>
        <v>#DIV/0!</v>
      </c>
      <c r="N307" s="9" t="e">
        <f>(COUNTIFS(Sta!$A:$A,$A307,Sta!$T:$T,"&gt;3.5") +COUNTIFS(Sta!$B:$B,$A307,Sta!$T:$T,"&gt;3.5"))/$D307</f>
        <v>#DIV/0!</v>
      </c>
      <c r="O307" s="31" t="e">
        <f>COUNTIFS(Sta!$A:$A,$A307,Sta!$T:$T,"&gt;3.5")/$B307</f>
        <v>#DIV/0!</v>
      </c>
      <c r="P307" s="12" t="e">
        <f>COUNTIFS(Sta!$B:$B,$A307,Sta!$T:$T,"&gt;3.5")/$C307</f>
        <v>#DIV/0!</v>
      </c>
      <c r="Q307" s="31" t="e">
        <f>(COUNTIFS(Sta!$A:$A,$A307,Sta!$T:$T,"&gt;4.5") +COUNTIFS(Sta!$B:$B,$A307,Sta!$T:$T,"&gt;4.5"))/$D307</f>
        <v>#DIV/0!</v>
      </c>
      <c r="R307" s="6" t="e">
        <f>COUNTIFS(Sta!$A:$A,$A307,Sta!$T:$T,"&gt;4.5")/$B307</f>
        <v>#DIV/0!</v>
      </c>
      <c r="S307" s="6" t="e">
        <f>COUNTIFS(Sta!$B:$B,$A307,Sta!$T:$T,"&gt;4.5")/$C307</f>
        <v>#DIV/0!</v>
      </c>
      <c r="T307" s="9" t="e">
        <f>(COUNTIFS(Sta!$A:$A,$A307,Sta!$R:$R,"&gt;0.5") +COUNTIFS(Sta!$B:$B,$A307,Sta!$S:$S,"&gt;0.5"))/$D307</f>
        <v>#DIV/0!</v>
      </c>
      <c r="U307" s="6" t="e">
        <f>COUNTIFS(Sta!$A:$A,$A307,Sta!$R:$R,"&gt;0.5")/$B307</f>
        <v>#DIV/0!</v>
      </c>
      <c r="V307" s="6" t="e">
        <f>COUNTIFS(Sta!$B:$B,$A307,Sta!$S:$S,"&gt;0.5")/$C307</f>
        <v>#DIV/0!</v>
      </c>
      <c r="W307" s="9" t="e">
        <f>(COUNTIFS(Sta!$A:$A,$A307,Sta!$R:$R,"&gt;1.5") +COUNTIFS(Sta!$B:$B,$A307,Sta!$S:$S,"&gt;1.5"))/$D307</f>
        <v>#DIV/0!</v>
      </c>
      <c r="X307" s="6" t="e">
        <f>COUNTIFS(Sta!$A:$A,$A307,Sta!$R:$R,"&gt;1.5")/$B307</f>
        <v>#DIV/0!</v>
      </c>
      <c r="Y307" s="6" t="e">
        <f>COUNTIFS(Sta!$B:$B,$A307,Sta!$S:$S,"&gt;1.5")/$C307</f>
        <v>#DIV/0!</v>
      </c>
    </row>
    <row r="308" spans="1:25" x14ac:dyDescent="0.3">
      <c r="A308" t="e">
        <f>A3A833</f>
        <v>#NAME?</v>
      </c>
      <c r="B308" s="7">
        <f>COUNTIF(Sta!A:A,A308)</f>
        <v>0</v>
      </c>
      <c r="C308" s="4">
        <f>COUNTIF(Sta!B:B,A308)</f>
        <v>0</v>
      </c>
      <c r="D308" s="4">
        <f t="shared" si="7"/>
        <v>0</v>
      </c>
      <c r="E308" s="8" t="e">
        <f>(SUMIF(Sta!$A:$A,$A308,Sta!$T:$T)  + SUMIF(Sta!$B:$B,$A308,Sta!$T:$T) )/$D308</f>
        <v>#DIV/0!</v>
      </c>
      <c r="F308" s="5" t="e">
        <f>SUMIF(Sta!$A:$A,$A308,Sta!$T:$T)/$B308</f>
        <v>#DIV/0!</v>
      </c>
      <c r="G308" s="5" t="e">
        <f>SUMIF(Sta!$B:$B,$A308,Sta!$T:$T)/$C308</f>
        <v>#DIV/0!</v>
      </c>
      <c r="H308" s="8" t="e">
        <f>(SUMIF(Sta!$A:$A,$A308,Sta!$R:$R)  + SUMIF(Sta!$B:$B,$A308,Sta!$S:$S) )/$D308</f>
        <v>#DIV/0!</v>
      </c>
      <c r="I308" s="5" t="e">
        <f>SUMIF(Sta!$A:$A,$A308,Sta!$R:$R)/$B308</f>
        <v>#DIV/0!</v>
      </c>
      <c r="J308" s="5" t="e">
        <f>SUMIF(Sta!$B:$B,$A308,Sta!$S:$S)/$C308</f>
        <v>#DIV/0!</v>
      </c>
      <c r="K308" s="9" t="e">
        <f>(COUNTIFS(Sta!$A:$A,$A308,Sta!$T:$T,"&gt;2.5") +COUNTIFS(Sta!$B:$B,$A308,Sta!$T:$T,"&gt;2.5"))/$D308</f>
        <v>#DIV/0!</v>
      </c>
      <c r="L308" s="6" t="e">
        <f>COUNTIFS(Sta!$A:$A,$A308,Sta!$T:$T,"&gt;2.5")/$B308</f>
        <v>#DIV/0!</v>
      </c>
      <c r="M308" s="6" t="e">
        <f>COUNTIFS(Sta!$B:$B,$A308,Sta!$T:$T,"&gt;2.5")/$C308</f>
        <v>#DIV/0!</v>
      </c>
      <c r="N308" s="9" t="e">
        <f>(COUNTIFS(Sta!$A:$A,$A308,Sta!$T:$T,"&gt;3.5") +COUNTIFS(Sta!$B:$B,$A308,Sta!$T:$T,"&gt;3.5"))/$D308</f>
        <v>#DIV/0!</v>
      </c>
      <c r="O308" s="31" t="e">
        <f>COUNTIFS(Sta!$A:$A,$A308,Sta!$T:$T,"&gt;3.5")/$B308</f>
        <v>#DIV/0!</v>
      </c>
      <c r="P308" s="12" t="e">
        <f>COUNTIFS(Sta!$B:$B,$A308,Sta!$T:$T,"&gt;3.5")/$C308</f>
        <v>#DIV/0!</v>
      </c>
      <c r="Q308" s="31" t="e">
        <f>(COUNTIFS(Sta!$A:$A,$A308,Sta!$T:$T,"&gt;4.5") +COUNTIFS(Sta!$B:$B,$A308,Sta!$T:$T,"&gt;4.5"))/$D308</f>
        <v>#DIV/0!</v>
      </c>
      <c r="R308" s="6" t="e">
        <f>COUNTIFS(Sta!$A:$A,$A308,Sta!$T:$T,"&gt;4.5")/$B308</f>
        <v>#DIV/0!</v>
      </c>
      <c r="S308" s="6" t="e">
        <f>COUNTIFS(Sta!$B:$B,$A308,Sta!$T:$T,"&gt;4.5")/$C308</f>
        <v>#DIV/0!</v>
      </c>
      <c r="T308" s="9" t="e">
        <f>(COUNTIFS(Sta!$A:$A,$A308,Sta!$R:$R,"&gt;0.5") +COUNTIFS(Sta!$B:$B,$A308,Sta!$S:$S,"&gt;0.5"))/$D308</f>
        <v>#DIV/0!</v>
      </c>
      <c r="U308" s="6" t="e">
        <f>COUNTIFS(Sta!$A:$A,$A308,Sta!$R:$R,"&gt;0.5")/$B308</f>
        <v>#DIV/0!</v>
      </c>
      <c r="V308" s="6" t="e">
        <f>COUNTIFS(Sta!$B:$B,$A308,Sta!$S:$S,"&gt;0.5")/$C308</f>
        <v>#DIV/0!</v>
      </c>
      <c r="W308" s="9" t="e">
        <f>(COUNTIFS(Sta!$A:$A,$A308,Sta!$R:$R,"&gt;1.5") +COUNTIFS(Sta!$B:$B,$A308,Sta!$S:$S,"&gt;1.5"))/$D308</f>
        <v>#DIV/0!</v>
      </c>
      <c r="X308" s="6" t="e">
        <f>COUNTIFS(Sta!$A:$A,$A308,Sta!$R:$R,"&gt;1.5")/$B308</f>
        <v>#DIV/0!</v>
      </c>
      <c r="Y308" s="6" t="e">
        <f>COUNTIFS(Sta!$B:$B,$A308,Sta!$S:$S,"&gt;1.5")/$C308</f>
        <v>#DIV/0!</v>
      </c>
    </row>
    <row r="309" spans="1:25" x14ac:dyDescent="0.3">
      <c r="A309" t="e">
        <f>A3A834</f>
        <v>#NAME?</v>
      </c>
      <c r="B309" s="7">
        <f>COUNTIF(Sta!A:A,A309)</f>
        <v>0</v>
      </c>
      <c r="C309" s="4">
        <f>COUNTIF(Sta!B:B,A309)</f>
        <v>0</v>
      </c>
      <c r="D309" s="4">
        <f t="shared" si="7"/>
        <v>0</v>
      </c>
      <c r="E309" s="8" t="e">
        <f>(SUMIF(Sta!$A:$A,$A309,Sta!$T:$T)  + SUMIF(Sta!$B:$B,$A309,Sta!$T:$T) )/$D309</f>
        <v>#DIV/0!</v>
      </c>
      <c r="F309" s="5" t="e">
        <f>SUMIF(Sta!$A:$A,$A309,Sta!$T:$T)/$B309</f>
        <v>#DIV/0!</v>
      </c>
      <c r="G309" s="5" t="e">
        <f>SUMIF(Sta!$B:$B,$A309,Sta!$T:$T)/$C309</f>
        <v>#DIV/0!</v>
      </c>
      <c r="H309" s="8" t="e">
        <f>(SUMIF(Sta!$A:$A,$A309,Sta!$R:$R)  + SUMIF(Sta!$B:$B,$A309,Sta!$S:$S) )/$D309</f>
        <v>#DIV/0!</v>
      </c>
      <c r="I309" s="5" t="e">
        <f>SUMIF(Sta!$A:$A,$A309,Sta!$R:$R)/$B309</f>
        <v>#DIV/0!</v>
      </c>
      <c r="J309" s="5" t="e">
        <f>SUMIF(Sta!$B:$B,$A309,Sta!$S:$S)/$C309</f>
        <v>#DIV/0!</v>
      </c>
      <c r="K309" s="9" t="e">
        <f>(COUNTIFS(Sta!$A:$A,$A309,Sta!$T:$T,"&gt;2.5") +COUNTIFS(Sta!$B:$B,$A309,Sta!$T:$T,"&gt;2.5"))/$D309</f>
        <v>#DIV/0!</v>
      </c>
      <c r="L309" s="6" t="e">
        <f>COUNTIFS(Sta!$A:$A,$A309,Sta!$T:$T,"&gt;2.5")/$B309</f>
        <v>#DIV/0!</v>
      </c>
      <c r="M309" s="6" t="e">
        <f>COUNTIFS(Sta!$B:$B,$A309,Sta!$T:$T,"&gt;2.5")/$C309</f>
        <v>#DIV/0!</v>
      </c>
      <c r="N309" s="9" t="e">
        <f>(COUNTIFS(Sta!$A:$A,$A309,Sta!$T:$T,"&gt;3.5") +COUNTIFS(Sta!$B:$B,$A309,Sta!$T:$T,"&gt;3.5"))/$D309</f>
        <v>#DIV/0!</v>
      </c>
      <c r="O309" s="31" t="e">
        <f>COUNTIFS(Sta!$A:$A,$A309,Sta!$T:$T,"&gt;3.5")/$B309</f>
        <v>#DIV/0!</v>
      </c>
      <c r="P309" s="12" t="e">
        <f>COUNTIFS(Sta!$B:$B,$A309,Sta!$T:$T,"&gt;3.5")/$C309</f>
        <v>#DIV/0!</v>
      </c>
      <c r="Q309" s="31" t="e">
        <f>(COUNTIFS(Sta!$A:$A,$A309,Sta!$T:$T,"&gt;4.5") +COUNTIFS(Sta!$B:$B,$A309,Sta!$T:$T,"&gt;4.5"))/$D309</f>
        <v>#DIV/0!</v>
      </c>
      <c r="R309" s="6" t="e">
        <f>COUNTIFS(Sta!$A:$A,$A309,Sta!$T:$T,"&gt;4.5")/$B309</f>
        <v>#DIV/0!</v>
      </c>
      <c r="S309" s="6" t="e">
        <f>COUNTIFS(Sta!$B:$B,$A309,Sta!$T:$T,"&gt;4.5")/$C309</f>
        <v>#DIV/0!</v>
      </c>
      <c r="T309" s="9" t="e">
        <f>(COUNTIFS(Sta!$A:$A,$A309,Sta!$R:$R,"&gt;0.5") +COUNTIFS(Sta!$B:$B,$A309,Sta!$S:$S,"&gt;0.5"))/$D309</f>
        <v>#DIV/0!</v>
      </c>
      <c r="U309" s="6" t="e">
        <f>COUNTIFS(Sta!$A:$A,$A309,Sta!$R:$R,"&gt;0.5")/$B309</f>
        <v>#DIV/0!</v>
      </c>
      <c r="V309" s="6" t="e">
        <f>COUNTIFS(Sta!$B:$B,$A309,Sta!$S:$S,"&gt;0.5")/$C309</f>
        <v>#DIV/0!</v>
      </c>
      <c r="W309" s="9" t="e">
        <f>(COUNTIFS(Sta!$A:$A,$A309,Sta!$R:$R,"&gt;1.5") +COUNTIFS(Sta!$B:$B,$A309,Sta!$S:$S,"&gt;1.5"))/$D309</f>
        <v>#DIV/0!</v>
      </c>
      <c r="X309" s="6" t="e">
        <f>COUNTIFS(Sta!$A:$A,$A309,Sta!$R:$R,"&gt;1.5")/$B309</f>
        <v>#DIV/0!</v>
      </c>
      <c r="Y309" s="6" t="e">
        <f>COUNTIFS(Sta!$B:$B,$A309,Sta!$S:$S,"&gt;1.5")/$C309</f>
        <v>#DIV/0!</v>
      </c>
    </row>
    <row r="310" spans="1:25" x14ac:dyDescent="0.3">
      <c r="A310" t="e">
        <f>A3A835</f>
        <v>#NAME?</v>
      </c>
      <c r="B310" s="7">
        <f>COUNTIF(Sta!A:A,A310)</f>
        <v>0</v>
      </c>
      <c r="C310" s="4">
        <f>COUNTIF(Sta!B:B,A310)</f>
        <v>0</v>
      </c>
      <c r="D310" s="4">
        <f t="shared" si="7"/>
        <v>0</v>
      </c>
      <c r="E310" s="8" t="e">
        <f>(SUMIF(Sta!$A:$A,$A310,Sta!$T:$T)  + SUMIF(Sta!$B:$B,$A310,Sta!$T:$T) )/$D310</f>
        <v>#DIV/0!</v>
      </c>
      <c r="F310" s="5" t="e">
        <f>SUMIF(Sta!$A:$A,$A310,Sta!$T:$T)/$B310</f>
        <v>#DIV/0!</v>
      </c>
      <c r="G310" s="5" t="e">
        <f>SUMIF(Sta!$B:$B,$A310,Sta!$T:$T)/$C310</f>
        <v>#DIV/0!</v>
      </c>
      <c r="H310" s="8" t="e">
        <f>(SUMIF(Sta!$A:$A,$A310,Sta!$R:$R)  + SUMIF(Sta!$B:$B,$A310,Sta!$S:$S) )/$D310</f>
        <v>#DIV/0!</v>
      </c>
      <c r="I310" s="5" t="e">
        <f>SUMIF(Sta!$A:$A,$A310,Sta!$R:$R)/$B310</f>
        <v>#DIV/0!</v>
      </c>
      <c r="J310" s="5" t="e">
        <f>SUMIF(Sta!$B:$B,$A310,Sta!$S:$S)/$C310</f>
        <v>#DIV/0!</v>
      </c>
      <c r="K310" s="9" t="e">
        <f>(COUNTIFS(Sta!$A:$A,$A310,Sta!$T:$T,"&gt;2.5") +COUNTIFS(Sta!$B:$B,$A310,Sta!$T:$T,"&gt;2.5"))/$D310</f>
        <v>#DIV/0!</v>
      </c>
      <c r="L310" s="6" t="e">
        <f>COUNTIFS(Sta!$A:$A,$A310,Sta!$T:$T,"&gt;2.5")/$B310</f>
        <v>#DIV/0!</v>
      </c>
      <c r="M310" s="6" t="e">
        <f>COUNTIFS(Sta!$B:$B,$A310,Sta!$T:$T,"&gt;2.5")/$C310</f>
        <v>#DIV/0!</v>
      </c>
      <c r="N310" s="9" t="e">
        <f>(COUNTIFS(Sta!$A:$A,$A310,Sta!$T:$T,"&gt;3.5") +COUNTIFS(Sta!$B:$B,$A310,Sta!$T:$T,"&gt;3.5"))/$D310</f>
        <v>#DIV/0!</v>
      </c>
      <c r="O310" s="31" t="e">
        <f>COUNTIFS(Sta!$A:$A,$A310,Sta!$T:$T,"&gt;3.5")/$B310</f>
        <v>#DIV/0!</v>
      </c>
      <c r="P310" s="12" t="e">
        <f>COUNTIFS(Sta!$B:$B,$A310,Sta!$T:$T,"&gt;3.5")/$C310</f>
        <v>#DIV/0!</v>
      </c>
      <c r="Q310" s="31" t="e">
        <f>(COUNTIFS(Sta!$A:$A,$A310,Sta!$T:$T,"&gt;4.5") +COUNTIFS(Sta!$B:$B,$A310,Sta!$T:$T,"&gt;4.5"))/$D310</f>
        <v>#DIV/0!</v>
      </c>
      <c r="R310" s="6" t="e">
        <f>COUNTIFS(Sta!$A:$A,$A310,Sta!$T:$T,"&gt;4.5")/$B310</f>
        <v>#DIV/0!</v>
      </c>
      <c r="S310" s="6" t="e">
        <f>COUNTIFS(Sta!$B:$B,$A310,Sta!$T:$T,"&gt;4.5")/$C310</f>
        <v>#DIV/0!</v>
      </c>
      <c r="T310" s="9" t="e">
        <f>(COUNTIFS(Sta!$A:$A,$A310,Sta!$R:$R,"&gt;0.5") +COUNTIFS(Sta!$B:$B,$A310,Sta!$S:$S,"&gt;0.5"))/$D310</f>
        <v>#DIV/0!</v>
      </c>
      <c r="U310" s="6" t="e">
        <f>COUNTIFS(Sta!$A:$A,$A310,Sta!$R:$R,"&gt;0.5")/$B310</f>
        <v>#DIV/0!</v>
      </c>
      <c r="V310" s="6" t="e">
        <f>COUNTIFS(Sta!$B:$B,$A310,Sta!$S:$S,"&gt;0.5")/$C310</f>
        <v>#DIV/0!</v>
      </c>
      <c r="W310" s="9" t="e">
        <f>(COUNTIFS(Sta!$A:$A,$A310,Sta!$R:$R,"&gt;1.5") +COUNTIFS(Sta!$B:$B,$A310,Sta!$S:$S,"&gt;1.5"))/$D310</f>
        <v>#DIV/0!</v>
      </c>
      <c r="X310" s="6" t="e">
        <f>COUNTIFS(Sta!$A:$A,$A310,Sta!$R:$R,"&gt;1.5")/$B310</f>
        <v>#DIV/0!</v>
      </c>
      <c r="Y310" s="6" t="e">
        <f>COUNTIFS(Sta!$B:$B,$A310,Sta!$S:$S,"&gt;1.5")/$C310</f>
        <v>#DIV/0!</v>
      </c>
    </row>
    <row r="311" spans="1:25" x14ac:dyDescent="0.3">
      <c r="A311" t="e">
        <f>A3A836</f>
        <v>#NAME?</v>
      </c>
      <c r="B311" s="7">
        <f>COUNTIF(Sta!A:A,A311)</f>
        <v>0</v>
      </c>
      <c r="C311" s="4">
        <f>COUNTIF(Sta!B:B,A311)</f>
        <v>0</v>
      </c>
      <c r="D311" s="4">
        <f t="shared" si="7"/>
        <v>0</v>
      </c>
      <c r="E311" s="8" t="e">
        <f>(SUMIF(Sta!$A:$A,$A311,Sta!$T:$T)  + SUMIF(Sta!$B:$B,$A311,Sta!$T:$T) )/$D311</f>
        <v>#DIV/0!</v>
      </c>
      <c r="F311" s="5" t="e">
        <f>SUMIF(Sta!$A:$A,$A311,Sta!$T:$T)/$B311</f>
        <v>#DIV/0!</v>
      </c>
      <c r="G311" s="5" t="e">
        <f>SUMIF(Sta!$B:$B,$A311,Sta!$T:$T)/$C311</f>
        <v>#DIV/0!</v>
      </c>
      <c r="H311" s="8" t="e">
        <f>(SUMIF(Sta!$A:$A,$A311,Sta!$R:$R)  + SUMIF(Sta!$B:$B,$A311,Sta!$S:$S) )/$D311</f>
        <v>#DIV/0!</v>
      </c>
      <c r="I311" s="5" t="e">
        <f>SUMIF(Sta!$A:$A,$A311,Sta!$R:$R)/$B311</f>
        <v>#DIV/0!</v>
      </c>
      <c r="J311" s="5" t="e">
        <f>SUMIF(Sta!$B:$B,$A311,Sta!$S:$S)/$C311</f>
        <v>#DIV/0!</v>
      </c>
      <c r="K311" s="9" t="e">
        <f>(COUNTIFS(Sta!$A:$A,$A311,Sta!$T:$T,"&gt;2.5") +COUNTIFS(Sta!$B:$B,$A311,Sta!$T:$T,"&gt;2.5"))/$D311</f>
        <v>#DIV/0!</v>
      </c>
      <c r="L311" s="6" t="e">
        <f>COUNTIFS(Sta!$A:$A,$A311,Sta!$T:$T,"&gt;2.5")/$B311</f>
        <v>#DIV/0!</v>
      </c>
      <c r="M311" s="6" t="e">
        <f>COUNTIFS(Sta!$B:$B,$A311,Sta!$T:$T,"&gt;2.5")/$C311</f>
        <v>#DIV/0!</v>
      </c>
      <c r="N311" s="9" t="e">
        <f>(COUNTIFS(Sta!$A:$A,$A311,Sta!$T:$T,"&gt;3.5") +COUNTIFS(Sta!$B:$B,$A311,Sta!$T:$T,"&gt;3.5"))/$D311</f>
        <v>#DIV/0!</v>
      </c>
      <c r="O311" s="31" t="e">
        <f>COUNTIFS(Sta!$A:$A,$A311,Sta!$T:$T,"&gt;3.5")/$B311</f>
        <v>#DIV/0!</v>
      </c>
      <c r="P311" s="12" t="e">
        <f>COUNTIFS(Sta!$B:$B,$A311,Sta!$T:$T,"&gt;3.5")/$C311</f>
        <v>#DIV/0!</v>
      </c>
      <c r="Q311" s="31" t="e">
        <f>(COUNTIFS(Sta!$A:$A,$A311,Sta!$T:$T,"&gt;4.5") +COUNTIFS(Sta!$B:$B,$A311,Sta!$T:$T,"&gt;4.5"))/$D311</f>
        <v>#DIV/0!</v>
      </c>
      <c r="R311" s="6" t="e">
        <f>COUNTIFS(Sta!$A:$A,$A311,Sta!$T:$T,"&gt;4.5")/$B311</f>
        <v>#DIV/0!</v>
      </c>
      <c r="S311" s="6" t="e">
        <f>COUNTIFS(Sta!$B:$B,$A311,Sta!$T:$T,"&gt;4.5")/$C311</f>
        <v>#DIV/0!</v>
      </c>
      <c r="T311" s="9" t="e">
        <f>(COUNTIFS(Sta!$A:$A,$A311,Sta!$R:$R,"&gt;0.5") +COUNTIFS(Sta!$B:$B,$A311,Sta!$S:$S,"&gt;0.5"))/$D311</f>
        <v>#DIV/0!</v>
      </c>
      <c r="U311" s="6" t="e">
        <f>COUNTIFS(Sta!$A:$A,$A311,Sta!$R:$R,"&gt;0.5")/$B311</f>
        <v>#DIV/0!</v>
      </c>
      <c r="V311" s="6" t="e">
        <f>COUNTIFS(Sta!$B:$B,$A311,Sta!$S:$S,"&gt;0.5")/$C311</f>
        <v>#DIV/0!</v>
      </c>
      <c r="W311" s="9" t="e">
        <f>(COUNTIFS(Sta!$A:$A,$A311,Sta!$R:$R,"&gt;1.5") +COUNTIFS(Sta!$B:$B,$A311,Sta!$S:$S,"&gt;1.5"))/$D311</f>
        <v>#DIV/0!</v>
      </c>
      <c r="X311" s="6" t="e">
        <f>COUNTIFS(Sta!$A:$A,$A311,Sta!$R:$R,"&gt;1.5")/$B311</f>
        <v>#DIV/0!</v>
      </c>
      <c r="Y311" s="6" t="e">
        <f>COUNTIFS(Sta!$B:$B,$A311,Sta!$S:$S,"&gt;1.5")/$C311</f>
        <v>#DIV/0!</v>
      </c>
    </row>
    <row r="312" spans="1:25" x14ac:dyDescent="0.3">
      <c r="A312" t="e">
        <f>A3A837</f>
        <v>#NAME?</v>
      </c>
      <c r="B312" s="7">
        <f>COUNTIF(Sta!A:A,A312)</f>
        <v>0</v>
      </c>
      <c r="C312" s="4">
        <f>COUNTIF(Sta!B:B,A312)</f>
        <v>0</v>
      </c>
      <c r="D312" s="4">
        <f t="shared" si="7"/>
        <v>0</v>
      </c>
      <c r="E312" s="8" t="e">
        <f>(SUMIF(Sta!$A:$A,$A312,Sta!$T:$T)  + SUMIF(Sta!$B:$B,$A312,Sta!$T:$T) )/$D312</f>
        <v>#DIV/0!</v>
      </c>
      <c r="F312" s="5" t="e">
        <f>SUMIF(Sta!$A:$A,$A312,Sta!$T:$T)/$B312</f>
        <v>#DIV/0!</v>
      </c>
      <c r="G312" s="5" t="e">
        <f>SUMIF(Sta!$B:$B,$A312,Sta!$T:$T)/$C312</f>
        <v>#DIV/0!</v>
      </c>
      <c r="H312" s="8" t="e">
        <f>(SUMIF(Sta!$A:$A,$A312,Sta!$R:$R)  + SUMIF(Sta!$B:$B,$A312,Sta!$S:$S) )/$D312</f>
        <v>#DIV/0!</v>
      </c>
      <c r="I312" s="5" t="e">
        <f>SUMIF(Sta!$A:$A,$A312,Sta!$R:$R)/$B312</f>
        <v>#DIV/0!</v>
      </c>
      <c r="J312" s="5" t="e">
        <f>SUMIF(Sta!$B:$B,$A312,Sta!$S:$S)/$C312</f>
        <v>#DIV/0!</v>
      </c>
      <c r="K312" s="9" t="e">
        <f>(COUNTIFS(Sta!$A:$A,$A312,Sta!$T:$T,"&gt;2.5") +COUNTIFS(Sta!$B:$B,$A312,Sta!$T:$T,"&gt;2.5"))/$D312</f>
        <v>#DIV/0!</v>
      </c>
      <c r="L312" s="6" t="e">
        <f>COUNTIFS(Sta!$A:$A,$A312,Sta!$T:$T,"&gt;2.5")/$B312</f>
        <v>#DIV/0!</v>
      </c>
      <c r="M312" s="6" t="e">
        <f>COUNTIFS(Sta!$B:$B,$A312,Sta!$T:$T,"&gt;2.5")/$C312</f>
        <v>#DIV/0!</v>
      </c>
      <c r="N312" s="9" t="e">
        <f>(COUNTIFS(Sta!$A:$A,$A312,Sta!$T:$T,"&gt;3.5") +COUNTIFS(Sta!$B:$B,$A312,Sta!$T:$T,"&gt;3.5"))/$D312</f>
        <v>#DIV/0!</v>
      </c>
      <c r="O312" s="31" t="e">
        <f>COUNTIFS(Sta!$A:$A,$A312,Sta!$T:$T,"&gt;3.5")/$B312</f>
        <v>#DIV/0!</v>
      </c>
      <c r="P312" s="12" t="e">
        <f>COUNTIFS(Sta!$B:$B,$A312,Sta!$T:$T,"&gt;3.5")/$C312</f>
        <v>#DIV/0!</v>
      </c>
      <c r="Q312" s="31" t="e">
        <f>(COUNTIFS(Sta!$A:$A,$A312,Sta!$T:$T,"&gt;4.5") +COUNTIFS(Sta!$B:$B,$A312,Sta!$T:$T,"&gt;4.5"))/$D312</f>
        <v>#DIV/0!</v>
      </c>
      <c r="R312" s="6" t="e">
        <f>COUNTIFS(Sta!$A:$A,$A312,Sta!$T:$T,"&gt;4.5")/$B312</f>
        <v>#DIV/0!</v>
      </c>
      <c r="S312" s="6" t="e">
        <f>COUNTIFS(Sta!$B:$B,$A312,Sta!$T:$T,"&gt;4.5")/$C312</f>
        <v>#DIV/0!</v>
      </c>
      <c r="T312" s="9" t="e">
        <f>(COUNTIFS(Sta!$A:$A,$A312,Sta!$R:$R,"&gt;0.5") +COUNTIFS(Sta!$B:$B,$A312,Sta!$S:$S,"&gt;0.5"))/$D312</f>
        <v>#DIV/0!</v>
      </c>
      <c r="U312" s="6" t="e">
        <f>COUNTIFS(Sta!$A:$A,$A312,Sta!$R:$R,"&gt;0.5")/$B312</f>
        <v>#DIV/0!</v>
      </c>
      <c r="V312" s="6" t="e">
        <f>COUNTIFS(Sta!$B:$B,$A312,Sta!$S:$S,"&gt;0.5")/$C312</f>
        <v>#DIV/0!</v>
      </c>
      <c r="W312" s="9" t="e">
        <f>(COUNTIFS(Sta!$A:$A,$A312,Sta!$R:$R,"&gt;1.5") +COUNTIFS(Sta!$B:$B,$A312,Sta!$S:$S,"&gt;1.5"))/$D312</f>
        <v>#DIV/0!</v>
      </c>
      <c r="X312" s="6" t="e">
        <f>COUNTIFS(Sta!$A:$A,$A312,Sta!$R:$R,"&gt;1.5")/$B312</f>
        <v>#DIV/0!</v>
      </c>
      <c r="Y312" s="6" t="e">
        <f>COUNTIFS(Sta!$B:$B,$A312,Sta!$S:$S,"&gt;1.5")/$C312</f>
        <v>#DIV/0!</v>
      </c>
    </row>
    <row r="313" spans="1:25" x14ac:dyDescent="0.3">
      <c r="A313" t="e">
        <f>A3A838</f>
        <v>#NAME?</v>
      </c>
      <c r="B313" s="7">
        <f>COUNTIF(Sta!A:A,A313)</f>
        <v>0</v>
      </c>
      <c r="C313" s="4">
        <f>COUNTIF(Sta!B:B,A313)</f>
        <v>0</v>
      </c>
      <c r="D313" s="4">
        <f t="shared" si="7"/>
        <v>0</v>
      </c>
      <c r="E313" s="8" t="e">
        <f>(SUMIF(Sta!$A:$A,$A313,Sta!$T:$T)  + SUMIF(Sta!$B:$B,$A313,Sta!$T:$T) )/$D313</f>
        <v>#DIV/0!</v>
      </c>
      <c r="F313" s="5" t="e">
        <f>SUMIF(Sta!$A:$A,$A313,Sta!$T:$T)/$B313</f>
        <v>#DIV/0!</v>
      </c>
      <c r="G313" s="5" t="e">
        <f>SUMIF(Sta!$B:$B,$A313,Sta!$T:$T)/$C313</f>
        <v>#DIV/0!</v>
      </c>
      <c r="H313" s="8" t="e">
        <f>(SUMIF(Sta!$A:$A,$A313,Sta!$R:$R)  + SUMIF(Sta!$B:$B,$A313,Sta!$S:$S) )/$D313</f>
        <v>#DIV/0!</v>
      </c>
      <c r="I313" s="5" t="e">
        <f>SUMIF(Sta!$A:$A,$A313,Sta!$R:$R)/$B313</f>
        <v>#DIV/0!</v>
      </c>
      <c r="J313" s="5" t="e">
        <f>SUMIF(Sta!$B:$B,$A313,Sta!$S:$S)/$C313</f>
        <v>#DIV/0!</v>
      </c>
      <c r="K313" s="9" t="e">
        <f>(COUNTIFS(Sta!$A:$A,$A313,Sta!$T:$T,"&gt;2.5") +COUNTIFS(Sta!$B:$B,$A313,Sta!$T:$T,"&gt;2.5"))/$D313</f>
        <v>#DIV/0!</v>
      </c>
      <c r="L313" s="6" t="e">
        <f>COUNTIFS(Sta!$A:$A,$A313,Sta!$T:$T,"&gt;2.5")/$B313</f>
        <v>#DIV/0!</v>
      </c>
      <c r="M313" s="6" t="e">
        <f>COUNTIFS(Sta!$B:$B,$A313,Sta!$T:$T,"&gt;2.5")/$C313</f>
        <v>#DIV/0!</v>
      </c>
      <c r="N313" s="9" t="e">
        <f>(COUNTIFS(Sta!$A:$A,$A313,Sta!$T:$T,"&gt;3.5") +COUNTIFS(Sta!$B:$B,$A313,Sta!$T:$T,"&gt;3.5"))/$D313</f>
        <v>#DIV/0!</v>
      </c>
      <c r="O313" s="31" t="e">
        <f>COUNTIFS(Sta!$A:$A,$A313,Sta!$T:$T,"&gt;3.5")/$B313</f>
        <v>#DIV/0!</v>
      </c>
      <c r="P313" s="12" t="e">
        <f>COUNTIFS(Sta!$B:$B,$A313,Sta!$T:$T,"&gt;3.5")/$C313</f>
        <v>#DIV/0!</v>
      </c>
      <c r="Q313" s="31" t="e">
        <f>(COUNTIFS(Sta!$A:$A,$A313,Sta!$T:$T,"&gt;4.5") +COUNTIFS(Sta!$B:$B,$A313,Sta!$T:$T,"&gt;4.5"))/$D313</f>
        <v>#DIV/0!</v>
      </c>
      <c r="R313" s="6" t="e">
        <f>COUNTIFS(Sta!$A:$A,$A313,Sta!$T:$T,"&gt;4.5")/$B313</f>
        <v>#DIV/0!</v>
      </c>
      <c r="S313" s="6" t="e">
        <f>COUNTIFS(Sta!$B:$B,$A313,Sta!$T:$T,"&gt;4.5")/$C313</f>
        <v>#DIV/0!</v>
      </c>
      <c r="T313" s="9" t="e">
        <f>(COUNTIFS(Sta!$A:$A,$A313,Sta!$R:$R,"&gt;0.5") +COUNTIFS(Sta!$B:$B,$A313,Sta!$S:$S,"&gt;0.5"))/$D313</f>
        <v>#DIV/0!</v>
      </c>
      <c r="U313" s="6" t="e">
        <f>COUNTIFS(Sta!$A:$A,$A313,Sta!$R:$R,"&gt;0.5")/$B313</f>
        <v>#DIV/0!</v>
      </c>
      <c r="V313" s="6" t="e">
        <f>COUNTIFS(Sta!$B:$B,$A313,Sta!$S:$S,"&gt;0.5")/$C313</f>
        <v>#DIV/0!</v>
      </c>
      <c r="W313" s="9" t="e">
        <f>(COUNTIFS(Sta!$A:$A,$A313,Sta!$R:$R,"&gt;1.5") +COUNTIFS(Sta!$B:$B,$A313,Sta!$S:$S,"&gt;1.5"))/$D313</f>
        <v>#DIV/0!</v>
      </c>
      <c r="X313" s="6" t="e">
        <f>COUNTIFS(Sta!$A:$A,$A313,Sta!$R:$R,"&gt;1.5")/$B313</f>
        <v>#DIV/0!</v>
      </c>
      <c r="Y313" s="6" t="e">
        <f>COUNTIFS(Sta!$B:$B,$A313,Sta!$S:$S,"&gt;1.5")/$C313</f>
        <v>#DIV/0!</v>
      </c>
    </row>
    <row r="314" spans="1:25" x14ac:dyDescent="0.3">
      <c r="A314" t="e">
        <f>A3A839</f>
        <v>#NAME?</v>
      </c>
      <c r="B314" s="7">
        <f>COUNTIF(Sta!A:A,A314)</f>
        <v>0</v>
      </c>
      <c r="C314" s="4">
        <f>COUNTIF(Sta!B:B,A314)</f>
        <v>0</v>
      </c>
      <c r="D314" s="4">
        <f t="shared" si="7"/>
        <v>0</v>
      </c>
      <c r="E314" s="8" t="e">
        <f>(SUMIF(Sta!$A:$A,$A314,Sta!$T:$T)  + SUMIF(Sta!$B:$B,$A314,Sta!$T:$T) )/$D314</f>
        <v>#DIV/0!</v>
      </c>
      <c r="F314" s="5" t="e">
        <f>SUMIF(Sta!$A:$A,$A314,Sta!$T:$T)/$B314</f>
        <v>#DIV/0!</v>
      </c>
      <c r="G314" s="5" t="e">
        <f>SUMIF(Sta!$B:$B,$A314,Sta!$T:$T)/$C314</f>
        <v>#DIV/0!</v>
      </c>
      <c r="H314" s="8" t="e">
        <f>(SUMIF(Sta!$A:$A,$A314,Sta!$R:$R)  + SUMIF(Sta!$B:$B,$A314,Sta!$S:$S) )/$D314</f>
        <v>#DIV/0!</v>
      </c>
      <c r="I314" s="5" t="e">
        <f>SUMIF(Sta!$A:$A,$A314,Sta!$R:$R)/$B314</f>
        <v>#DIV/0!</v>
      </c>
      <c r="J314" s="5" t="e">
        <f>SUMIF(Sta!$B:$B,$A314,Sta!$S:$S)/$C314</f>
        <v>#DIV/0!</v>
      </c>
      <c r="K314" s="9" t="e">
        <f>(COUNTIFS(Sta!$A:$A,$A314,Sta!$T:$T,"&gt;2.5") +COUNTIFS(Sta!$B:$B,$A314,Sta!$T:$T,"&gt;2.5"))/$D314</f>
        <v>#DIV/0!</v>
      </c>
      <c r="L314" s="6" t="e">
        <f>COUNTIFS(Sta!$A:$A,$A314,Sta!$T:$T,"&gt;2.5")/$B314</f>
        <v>#DIV/0!</v>
      </c>
      <c r="M314" s="6" t="e">
        <f>COUNTIFS(Sta!$B:$B,$A314,Sta!$T:$T,"&gt;2.5")/$C314</f>
        <v>#DIV/0!</v>
      </c>
      <c r="N314" s="9" t="e">
        <f>(COUNTIFS(Sta!$A:$A,$A314,Sta!$T:$T,"&gt;3.5") +COUNTIFS(Sta!$B:$B,$A314,Sta!$T:$T,"&gt;3.5"))/$D314</f>
        <v>#DIV/0!</v>
      </c>
      <c r="O314" s="31" t="e">
        <f>COUNTIFS(Sta!$A:$A,$A314,Sta!$T:$T,"&gt;3.5")/$B314</f>
        <v>#DIV/0!</v>
      </c>
      <c r="P314" s="12" t="e">
        <f>COUNTIFS(Sta!$B:$B,$A314,Sta!$T:$T,"&gt;3.5")/$C314</f>
        <v>#DIV/0!</v>
      </c>
      <c r="Q314" s="31" t="e">
        <f>(COUNTIFS(Sta!$A:$A,$A314,Sta!$T:$T,"&gt;4.5") +COUNTIFS(Sta!$B:$B,$A314,Sta!$T:$T,"&gt;4.5"))/$D314</f>
        <v>#DIV/0!</v>
      </c>
      <c r="R314" s="6" t="e">
        <f>COUNTIFS(Sta!$A:$A,$A314,Sta!$T:$T,"&gt;4.5")/$B314</f>
        <v>#DIV/0!</v>
      </c>
      <c r="S314" s="6" t="e">
        <f>COUNTIFS(Sta!$B:$B,$A314,Sta!$T:$T,"&gt;4.5")/$C314</f>
        <v>#DIV/0!</v>
      </c>
      <c r="T314" s="9" t="e">
        <f>(COUNTIFS(Sta!$A:$A,$A314,Sta!$R:$R,"&gt;0.5") +COUNTIFS(Sta!$B:$B,$A314,Sta!$S:$S,"&gt;0.5"))/$D314</f>
        <v>#DIV/0!</v>
      </c>
      <c r="U314" s="6" t="e">
        <f>COUNTIFS(Sta!$A:$A,$A314,Sta!$R:$R,"&gt;0.5")/$B314</f>
        <v>#DIV/0!</v>
      </c>
      <c r="V314" s="6" t="e">
        <f>COUNTIFS(Sta!$B:$B,$A314,Sta!$S:$S,"&gt;0.5")/$C314</f>
        <v>#DIV/0!</v>
      </c>
      <c r="W314" s="9" t="e">
        <f>(COUNTIFS(Sta!$A:$A,$A314,Sta!$R:$R,"&gt;1.5") +COUNTIFS(Sta!$B:$B,$A314,Sta!$S:$S,"&gt;1.5"))/$D314</f>
        <v>#DIV/0!</v>
      </c>
      <c r="X314" s="6" t="e">
        <f>COUNTIFS(Sta!$A:$A,$A314,Sta!$R:$R,"&gt;1.5")/$B314</f>
        <v>#DIV/0!</v>
      </c>
      <c r="Y314" s="6" t="e">
        <f>COUNTIFS(Sta!$B:$B,$A314,Sta!$S:$S,"&gt;1.5")/$C314</f>
        <v>#DIV/0!</v>
      </c>
    </row>
    <row r="315" spans="1:25" x14ac:dyDescent="0.3">
      <c r="A315" t="e">
        <f>A3A840</f>
        <v>#NAME?</v>
      </c>
      <c r="B315" s="7">
        <f>COUNTIF(Sta!A:A,A315)</f>
        <v>0</v>
      </c>
      <c r="C315" s="4">
        <f>COUNTIF(Sta!B:B,A315)</f>
        <v>0</v>
      </c>
      <c r="D315" s="4">
        <f t="shared" si="7"/>
        <v>0</v>
      </c>
      <c r="E315" s="8" t="e">
        <f>(SUMIF(Sta!$A:$A,$A315,Sta!$T:$T)  + SUMIF(Sta!$B:$B,$A315,Sta!$T:$T) )/$D315</f>
        <v>#DIV/0!</v>
      </c>
      <c r="F315" s="5" t="e">
        <f>SUMIF(Sta!$A:$A,$A315,Sta!$T:$T)/$B315</f>
        <v>#DIV/0!</v>
      </c>
      <c r="G315" s="5" t="e">
        <f>SUMIF(Sta!$B:$B,$A315,Sta!$T:$T)/$C315</f>
        <v>#DIV/0!</v>
      </c>
      <c r="H315" s="8" t="e">
        <f>(SUMIF(Sta!$A:$A,$A315,Sta!$R:$R)  + SUMIF(Sta!$B:$B,$A315,Sta!$S:$S) )/$D315</f>
        <v>#DIV/0!</v>
      </c>
      <c r="I315" s="5" t="e">
        <f>SUMIF(Sta!$A:$A,$A315,Sta!$R:$R)/$B315</f>
        <v>#DIV/0!</v>
      </c>
      <c r="J315" s="5" t="e">
        <f>SUMIF(Sta!$B:$B,$A315,Sta!$S:$S)/$C315</f>
        <v>#DIV/0!</v>
      </c>
      <c r="K315" s="9" t="e">
        <f>(COUNTIFS(Sta!$A:$A,$A315,Sta!$T:$T,"&gt;2.5") +COUNTIFS(Sta!$B:$B,$A315,Sta!$T:$T,"&gt;2.5"))/$D315</f>
        <v>#DIV/0!</v>
      </c>
      <c r="L315" s="6" t="e">
        <f>COUNTIFS(Sta!$A:$A,$A315,Sta!$T:$T,"&gt;2.5")/$B315</f>
        <v>#DIV/0!</v>
      </c>
      <c r="M315" s="6" t="e">
        <f>COUNTIFS(Sta!$B:$B,$A315,Sta!$T:$T,"&gt;2.5")/$C315</f>
        <v>#DIV/0!</v>
      </c>
      <c r="N315" s="9" t="e">
        <f>(COUNTIFS(Sta!$A:$A,$A315,Sta!$T:$T,"&gt;3.5") +COUNTIFS(Sta!$B:$B,$A315,Sta!$T:$T,"&gt;3.5"))/$D315</f>
        <v>#DIV/0!</v>
      </c>
      <c r="O315" s="31" t="e">
        <f>COUNTIFS(Sta!$A:$A,$A315,Sta!$T:$T,"&gt;3.5")/$B315</f>
        <v>#DIV/0!</v>
      </c>
      <c r="P315" s="12" t="e">
        <f>COUNTIFS(Sta!$B:$B,$A315,Sta!$T:$T,"&gt;3.5")/$C315</f>
        <v>#DIV/0!</v>
      </c>
      <c r="Q315" s="31" t="e">
        <f>(COUNTIFS(Sta!$A:$A,$A315,Sta!$T:$T,"&gt;4.5") +COUNTIFS(Sta!$B:$B,$A315,Sta!$T:$T,"&gt;4.5"))/$D315</f>
        <v>#DIV/0!</v>
      </c>
      <c r="R315" s="6" t="e">
        <f>COUNTIFS(Sta!$A:$A,$A315,Sta!$T:$T,"&gt;4.5")/$B315</f>
        <v>#DIV/0!</v>
      </c>
      <c r="S315" s="6" t="e">
        <f>COUNTIFS(Sta!$B:$B,$A315,Sta!$T:$T,"&gt;4.5")/$C315</f>
        <v>#DIV/0!</v>
      </c>
      <c r="T315" s="9" t="e">
        <f>(COUNTIFS(Sta!$A:$A,$A315,Sta!$R:$R,"&gt;0.5") +COUNTIFS(Sta!$B:$B,$A315,Sta!$S:$S,"&gt;0.5"))/$D315</f>
        <v>#DIV/0!</v>
      </c>
      <c r="U315" s="6" t="e">
        <f>COUNTIFS(Sta!$A:$A,$A315,Sta!$R:$R,"&gt;0.5")/$B315</f>
        <v>#DIV/0!</v>
      </c>
      <c r="V315" s="6" t="e">
        <f>COUNTIFS(Sta!$B:$B,$A315,Sta!$S:$S,"&gt;0.5")/$C315</f>
        <v>#DIV/0!</v>
      </c>
      <c r="W315" s="9" t="e">
        <f>(COUNTIFS(Sta!$A:$A,$A315,Sta!$R:$R,"&gt;1.5") +COUNTIFS(Sta!$B:$B,$A315,Sta!$S:$S,"&gt;1.5"))/$D315</f>
        <v>#DIV/0!</v>
      </c>
      <c r="X315" s="6" t="e">
        <f>COUNTIFS(Sta!$A:$A,$A315,Sta!$R:$R,"&gt;1.5")/$B315</f>
        <v>#DIV/0!</v>
      </c>
      <c r="Y315" s="6" t="e">
        <f>COUNTIFS(Sta!$B:$B,$A315,Sta!$S:$S,"&gt;1.5")/$C315</f>
        <v>#DIV/0!</v>
      </c>
    </row>
    <row r="316" spans="1:25" x14ac:dyDescent="0.3">
      <c r="A316" t="e">
        <f>A3A841</f>
        <v>#NAME?</v>
      </c>
      <c r="B316" s="7">
        <f>COUNTIF(Sta!A:A,A316)</f>
        <v>0</v>
      </c>
      <c r="C316" s="4">
        <f>COUNTIF(Sta!B:B,A316)</f>
        <v>0</v>
      </c>
      <c r="D316" s="4">
        <f t="shared" si="7"/>
        <v>0</v>
      </c>
      <c r="E316" s="8" t="e">
        <f>(SUMIF(Sta!$A:$A,$A316,Sta!$T:$T)  + SUMIF(Sta!$B:$B,$A316,Sta!$T:$T) )/$D316</f>
        <v>#DIV/0!</v>
      </c>
      <c r="F316" s="5" t="e">
        <f>SUMIF(Sta!$A:$A,$A316,Sta!$T:$T)/$B316</f>
        <v>#DIV/0!</v>
      </c>
      <c r="G316" s="5" t="e">
        <f>SUMIF(Sta!$B:$B,$A316,Sta!$T:$T)/$C316</f>
        <v>#DIV/0!</v>
      </c>
      <c r="H316" s="8" t="e">
        <f>(SUMIF(Sta!$A:$A,$A316,Sta!$R:$R)  + SUMIF(Sta!$B:$B,$A316,Sta!$S:$S) )/$D316</f>
        <v>#DIV/0!</v>
      </c>
      <c r="I316" s="5" t="e">
        <f>SUMIF(Sta!$A:$A,$A316,Sta!$R:$R)/$B316</f>
        <v>#DIV/0!</v>
      </c>
      <c r="J316" s="5" t="e">
        <f>SUMIF(Sta!$B:$B,$A316,Sta!$S:$S)/$C316</f>
        <v>#DIV/0!</v>
      </c>
      <c r="K316" s="9" t="e">
        <f>(COUNTIFS(Sta!$A:$A,$A316,Sta!$T:$T,"&gt;2.5") +COUNTIFS(Sta!$B:$B,$A316,Sta!$T:$T,"&gt;2.5"))/$D316</f>
        <v>#DIV/0!</v>
      </c>
      <c r="L316" s="6" t="e">
        <f>COUNTIFS(Sta!$A:$A,$A316,Sta!$T:$T,"&gt;2.5")/$B316</f>
        <v>#DIV/0!</v>
      </c>
      <c r="M316" s="6" t="e">
        <f>COUNTIFS(Sta!$B:$B,$A316,Sta!$T:$T,"&gt;2.5")/$C316</f>
        <v>#DIV/0!</v>
      </c>
      <c r="N316" s="9" t="e">
        <f>(COUNTIFS(Sta!$A:$A,$A316,Sta!$T:$T,"&gt;3.5") +COUNTIFS(Sta!$B:$B,$A316,Sta!$T:$T,"&gt;3.5"))/$D316</f>
        <v>#DIV/0!</v>
      </c>
      <c r="O316" s="31" t="e">
        <f>COUNTIFS(Sta!$A:$A,$A316,Sta!$T:$T,"&gt;3.5")/$B316</f>
        <v>#DIV/0!</v>
      </c>
      <c r="P316" s="12" t="e">
        <f>COUNTIFS(Sta!$B:$B,$A316,Sta!$T:$T,"&gt;3.5")/$C316</f>
        <v>#DIV/0!</v>
      </c>
      <c r="Q316" s="31" t="e">
        <f>(COUNTIFS(Sta!$A:$A,$A316,Sta!$T:$T,"&gt;4.5") +COUNTIFS(Sta!$B:$B,$A316,Sta!$T:$T,"&gt;4.5"))/$D316</f>
        <v>#DIV/0!</v>
      </c>
      <c r="R316" s="6" t="e">
        <f>COUNTIFS(Sta!$A:$A,$A316,Sta!$T:$T,"&gt;4.5")/$B316</f>
        <v>#DIV/0!</v>
      </c>
      <c r="S316" s="6" t="e">
        <f>COUNTIFS(Sta!$B:$B,$A316,Sta!$T:$T,"&gt;4.5")/$C316</f>
        <v>#DIV/0!</v>
      </c>
      <c r="T316" s="9" t="e">
        <f>(COUNTIFS(Sta!$A:$A,$A316,Sta!$R:$R,"&gt;0.5") +COUNTIFS(Sta!$B:$B,$A316,Sta!$S:$S,"&gt;0.5"))/$D316</f>
        <v>#DIV/0!</v>
      </c>
      <c r="U316" s="6" t="e">
        <f>COUNTIFS(Sta!$A:$A,$A316,Sta!$R:$R,"&gt;0.5")/$B316</f>
        <v>#DIV/0!</v>
      </c>
      <c r="V316" s="6" t="e">
        <f>COUNTIFS(Sta!$B:$B,$A316,Sta!$S:$S,"&gt;0.5")/$C316</f>
        <v>#DIV/0!</v>
      </c>
      <c r="W316" s="9" t="e">
        <f>(COUNTIFS(Sta!$A:$A,$A316,Sta!$R:$R,"&gt;1.5") +COUNTIFS(Sta!$B:$B,$A316,Sta!$S:$S,"&gt;1.5"))/$D316</f>
        <v>#DIV/0!</v>
      </c>
      <c r="X316" s="6" t="e">
        <f>COUNTIFS(Sta!$A:$A,$A316,Sta!$R:$R,"&gt;1.5")/$B316</f>
        <v>#DIV/0!</v>
      </c>
      <c r="Y316" s="6" t="e">
        <f>COUNTIFS(Sta!$B:$B,$A316,Sta!$S:$S,"&gt;1.5")/$C316</f>
        <v>#DIV/0!</v>
      </c>
    </row>
    <row r="317" spans="1:25" x14ac:dyDescent="0.3">
      <c r="A317" t="e">
        <f>A3A842</f>
        <v>#NAME?</v>
      </c>
      <c r="B317" s="7">
        <f>COUNTIF(Sta!A:A,A317)</f>
        <v>0</v>
      </c>
      <c r="C317" s="4">
        <f>COUNTIF(Sta!B:B,A317)</f>
        <v>0</v>
      </c>
      <c r="D317" s="4">
        <f t="shared" si="7"/>
        <v>0</v>
      </c>
      <c r="E317" s="8" t="e">
        <f>(SUMIF(Sta!$A:$A,$A317,Sta!$T:$T)  + SUMIF(Sta!$B:$B,$A317,Sta!$T:$T) )/$D317</f>
        <v>#DIV/0!</v>
      </c>
      <c r="F317" s="5" t="e">
        <f>SUMIF(Sta!$A:$A,$A317,Sta!$T:$T)/$B317</f>
        <v>#DIV/0!</v>
      </c>
      <c r="G317" s="5" t="e">
        <f>SUMIF(Sta!$B:$B,$A317,Sta!$T:$T)/$C317</f>
        <v>#DIV/0!</v>
      </c>
      <c r="H317" s="8" t="e">
        <f>(SUMIF(Sta!$A:$A,$A317,Sta!$R:$R)  + SUMIF(Sta!$B:$B,$A317,Sta!$S:$S) )/$D317</f>
        <v>#DIV/0!</v>
      </c>
      <c r="I317" s="5" t="e">
        <f>SUMIF(Sta!$A:$A,$A317,Sta!$R:$R)/$B317</f>
        <v>#DIV/0!</v>
      </c>
      <c r="J317" s="5" t="e">
        <f>SUMIF(Sta!$B:$B,$A317,Sta!$S:$S)/$C317</f>
        <v>#DIV/0!</v>
      </c>
      <c r="K317" s="9" t="e">
        <f>(COUNTIFS(Sta!$A:$A,$A317,Sta!$T:$T,"&gt;2.5") +COUNTIFS(Sta!$B:$B,$A317,Sta!$T:$T,"&gt;2.5"))/$D317</f>
        <v>#DIV/0!</v>
      </c>
      <c r="L317" s="6" t="e">
        <f>COUNTIFS(Sta!$A:$A,$A317,Sta!$T:$T,"&gt;2.5")/$B317</f>
        <v>#DIV/0!</v>
      </c>
      <c r="M317" s="6" t="e">
        <f>COUNTIFS(Sta!$B:$B,$A317,Sta!$T:$T,"&gt;2.5")/$C317</f>
        <v>#DIV/0!</v>
      </c>
      <c r="N317" s="9" t="e">
        <f>(COUNTIFS(Sta!$A:$A,$A317,Sta!$T:$T,"&gt;3.5") +COUNTIFS(Sta!$B:$B,$A317,Sta!$T:$T,"&gt;3.5"))/$D317</f>
        <v>#DIV/0!</v>
      </c>
      <c r="O317" s="31" t="e">
        <f>COUNTIFS(Sta!$A:$A,$A317,Sta!$T:$T,"&gt;3.5")/$B317</f>
        <v>#DIV/0!</v>
      </c>
      <c r="P317" s="12" t="e">
        <f>COUNTIFS(Sta!$B:$B,$A317,Sta!$T:$T,"&gt;3.5")/$C317</f>
        <v>#DIV/0!</v>
      </c>
      <c r="Q317" s="31" t="e">
        <f>(COUNTIFS(Sta!$A:$A,$A317,Sta!$T:$T,"&gt;4.5") +COUNTIFS(Sta!$B:$B,$A317,Sta!$T:$T,"&gt;4.5"))/$D317</f>
        <v>#DIV/0!</v>
      </c>
      <c r="R317" s="6" t="e">
        <f>COUNTIFS(Sta!$A:$A,$A317,Sta!$T:$T,"&gt;4.5")/$B317</f>
        <v>#DIV/0!</v>
      </c>
      <c r="S317" s="6" t="e">
        <f>COUNTIFS(Sta!$B:$B,$A317,Sta!$T:$T,"&gt;4.5")/$C317</f>
        <v>#DIV/0!</v>
      </c>
      <c r="T317" s="9" t="e">
        <f>(COUNTIFS(Sta!$A:$A,$A317,Sta!$R:$R,"&gt;0.5") +COUNTIFS(Sta!$B:$B,$A317,Sta!$S:$S,"&gt;0.5"))/$D317</f>
        <v>#DIV/0!</v>
      </c>
      <c r="U317" s="6" t="e">
        <f>COUNTIFS(Sta!$A:$A,$A317,Sta!$R:$R,"&gt;0.5")/$B317</f>
        <v>#DIV/0!</v>
      </c>
      <c r="V317" s="6" t="e">
        <f>COUNTIFS(Sta!$B:$B,$A317,Sta!$S:$S,"&gt;0.5")/$C317</f>
        <v>#DIV/0!</v>
      </c>
      <c r="W317" s="9" t="e">
        <f>(COUNTIFS(Sta!$A:$A,$A317,Sta!$R:$R,"&gt;1.5") +COUNTIFS(Sta!$B:$B,$A317,Sta!$S:$S,"&gt;1.5"))/$D317</f>
        <v>#DIV/0!</v>
      </c>
      <c r="X317" s="6" t="e">
        <f>COUNTIFS(Sta!$A:$A,$A317,Sta!$R:$R,"&gt;1.5")/$B317</f>
        <v>#DIV/0!</v>
      </c>
      <c r="Y317" s="6" t="e">
        <f>COUNTIFS(Sta!$B:$B,$A317,Sta!$S:$S,"&gt;1.5")/$C317</f>
        <v>#DIV/0!</v>
      </c>
    </row>
    <row r="318" spans="1:25" x14ac:dyDescent="0.3">
      <c r="A318" t="e">
        <f>A3A843</f>
        <v>#NAME?</v>
      </c>
      <c r="B318" s="7">
        <f>COUNTIF(Sta!A:A,A318)</f>
        <v>0</v>
      </c>
      <c r="C318" s="4">
        <f>COUNTIF(Sta!B:B,A318)</f>
        <v>0</v>
      </c>
      <c r="D318" s="4">
        <f t="shared" si="7"/>
        <v>0</v>
      </c>
      <c r="E318" s="8" t="e">
        <f>(SUMIF(Sta!$A:$A,$A318,Sta!$T:$T)  + SUMIF(Sta!$B:$B,$A318,Sta!$T:$T) )/$D318</f>
        <v>#DIV/0!</v>
      </c>
      <c r="F318" s="5" t="e">
        <f>SUMIF(Sta!$A:$A,$A318,Sta!$T:$T)/$B318</f>
        <v>#DIV/0!</v>
      </c>
      <c r="G318" s="5" t="e">
        <f>SUMIF(Sta!$B:$B,$A318,Sta!$T:$T)/$C318</f>
        <v>#DIV/0!</v>
      </c>
      <c r="H318" s="8" t="e">
        <f>(SUMIF(Sta!$A:$A,$A318,Sta!$R:$R)  + SUMIF(Sta!$B:$B,$A318,Sta!$S:$S) )/$D318</f>
        <v>#DIV/0!</v>
      </c>
      <c r="I318" s="5" t="e">
        <f>SUMIF(Sta!$A:$A,$A318,Sta!$R:$R)/$B318</f>
        <v>#DIV/0!</v>
      </c>
      <c r="J318" s="5" t="e">
        <f>SUMIF(Sta!$B:$B,$A318,Sta!$S:$S)/$C318</f>
        <v>#DIV/0!</v>
      </c>
      <c r="K318" s="9" t="e">
        <f>(COUNTIFS(Sta!$A:$A,$A318,Sta!$T:$T,"&gt;2.5") +COUNTIFS(Sta!$B:$B,$A318,Sta!$T:$T,"&gt;2.5"))/$D318</f>
        <v>#DIV/0!</v>
      </c>
      <c r="L318" s="6" t="e">
        <f>COUNTIFS(Sta!$A:$A,$A318,Sta!$T:$T,"&gt;2.5")/$B318</f>
        <v>#DIV/0!</v>
      </c>
      <c r="M318" s="6" t="e">
        <f>COUNTIFS(Sta!$B:$B,$A318,Sta!$T:$T,"&gt;2.5")/$C318</f>
        <v>#DIV/0!</v>
      </c>
      <c r="N318" s="9" t="e">
        <f>(COUNTIFS(Sta!$A:$A,$A318,Sta!$T:$T,"&gt;3.5") +COUNTIFS(Sta!$B:$B,$A318,Sta!$T:$T,"&gt;3.5"))/$D318</f>
        <v>#DIV/0!</v>
      </c>
      <c r="O318" s="31" t="e">
        <f>COUNTIFS(Sta!$A:$A,$A318,Sta!$T:$T,"&gt;3.5")/$B318</f>
        <v>#DIV/0!</v>
      </c>
      <c r="P318" s="12" t="e">
        <f>COUNTIFS(Sta!$B:$B,$A318,Sta!$T:$T,"&gt;3.5")/$C318</f>
        <v>#DIV/0!</v>
      </c>
      <c r="Q318" s="31" t="e">
        <f>(COUNTIFS(Sta!$A:$A,$A318,Sta!$T:$T,"&gt;4.5") +COUNTIFS(Sta!$B:$B,$A318,Sta!$T:$T,"&gt;4.5"))/$D318</f>
        <v>#DIV/0!</v>
      </c>
      <c r="R318" s="6" t="e">
        <f>COUNTIFS(Sta!$A:$A,$A318,Sta!$T:$T,"&gt;4.5")/$B318</f>
        <v>#DIV/0!</v>
      </c>
      <c r="S318" s="6" t="e">
        <f>COUNTIFS(Sta!$B:$B,$A318,Sta!$T:$T,"&gt;4.5")/$C318</f>
        <v>#DIV/0!</v>
      </c>
      <c r="T318" s="9" t="e">
        <f>(COUNTIFS(Sta!$A:$A,$A318,Sta!$R:$R,"&gt;0.5") +COUNTIFS(Sta!$B:$B,$A318,Sta!$S:$S,"&gt;0.5"))/$D318</f>
        <v>#DIV/0!</v>
      </c>
      <c r="U318" s="6" t="e">
        <f>COUNTIFS(Sta!$A:$A,$A318,Sta!$R:$R,"&gt;0.5")/$B318</f>
        <v>#DIV/0!</v>
      </c>
      <c r="V318" s="6" t="e">
        <f>COUNTIFS(Sta!$B:$B,$A318,Sta!$S:$S,"&gt;0.5")/$C318</f>
        <v>#DIV/0!</v>
      </c>
      <c r="W318" s="9" t="e">
        <f>(COUNTIFS(Sta!$A:$A,$A318,Sta!$R:$R,"&gt;1.5") +COUNTIFS(Sta!$B:$B,$A318,Sta!$S:$S,"&gt;1.5"))/$D318</f>
        <v>#DIV/0!</v>
      </c>
      <c r="X318" s="6" t="e">
        <f>COUNTIFS(Sta!$A:$A,$A318,Sta!$R:$R,"&gt;1.5")/$B318</f>
        <v>#DIV/0!</v>
      </c>
      <c r="Y318" s="6" t="e">
        <f>COUNTIFS(Sta!$B:$B,$A318,Sta!$S:$S,"&gt;1.5")/$C318</f>
        <v>#DIV/0!</v>
      </c>
    </row>
    <row r="319" spans="1:25" x14ac:dyDescent="0.3">
      <c r="A319" t="e">
        <f>A3A844</f>
        <v>#NAME?</v>
      </c>
      <c r="B319" s="7">
        <f>COUNTIF(Sta!A:A,A319)</f>
        <v>0</v>
      </c>
      <c r="C319" s="4">
        <f>COUNTIF(Sta!B:B,A319)</f>
        <v>0</v>
      </c>
      <c r="D319" s="4">
        <f t="shared" si="7"/>
        <v>0</v>
      </c>
      <c r="E319" s="8" t="e">
        <f>(SUMIF(Sta!$A:$A,$A319,Sta!$T:$T)  + SUMIF(Sta!$B:$B,$A319,Sta!$T:$T) )/$D319</f>
        <v>#DIV/0!</v>
      </c>
      <c r="F319" s="5" t="e">
        <f>SUMIF(Sta!$A:$A,$A319,Sta!$T:$T)/$B319</f>
        <v>#DIV/0!</v>
      </c>
      <c r="G319" s="5" t="e">
        <f>SUMIF(Sta!$B:$B,$A319,Sta!$T:$T)/$C319</f>
        <v>#DIV/0!</v>
      </c>
      <c r="H319" s="8" t="e">
        <f>(SUMIF(Sta!$A:$A,$A319,Sta!$R:$R)  + SUMIF(Sta!$B:$B,$A319,Sta!$S:$S) )/$D319</f>
        <v>#DIV/0!</v>
      </c>
      <c r="I319" s="5" t="e">
        <f>SUMIF(Sta!$A:$A,$A319,Sta!$R:$R)/$B319</f>
        <v>#DIV/0!</v>
      </c>
      <c r="J319" s="5" t="e">
        <f>SUMIF(Sta!$B:$B,$A319,Sta!$S:$S)/$C319</f>
        <v>#DIV/0!</v>
      </c>
      <c r="K319" s="9" t="e">
        <f>(COUNTIFS(Sta!$A:$A,$A319,Sta!$T:$T,"&gt;2.5") +COUNTIFS(Sta!$B:$B,$A319,Sta!$T:$T,"&gt;2.5"))/$D319</f>
        <v>#DIV/0!</v>
      </c>
      <c r="L319" s="6" t="e">
        <f>COUNTIFS(Sta!$A:$A,$A319,Sta!$T:$T,"&gt;2.5")/$B319</f>
        <v>#DIV/0!</v>
      </c>
      <c r="M319" s="6" t="e">
        <f>COUNTIFS(Sta!$B:$B,$A319,Sta!$T:$T,"&gt;2.5")/$C319</f>
        <v>#DIV/0!</v>
      </c>
      <c r="N319" s="9" t="e">
        <f>(COUNTIFS(Sta!$A:$A,$A319,Sta!$T:$T,"&gt;3.5") +COUNTIFS(Sta!$B:$B,$A319,Sta!$T:$T,"&gt;3.5"))/$D319</f>
        <v>#DIV/0!</v>
      </c>
      <c r="O319" s="31" t="e">
        <f>COUNTIFS(Sta!$A:$A,$A319,Sta!$T:$T,"&gt;3.5")/$B319</f>
        <v>#DIV/0!</v>
      </c>
      <c r="P319" s="12" t="e">
        <f>COUNTIFS(Sta!$B:$B,$A319,Sta!$T:$T,"&gt;3.5")/$C319</f>
        <v>#DIV/0!</v>
      </c>
      <c r="Q319" s="31" t="e">
        <f>(COUNTIFS(Sta!$A:$A,$A319,Sta!$T:$T,"&gt;4.5") +COUNTIFS(Sta!$B:$B,$A319,Sta!$T:$T,"&gt;4.5"))/$D319</f>
        <v>#DIV/0!</v>
      </c>
      <c r="R319" s="6" t="e">
        <f>COUNTIFS(Sta!$A:$A,$A319,Sta!$T:$T,"&gt;4.5")/$B319</f>
        <v>#DIV/0!</v>
      </c>
      <c r="S319" s="6" t="e">
        <f>COUNTIFS(Sta!$B:$B,$A319,Sta!$T:$T,"&gt;4.5")/$C319</f>
        <v>#DIV/0!</v>
      </c>
      <c r="T319" s="9" t="e">
        <f>(COUNTIFS(Sta!$A:$A,$A319,Sta!$R:$R,"&gt;0.5") +COUNTIFS(Sta!$B:$B,$A319,Sta!$S:$S,"&gt;0.5"))/$D319</f>
        <v>#DIV/0!</v>
      </c>
      <c r="U319" s="6" t="e">
        <f>COUNTIFS(Sta!$A:$A,$A319,Sta!$R:$R,"&gt;0.5")/$B319</f>
        <v>#DIV/0!</v>
      </c>
      <c r="V319" s="6" t="e">
        <f>COUNTIFS(Sta!$B:$B,$A319,Sta!$S:$S,"&gt;0.5")/$C319</f>
        <v>#DIV/0!</v>
      </c>
      <c r="W319" s="9" t="e">
        <f>(COUNTIFS(Sta!$A:$A,$A319,Sta!$R:$R,"&gt;1.5") +COUNTIFS(Sta!$B:$B,$A319,Sta!$S:$S,"&gt;1.5"))/$D319</f>
        <v>#DIV/0!</v>
      </c>
      <c r="X319" s="6" t="e">
        <f>COUNTIFS(Sta!$A:$A,$A319,Sta!$R:$R,"&gt;1.5")/$B319</f>
        <v>#DIV/0!</v>
      </c>
      <c r="Y319" s="6" t="e">
        <f>COUNTIFS(Sta!$B:$B,$A319,Sta!$S:$S,"&gt;1.5")/$C319</f>
        <v>#DIV/0!</v>
      </c>
    </row>
    <row r="320" spans="1:25" x14ac:dyDescent="0.3">
      <c r="A320" t="e">
        <f>A3A845</f>
        <v>#NAME?</v>
      </c>
      <c r="B320" s="7">
        <f>COUNTIF(Sta!A:A,A320)</f>
        <v>0</v>
      </c>
      <c r="C320" s="4">
        <f>COUNTIF(Sta!B:B,A320)</f>
        <v>0</v>
      </c>
      <c r="D320" s="4">
        <f t="shared" si="7"/>
        <v>0</v>
      </c>
      <c r="E320" s="8" t="e">
        <f>(SUMIF(Sta!$A:$A,$A320,Sta!$T:$T)  + SUMIF(Sta!$B:$B,$A320,Sta!$T:$T) )/$D320</f>
        <v>#DIV/0!</v>
      </c>
      <c r="F320" s="5" t="e">
        <f>SUMIF(Sta!$A:$A,$A320,Sta!$T:$T)/$B320</f>
        <v>#DIV/0!</v>
      </c>
      <c r="G320" s="5" t="e">
        <f>SUMIF(Sta!$B:$B,$A320,Sta!$T:$T)/$C320</f>
        <v>#DIV/0!</v>
      </c>
      <c r="H320" s="8" t="e">
        <f>(SUMIF(Sta!$A:$A,$A320,Sta!$R:$R)  + SUMIF(Sta!$B:$B,$A320,Sta!$S:$S) )/$D320</f>
        <v>#DIV/0!</v>
      </c>
      <c r="I320" s="5" t="e">
        <f>SUMIF(Sta!$A:$A,$A320,Sta!$R:$R)/$B320</f>
        <v>#DIV/0!</v>
      </c>
      <c r="J320" s="5" t="e">
        <f>SUMIF(Sta!$B:$B,$A320,Sta!$S:$S)/$C320</f>
        <v>#DIV/0!</v>
      </c>
      <c r="K320" s="9" t="e">
        <f>(COUNTIFS(Sta!$A:$A,$A320,Sta!$T:$T,"&gt;2.5") +COUNTIFS(Sta!$B:$B,$A320,Sta!$T:$T,"&gt;2.5"))/$D320</f>
        <v>#DIV/0!</v>
      </c>
      <c r="L320" s="6" t="e">
        <f>COUNTIFS(Sta!$A:$A,$A320,Sta!$T:$T,"&gt;2.5")/$B320</f>
        <v>#DIV/0!</v>
      </c>
      <c r="M320" s="6" t="e">
        <f>COUNTIFS(Sta!$B:$B,$A320,Sta!$T:$T,"&gt;2.5")/$C320</f>
        <v>#DIV/0!</v>
      </c>
      <c r="N320" s="9" t="e">
        <f>(COUNTIFS(Sta!$A:$A,$A320,Sta!$T:$T,"&gt;3.5") +COUNTIFS(Sta!$B:$B,$A320,Sta!$T:$T,"&gt;3.5"))/$D320</f>
        <v>#DIV/0!</v>
      </c>
      <c r="O320" s="31" t="e">
        <f>COUNTIFS(Sta!$A:$A,$A320,Sta!$T:$T,"&gt;3.5")/$B320</f>
        <v>#DIV/0!</v>
      </c>
      <c r="P320" s="12" t="e">
        <f>COUNTIFS(Sta!$B:$B,$A320,Sta!$T:$T,"&gt;3.5")/$C320</f>
        <v>#DIV/0!</v>
      </c>
      <c r="Q320" s="31" t="e">
        <f>(COUNTIFS(Sta!$A:$A,$A320,Sta!$T:$T,"&gt;4.5") +COUNTIFS(Sta!$B:$B,$A320,Sta!$T:$T,"&gt;4.5"))/$D320</f>
        <v>#DIV/0!</v>
      </c>
      <c r="R320" s="6" t="e">
        <f>COUNTIFS(Sta!$A:$A,$A320,Sta!$T:$T,"&gt;4.5")/$B320</f>
        <v>#DIV/0!</v>
      </c>
      <c r="S320" s="6" t="e">
        <f>COUNTIFS(Sta!$B:$B,$A320,Sta!$T:$T,"&gt;4.5")/$C320</f>
        <v>#DIV/0!</v>
      </c>
      <c r="T320" s="9" t="e">
        <f>(COUNTIFS(Sta!$A:$A,$A320,Sta!$R:$R,"&gt;0.5") +COUNTIFS(Sta!$B:$B,$A320,Sta!$S:$S,"&gt;0.5"))/$D320</f>
        <v>#DIV/0!</v>
      </c>
      <c r="U320" s="6" t="e">
        <f>COUNTIFS(Sta!$A:$A,$A320,Sta!$R:$R,"&gt;0.5")/$B320</f>
        <v>#DIV/0!</v>
      </c>
      <c r="V320" s="6" t="e">
        <f>COUNTIFS(Sta!$B:$B,$A320,Sta!$S:$S,"&gt;0.5")/$C320</f>
        <v>#DIV/0!</v>
      </c>
      <c r="W320" s="9" t="e">
        <f>(COUNTIFS(Sta!$A:$A,$A320,Sta!$R:$R,"&gt;1.5") +COUNTIFS(Sta!$B:$B,$A320,Sta!$S:$S,"&gt;1.5"))/$D320</f>
        <v>#DIV/0!</v>
      </c>
      <c r="X320" s="6" t="e">
        <f>COUNTIFS(Sta!$A:$A,$A320,Sta!$R:$R,"&gt;1.5")/$B320</f>
        <v>#DIV/0!</v>
      </c>
      <c r="Y320" s="6" t="e">
        <f>COUNTIFS(Sta!$B:$B,$A320,Sta!$S:$S,"&gt;1.5")/$C320</f>
        <v>#DIV/0!</v>
      </c>
    </row>
    <row r="321" spans="1:25" x14ac:dyDescent="0.3">
      <c r="A321" t="e">
        <f>A3A846</f>
        <v>#NAME?</v>
      </c>
      <c r="B321" s="7">
        <f>COUNTIF(Sta!A:A,A321)</f>
        <v>0</v>
      </c>
      <c r="C321" s="4">
        <f>COUNTIF(Sta!B:B,A321)</f>
        <v>0</v>
      </c>
      <c r="D321" s="4">
        <f t="shared" si="7"/>
        <v>0</v>
      </c>
      <c r="E321" s="8" t="e">
        <f>(SUMIF(Sta!$A:$A,$A321,Sta!$T:$T)  + SUMIF(Sta!$B:$B,$A321,Sta!$T:$T) )/$D321</f>
        <v>#DIV/0!</v>
      </c>
      <c r="F321" s="5" t="e">
        <f>SUMIF(Sta!$A:$A,$A321,Sta!$T:$T)/$B321</f>
        <v>#DIV/0!</v>
      </c>
      <c r="G321" s="5" t="e">
        <f>SUMIF(Sta!$B:$B,$A321,Sta!$T:$T)/$C321</f>
        <v>#DIV/0!</v>
      </c>
      <c r="H321" s="8" t="e">
        <f>(SUMIF(Sta!$A:$A,$A321,Sta!$R:$R)  + SUMIF(Sta!$B:$B,$A321,Sta!$S:$S) )/$D321</f>
        <v>#DIV/0!</v>
      </c>
      <c r="I321" s="5" t="e">
        <f>SUMIF(Sta!$A:$A,$A321,Sta!$R:$R)/$B321</f>
        <v>#DIV/0!</v>
      </c>
      <c r="J321" s="5" t="e">
        <f>SUMIF(Sta!$B:$B,$A321,Sta!$S:$S)/$C321</f>
        <v>#DIV/0!</v>
      </c>
      <c r="K321" s="9" t="e">
        <f>(COUNTIFS(Sta!$A:$A,$A321,Sta!$T:$T,"&gt;2.5") +COUNTIFS(Sta!$B:$B,$A321,Sta!$T:$T,"&gt;2.5"))/$D321</f>
        <v>#DIV/0!</v>
      </c>
      <c r="L321" s="6" t="e">
        <f>COUNTIFS(Sta!$A:$A,$A321,Sta!$T:$T,"&gt;2.5")/$B321</f>
        <v>#DIV/0!</v>
      </c>
      <c r="M321" s="6" t="e">
        <f>COUNTIFS(Sta!$B:$B,$A321,Sta!$T:$T,"&gt;2.5")/$C321</f>
        <v>#DIV/0!</v>
      </c>
      <c r="N321" s="9" t="e">
        <f>(COUNTIFS(Sta!$A:$A,$A321,Sta!$T:$T,"&gt;3.5") +COUNTIFS(Sta!$B:$B,$A321,Sta!$T:$T,"&gt;3.5"))/$D321</f>
        <v>#DIV/0!</v>
      </c>
      <c r="O321" s="31" t="e">
        <f>COUNTIFS(Sta!$A:$A,$A321,Sta!$T:$T,"&gt;3.5")/$B321</f>
        <v>#DIV/0!</v>
      </c>
      <c r="P321" s="12" t="e">
        <f>COUNTIFS(Sta!$B:$B,$A321,Sta!$T:$T,"&gt;3.5")/$C321</f>
        <v>#DIV/0!</v>
      </c>
      <c r="Q321" s="31" t="e">
        <f>(COUNTIFS(Sta!$A:$A,$A321,Sta!$T:$T,"&gt;4.5") +COUNTIFS(Sta!$B:$B,$A321,Sta!$T:$T,"&gt;4.5"))/$D321</f>
        <v>#DIV/0!</v>
      </c>
      <c r="R321" s="6" t="e">
        <f>COUNTIFS(Sta!$A:$A,$A321,Sta!$T:$T,"&gt;4.5")/$B321</f>
        <v>#DIV/0!</v>
      </c>
      <c r="S321" s="6" t="e">
        <f>COUNTIFS(Sta!$B:$B,$A321,Sta!$T:$T,"&gt;4.5")/$C321</f>
        <v>#DIV/0!</v>
      </c>
      <c r="T321" s="9" t="e">
        <f>(COUNTIFS(Sta!$A:$A,$A321,Sta!$R:$R,"&gt;0.5") +COUNTIFS(Sta!$B:$B,$A321,Sta!$S:$S,"&gt;0.5"))/$D321</f>
        <v>#DIV/0!</v>
      </c>
      <c r="U321" s="6" t="e">
        <f>COUNTIFS(Sta!$A:$A,$A321,Sta!$R:$R,"&gt;0.5")/$B321</f>
        <v>#DIV/0!</v>
      </c>
      <c r="V321" s="6" t="e">
        <f>COUNTIFS(Sta!$B:$B,$A321,Sta!$S:$S,"&gt;0.5")/$C321</f>
        <v>#DIV/0!</v>
      </c>
      <c r="W321" s="9" t="e">
        <f>(COUNTIFS(Sta!$A:$A,$A321,Sta!$R:$R,"&gt;1.5") +COUNTIFS(Sta!$B:$B,$A321,Sta!$S:$S,"&gt;1.5"))/$D321</f>
        <v>#DIV/0!</v>
      </c>
      <c r="X321" s="6" t="e">
        <f>COUNTIFS(Sta!$A:$A,$A321,Sta!$R:$R,"&gt;1.5")/$B321</f>
        <v>#DIV/0!</v>
      </c>
      <c r="Y321" s="6" t="e">
        <f>COUNTIFS(Sta!$B:$B,$A321,Sta!$S:$S,"&gt;1.5")/$C321</f>
        <v>#DIV/0!</v>
      </c>
    </row>
    <row r="322" spans="1:25" x14ac:dyDescent="0.3">
      <c r="A322" t="e">
        <f>A3A847</f>
        <v>#NAME?</v>
      </c>
      <c r="B322" s="7">
        <f>COUNTIF(Sta!A:A,A322)</f>
        <v>0</v>
      </c>
      <c r="C322" s="4">
        <f>COUNTIF(Sta!B:B,A322)</f>
        <v>0</v>
      </c>
      <c r="D322" s="4">
        <f t="shared" si="7"/>
        <v>0</v>
      </c>
      <c r="E322" s="8" t="e">
        <f>(SUMIF(Sta!$A:$A,$A322,Sta!$T:$T)  + SUMIF(Sta!$B:$B,$A322,Sta!$T:$T) )/$D322</f>
        <v>#DIV/0!</v>
      </c>
      <c r="F322" s="5" t="e">
        <f>SUMIF(Sta!$A:$A,$A322,Sta!$T:$T)/$B322</f>
        <v>#DIV/0!</v>
      </c>
      <c r="G322" s="5" t="e">
        <f>SUMIF(Sta!$B:$B,$A322,Sta!$T:$T)/$C322</f>
        <v>#DIV/0!</v>
      </c>
      <c r="H322" s="8" t="e">
        <f>(SUMIF(Sta!$A:$A,$A322,Sta!$R:$R)  + SUMIF(Sta!$B:$B,$A322,Sta!$S:$S) )/$D322</f>
        <v>#DIV/0!</v>
      </c>
      <c r="I322" s="5" t="e">
        <f>SUMIF(Sta!$A:$A,$A322,Sta!$R:$R)/$B322</f>
        <v>#DIV/0!</v>
      </c>
      <c r="J322" s="5" t="e">
        <f>SUMIF(Sta!$B:$B,$A322,Sta!$S:$S)/$C322</f>
        <v>#DIV/0!</v>
      </c>
      <c r="K322" s="9" t="e">
        <f>(COUNTIFS(Sta!$A:$A,$A322,Sta!$T:$T,"&gt;2.5") +COUNTIFS(Sta!$B:$B,$A322,Sta!$T:$T,"&gt;2.5"))/$D322</f>
        <v>#DIV/0!</v>
      </c>
      <c r="L322" s="6" t="e">
        <f>COUNTIFS(Sta!$A:$A,$A322,Sta!$T:$T,"&gt;2.5")/$B322</f>
        <v>#DIV/0!</v>
      </c>
      <c r="M322" s="6" t="e">
        <f>COUNTIFS(Sta!$B:$B,$A322,Sta!$T:$T,"&gt;2.5")/$C322</f>
        <v>#DIV/0!</v>
      </c>
      <c r="N322" s="9" t="e">
        <f>(COUNTIFS(Sta!$A:$A,$A322,Sta!$T:$T,"&gt;3.5") +COUNTIFS(Sta!$B:$B,$A322,Sta!$T:$T,"&gt;3.5"))/$D322</f>
        <v>#DIV/0!</v>
      </c>
      <c r="O322" s="31" t="e">
        <f>COUNTIFS(Sta!$A:$A,$A322,Sta!$T:$T,"&gt;3.5")/$B322</f>
        <v>#DIV/0!</v>
      </c>
      <c r="P322" s="12" t="e">
        <f>COUNTIFS(Sta!$B:$B,$A322,Sta!$T:$T,"&gt;3.5")/$C322</f>
        <v>#DIV/0!</v>
      </c>
      <c r="Q322" s="31" t="e">
        <f>(COUNTIFS(Sta!$A:$A,$A322,Sta!$T:$T,"&gt;4.5") +COUNTIFS(Sta!$B:$B,$A322,Sta!$T:$T,"&gt;4.5"))/$D322</f>
        <v>#DIV/0!</v>
      </c>
      <c r="R322" s="6" t="e">
        <f>COUNTIFS(Sta!$A:$A,$A322,Sta!$T:$T,"&gt;4.5")/$B322</f>
        <v>#DIV/0!</v>
      </c>
      <c r="S322" s="6" t="e">
        <f>COUNTIFS(Sta!$B:$B,$A322,Sta!$T:$T,"&gt;4.5")/$C322</f>
        <v>#DIV/0!</v>
      </c>
      <c r="T322" s="9" t="e">
        <f>(COUNTIFS(Sta!$A:$A,$A322,Sta!$R:$R,"&gt;0.5") +COUNTIFS(Sta!$B:$B,$A322,Sta!$S:$S,"&gt;0.5"))/$D322</f>
        <v>#DIV/0!</v>
      </c>
      <c r="U322" s="6" t="e">
        <f>COUNTIFS(Sta!$A:$A,$A322,Sta!$R:$R,"&gt;0.5")/$B322</f>
        <v>#DIV/0!</v>
      </c>
      <c r="V322" s="6" t="e">
        <f>COUNTIFS(Sta!$B:$B,$A322,Sta!$S:$S,"&gt;0.5")/$C322</f>
        <v>#DIV/0!</v>
      </c>
      <c r="W322" s="9" t="e">
        <f>(COUNTIFS(Sta!$A:$A,$A322,Sta!$R:$R,"&gt;1.5") +COUNTIFS(Sta!$B:$B,$A322,Sta!$S:$S,"&gt;1.5"))/$D322</f>
        <v>#DIV/0!</v>
      </c>
      <c r="X322" s="6" t="e">
        <f>COUNTIFS(Sta!$A:$A,$A322,Sta!$R:$R,"&gt;1.5")/$B322</f>
        <v>#DIV/0!</v>
      </c>
      <c r="Y322" s="6" t="e">
        <f>COUNTIFS(Sta!$B:$B,$A322,Sta!$S:$S,"&gt;1.5")/$C322</f>
        <v>#DIV/0!</v>
      </c>
    </row>
    <row r="323" spans="1:25" x14ac:dyDescent="0.3">
      <c r="A323" t="e">
        <f>A3A848</f>
        <v>#NAME?</v>
      </c>
      <c r="B323" s="7">
        <f>COUNTIF(Sta!A:A,A323)</f>
        <v>0</v>
      </c>
      <c r="C323" s="4">
        <f>COUNTIF(Sta!B:B,A323)</f>
        <v>0</v>
      </c>
      <c r="D323" s="4">
        <f t="shared" si="7"/>
        <v>0</v>
      </c>
      <c r="E323" s="8" t="e">
        <f>(SUMIF(Sta!$A:$A,$A323,Sta!$T:$T)  + SUMIF(Sta!$B:$B,$A323,Sta!$T:$T) )/$D323</f>
        <v>#DIV/0!</v>
      </c>
      <c r="F323" s="5" t="e">
        <f>SUMIF(Sta!$A:$A,$A323,Sta!$T:$T)/$B323</f>
        <v>#DIV/0!</v>
      </c>
      <c r="G323" s="5" t="e">
        <f>SUMIF(Sta!$B:$B,$A323,Sta!$T:$T)/$C323</f>
        <v>#DIV/0!</v>
      </c>
      <c r="H323" s="8" t="e">
        <f>(SUMIF(Sta!$A:$A,$A323,Sta!$R:$R)  + SUMIF(Sta!$B:$B,$A323,Sta!$S:$S) )/$D323</f>
        <v>#DIV/0!</v>
      </c>
      <c r="I323" s="5" t="e">
        <f>SUMIF(Sta!$A:$A,$A323,Sta!$R:$R)/$B323</f>
        <v>#DIV/0!</v>
      </c>
      <c r="J323" s="5" t="e">
        <f>SUMIF(Sta!$B:$B,$A323,Sta!$S:$S)/$C323</f>
        <v>#DIV/0!</v>
      </c>
      <c r="K323" s="9" t="e">
        <f>(COUNTIFS(Sta!$A:$A,$A323,Sta!$T:$T,"&gt;2.5") +COUNTIFS(Sta!$B:$B,$A323,Sta!$T:$T,"&gt;2.5"))/$D323</f>
        <v>#DIV/0!</v>
      </c>
      <c r="L323" s="6" t="e">
        <f>COUNTIFS(Sta!$A:$A,$A323,Sta!$T:$T,"&gt;2.5")/$B323</f>
        <v>#DIV/0!</v>
      </c>
      <c r="M323" s="6" t="e">
        <f>COUNTIFS(Sta!$B:$B,$A323,Sta!$T:$T,"&gt;2.5")/$C323</f>
        <v>#DIV/0!</v>
      </c>
      <c r="N323" s="9" t="e">
        <f>(COUNTIFS(Sta!$A:$A,$A323,Sta!$T:$T,"&gt;3.5") +COUNTIFS(Sta!$B:$B,$A323,Sta!$T:$T,"&gt;3.5"))/$D323</f>
        <v>#DIV/0!</v>
      </c>
      <c r="O323" s="31" t="e">
        <f>COUNTIFS(Sta!$A:$A,$A323,Sta!$T:$T,"&gt;3.5")/$B323</f>
        <v>#DIV/0!</v>
      </c>
      <c r="P323" s="12" t="e">
        <f>COUNTIFS(Sta!$B:$B,$A323,Sta!$T:$T,"&gt;3.5")/$C323</f>
        <v>#DIV/0!</v>
      </c>
      <c r="Q323" s="31" t="e">
        <f>(COUNTIFS(Sta!$A:$A,$A323,Sta!$T:$T,"&gt;4.5") +COUNTIFS(Sta!$B:$B,$A323,Sta!$T:$T,"&gt;4.5"))/$D323</f>
        <v>#DIV/0!</v>
      </c>
      <c r="R323" s="6" t="e">
        <f>COUNTIFS(Sta!$A:$A,$A323,Sta!$T:$T,"&gt;4.5")/$B323</f>
        <v>#DIV/0!</v>
      </c>
      <c r="S323" s="6" t="e">
        <f>COUNTIFS(Sta!$B:$B,$A323,Sta!$T:$T,"&gt;4.5")/$C323</f>
        <v>#DIV/0!</v>
      </c>
      <c r="T323" s="9" t="e">
        <f>(COUNTIFS(Sta!$A:$A,$A323,Sta!$R:$R,"&gt;0.5") +COUNTIFS(Sta!$B:$B,$A323,Sta!$S:$S,"&gt;0.5"))/$D323</f>
        <v>#DIV/0!</v>
      </c>
      <c r="U323" s="6" t="e">
        <f>COUNTIFS(Sta!$A:$A,$A323,Sta!$R:$R,"&gt;0.5")/$B323</f>
        <v>#DIV/0!</v>
      </c>
      <c r="V323" s="6" t="e">
        <f>COUNTIFS(Sta!$B:$B,$A323,Sta!$S:$S,"&gt;0.5")/$C323</f>
        <v>#DIV/0!</v>
      </c>
      <c r="W323" s="9" t="e">
        <f>(COUNTIFS(Sta!$A:$A,$A323,Sta!$R:$R,"&gt;1.5") +COUNTIFS(Sta!$B:$B,$A323,Sta!$S:$S,"&gt;1.5"))/$D323</f>
        <v>#DIV/0!</v>
      </c>
      <c r="X323" s="6" t="e">
        <f>COUNTIFS(Sta!$A:$A,$A323,Sta!$R:$R,"&gt;1.5")/$B323</f>
        <v>#DIV/0!</v>
      </c>
      <c r="Y323" s="6" t="e">
        <f>COUNTIFS(Sta!$B:$B,$A323,Sta!$S:$S,"&gt;1.5")/$C323</f>
        <v>#DIV/0!</v>
      </c>
    </row>
    <row r="324" spans="1:25" x14ac:dyDescent="0.3">
      <c r="A324" t="e">
        <f>A3A849</f>
        <v>#NAME?</v>
      </c>
      <c r="B324" s="7">
        <f>COUNTIF(Sta!A:A,A324)</f>
        <v>0</v>
      </c>
      <c r="C324" s="4">
        <f>COUNTIF(Sta!B:B,A324)</f>
        <v>0</v>
      </c>
      <c r="D324" s="4">
        <f t="shared" si="7"/>
        <v>0</v>
      </c>
      <c r="E324" s="8" t="e">
        <f>(SUMIF(Sta!$A:$A,$A324,Sta!$T:$T)  + SUMIF(Sta!$B:$B,$A324,Sta!$T:$T) )/$D324</f>
        <v>#DIV/0!</v>
      </c>
      <c r="F324" s="5" t="e">
        <f>SUMIF(Sta!$A:$A,$A324,Sta!$T:$T)/$B324</f>
        <v>#DIV/0!</v>
      </c>
      <c r="G324" s="5" t="e">
        <f>SUMIF(Sta!$B:$B,$A324,Sta!$T:$T)/$C324</f>
        <v>#DIV/0!</v>
      </c>
      <c r="H324" s="8" t="e">
        <f>(SUMIF(Sta!$A:$A,$A324,Sta!$R:$R)  + SUMIF(Sta!$B:$B,$A324,Sta!$S:$S) )/$D324</f>
        <v>#DIV/0!</v>
      </c>
      <c r="I324" s="5" t="e">
        <f>SUMIF(Sta!$A:$A,$A324,Sta!$R:$R)/$B324</f>
        <v>#DIV/0!</v>
      </c>
      <c r="J324" s="5" t="e">
        <f>SUMIF(Sta!$B:$B,$A324,Sta!$S:$S)/$C324</f>
        <v>#DIV/0!</v>
      </c>
      <c r="K324" s="9" t="e">
        <f>(COUNTIFS(Sta!$A:$A,$A324,Sta!$T:$T,"&gt;2.5") +COUNTIFS(Sta!$B:$B,$A324,Sta!$T:$T,"&gt;2.5"))/$D324</f>
        <v>#DIV/0!</v>
      </c>
      <c r="L324" s="6" t="e">
        <f>COUNTIFS(Sta!$A:$A,$A324,Sta!$T:$T,"&gt;2.5")/$B324</f>
        <v>#DIV/0!</v>
      </c>
      <c r="M324" s="6" t="e">
        <f>COUNTIFS(Sta!$B:$B,$A324,Sta!$T:$T,"&gt;2.5")/$C324</f>
        <v>#DIV/0!</v>
      </c>
      <c r="N324" s="9" t="e">
        <f>(COUNTIFS(Sta!$A:$A,$A324,Sta!$T:$T,"&gt;3.5") +COUNTIFS(Sta!$B:$B,$A324,Sta!$T:$T,"&gt;3.5"))/$D324</f>
        <v>#DIV/0!</v>
      </c>
      <c r="O324" s="31" t="e">
        <f>COUNTIFS(Sta!$A:$A,$A324,Sta!$T:$T,"&gt;3.5")/$B324</f>
        <v>#DIV/0!</v>
      </c>
      <c r="P324" s="12" t="e">
        <f>COUNTIFS(Sta!$B:$B,$A324,Sta!$T:$T,"&gt;3.5")/$C324</f>
        <v>#DIV/0!</v>
      </c>
      <c r="Q324" s="31" t="e">
        <f>(COUNTIFS(Sta!$A:$A,$A324,Sta!$T:$T,"&gt;4.5") +COUNTIFS(Sta!$B:$B,$A324,Sta!$T:$T,"&gt;4.5"))/$D324</f>
        <v>#DIV/0!</v>
      </c>
      <c r="R324" s="6" t="e">
        <f>COUNTIFS(Sta!$A:$A,$A324,Sta!$T:$T,"&gt;4.5")/$B324</f>
        <v>#DIV/0!</v>
      </c>
      <c r="S324" s="6" t="e">
        <f>COUNTIFS(Sta!$B:$B,$A324,Sta!$T:$T,"&gt;4.5")/$C324</f>
        <v>#DIV/0!</v>
      </c>
      <c r="T324" s="9" t="e">
        <f>(COUNTIFS(Sta!$A:$A,$A324,Sta!$R:$R,"&gt;0.5") +COUNTIFS(Sta!$B:$B,$A324,Sta!$S:$S,"&gt;0.5"))/$D324</f>
        <v>#DIV/0!</v>
      </c>
      <c r="U324" s="6" t="e">
        <f>COUNTIFS(Sta!$A:$A,$A324,Sta!$R:$R,"&gt;0.5")/$B324</f>
        <v>#DIV/0!</v>
      </c>
      <c r="V324" s="6" t="e">
        <f>COUNTIFS(Sta!$B:$B,$A324,Sta!$S:$S,"&gt;0.5")/$C324</f>
        <v>#DIV/0!</v>
      </c>
      <c r="W324" s="9" t="e">
        <f>(COUNTIFS(Sta!$A:$A,$A324,Sta!$R:$R,"&gt;1.5") +COUNTIFS(Sta!$B:$B,$A324,Sta!$S:$S,"&gt;1.5"))/$D324</f>
        <v>#DIV/0!</v>
      </c>
      <c r="X324" s="6" t="e">
        <f>COUNTIFS(Sta!$A:$A,$A324,Sta!$R:$R,"&gt;1.5")/$B324</f>
        <v>#DIV/0!</v>
      </c>
      <c r="Y324" s="6" t="e">
        <f>COUNTIFS(Sta!$B:$B,$A324,Sta!$S:$S,"&gt;1.5")/$C324</f>
        <v>#DIV/0!</v>
      </c>
    </row>
    <row r="325" spans="1:25" x14ac:dyDescent="0.3">
      <c r="A325" t="e">
        <f>A3A850</f>
        <v>#NAME?</v>
      </c>
      <c r="B325" s="7">
        <f>COUNTIF(Sta!A:A,A325)</f>
        <v>0</v>
      </c>
      <c r="C325" s="4">
        <f>COUNTIF(Sta!B:B,A325)</f>
        <v>0</v>
      </c>
      <c r="D325" s="4">
        <f t="shared" si="7"/>
        <v>0</v>
      </c>
      <c r="E325" s="8" t="e">
        <f>(SUMIF(Sta!$A:$A,$A325,Sta!$T:$T)  + SUMIF(Sta!$B:$B,$A325,Sta!$T:$T) )/$D325</f>
        <v>#DIV/0!</v>
      </c>
      <c r="F325" s="5" t="e">
        <f>SUMIF(Sta!$A:$A,$A325,Sta!$T:$T)/$B325</f>
        <v>#DIV/0!</v>
      </c>
      <c r="G325" s="5" t="e">
        <f>SUMIF(Sta!$B:$B,$A325,Sta!$T:$T)/$C325</f>
        <v>#DIV/0!</v>
      </c>
      <c r="H325" s="8" t="e">
        <f>(SUMIF(Sta!$A:$A,$A325,Sta!$R:$R)  + SUMIF(Sta!$B:$B,$A325,Sta!$S:$S) )/$D325</f>
        <v>#DIV/0!</v>
      </c>
      <c r="I325" s="5" t="e">
        <f>SUMIF(Sta!$A:$A,$A325,Sta!$R:$R)/$B325</f>
        <v>#DIV/0!</v>
      </c>
      <c r="J325" s="5" t="e">
        <f>SUMIF(Sta!$B:$B,$A325,Sta!$S:$S)/$C325</f>
        <v>#DIV/0!</v>
      </c>
      <c r="K325" s="9" t="e">
        <f>(COUNTIFS(Sta!$A:$A,$A325,Sta!$T:$T,"&gt;2.5") +COUNTIFS(Sta!$B:$B,$A325,Sta!$T:$T,"&gt;2.5"))/$D325</f>
        <v>#DIV/0!</v>
      </c>
      <c r="L325" s="6" t="e">
        <f>COUNTIFS(Sta!$A:$A,$A325,Sta!$T:$T,"&gt;2.5")/$B325</f>
        <v>#DIV/0!</v>
      </c>
      <c r="M325" s="6" t="e">
        <f>COUNTIFS(Sta!$B:$B,$A325,Sta!$T:$T,"&gt;2.5")/$C325</f>
        <v>#DIV/0!</v>
      </c>
      <c r="N325" s="9" t="e">
        <f>(COUNTIFS(Sta!$A:$A,$A325,Sta!$T:$T,"&gt;3.5") +COUNTIFS(Sta!$B:$B,$A325,Sta!$T:$T,"&gt;3.5"))/$D325</f>
        <v>#DIV/0!</v>
      </c>
      <c r="O325" s="31" t="e">
        <f>COUNTIFS(Sta!$A:$A,$A325,Sta!$T:$T,"&gt;3.5")/$B325</f>
        <v>#DIV/0!</v>
      </c>
      <c r="P325" s="12" t="e">
        <f>COUNTIFS(Sta!$B:$B,$A325,Sta!$T:$T,"&gt;3.5")/$C325</f>
        <v>#DIV/0!</v>
      </c>
      <c r="Q325" s="31" t="e">
        <f>(COUNTIFS(Sta!$A:$A,$A325,Sta!$T:$T,"&gt;4.5") +COUNTIFS(Sta!$B:$B,$A325,Sta!$T:$T,"&gt;4.5"))/$D325</f>
        <v>#DIV/0!</v>
      </c>
      <c r="R325" s="6" t="e">
        <f>COUNTIFS(Sta!$A:$A,$A325,Sta!$T:$T,"&gt;4.5")/$B325</f>
        <v>#DIV/0!</v>
      </c>
      <c r="S325" s="6" t="e">
        <f>COUNTIFS(Sta!$B:$B,$A325,Sta!$T:$T,"&gt;4.5")/$C325</f>
        <v>#DIV/0!</v>
      </c>
      <c r="T325" s="9" t="e">
        <f>(COUNTIFS(Sta!$A:$A,$A325,Sta!$R:$R,"&gt;0.5") +COUNTIFS(Sta!$B:$B,$A325,Sta!$S:$S,"&gt;0.5"))/$D325</f>
        <v>#DIV/0!</v>
      </c>
      <c r="U325" s="6" t="e">
        <f>COUNTIFS(Sta!$A:$A,$A325,Sta!$R:$R,"&gt;0.5")/$B325</f>
        <v>#DIV/0!</v>
      </c>
      <c r="V325" s="6" t="e">
        <f>COUNTIFS(Sta!$B:$B,$A325,Sta!$S:$S,"&gt;0.5")/$C325</f>
        <v>#DIV/0!</v>
      </c>
      <c r="W325" s="9" t="e">
        <f>(COUNTIFS(Sta!$A:$A,$A325,Sta!$R:$R,"&gt;1.5") +COUNTIFS(Sta!$B:$B,$A325,Sta!$S:$S,"&gt;1.5"))/$D325</f>
        <v>#DIV/0!</v>
      </c>
      <c r="X325" s="6" t="e">
        <f>COUNTIFS(Sta!$A:$A,$A325,Sta!$R:$R,"&gt;1.5")/$B325</f>
        <v>#DIV/0!</v>
      </c>
      <c r="Y325" s="6" t="e">
        <f>COUNTIFS(Sta!$B:$B,$A325,Sta!$S:$S,"&gt;1.5")/$C325</f>
        <v>#DIV/0!</v>
      </c>
    </row>
    <row r="326" spans="1:25" x14ac:dyDescent="0.3">
      <c r="A326" t="e">
        <f>A3A851</f>
        <v>#NAME?</v>
      </c>
      <c r="B326" s="7">
        <f>COUNTIF(Sta!A:A,A326)</f>
        <v>0</v>
      </c>
      <c r="C326" s="4">
        <f>COUNTIF(Sta!B:B,A326)</f>
        <v>0</v>
      </c>
      <c r="D326" s="4">
        <f t="shared" si="7"/>
        <v>0</v>
      </c>
      <c r="E326" s="8" t="e">
        <f>(SUMIF(Sta!$A:$A,$A326,Sta!$T:$T)  + SUMIF(Sta!$B:$B,$A326,Sta!$T:$T) )/$D326</f>
        <v>#DIV/0!</v>
      </c>
      <c r="F326" s="5" t="e">
        <f>SUMIF(Sta!$A:$A,$A326,Sta!$T:$T)/$B326</f>
        <v>#DIV/0!</v>
      </c>
      <c r="G326" s="5" t="e">
        <f>SUMIF(Sta!$B:$B,$A326,Sta!$T:$T)/$C326</f>
        <v>#DIV/0!</v>
      </c>
      <c r="H326" s="8" t="e">
        <f>(SUMIF(Sta!$A:$A,$A326,Sta!$R:$R)  + SUMIF(Sta!$B:$B,$A326,Sta!$S:$S) )/$D326</f>
        <v>#DIV/0!</v>
      </c>
      <c r="I326" s="5" t="e">
        <f>SUMIF(Sta!$A:$A,$A326,Sta!$R:$R)/$B326</f>
        <v>#DIV/0!</v>
      </c>
      <c r="J326" s="5" t="e">
        <f>SUMIF(Sta!$B:$B,$A326,Sta!$S:$S)/$C326</f>
        <v>#DIV/0!</v>
      </c>
      <c r="K326" s="9" t="e">
        <f>(COUNTIFS(Sta!$A:$A,$A326,Sta!$T:$T,"&gt;2.5") +COUNTIFS(Sta!$B:$B,$A326,Sta!$T:$T,"&gt;2.5"))/$D326</f>
        <v>#DIV/0!</v>
      </c>
      <c r="L326" s="6" t="e">
        <f>COUNTIFS(Sta!$A:$A,$A326,Sta!$T:$T,"&gt;2.5")/$B326</f>
        <v>#DIV/0!</v>
      </c>
      <c r="M326" s="6" t="e">
        <f>COUNTIFS(Sta!$B:$B,$A326,Sta!$T:$T,"&gt;2.5")/$C326</f>
        <v>#DIV/0!</v>
      </c>
      <c r="N326" s="9" t="e">
        <f>(COUNTIFS(Sta!$A:$A,$A326,Sta!$T:$T,"&gt;3.5") +COUNTIFS(Sta!$B:$B,$A326,Sta!$T:$T,"&gt;3.5"))/$D326</f>
        <v>#DIV/0!</v>
      </c>
      <c r="O326" s="31" t="e">
        <f>COUNTIFS(Sta!$A:$A,$A326,Sta!$T:$T,"&gt;3.5")/$B326</f>
        <v>#DIV/0!</v>
      </c>
      <c r="P326" s="12" t="e">
        <f>COUNTIFS(Sta!$B:$B,$A326,Sta!$T:$T,"&gt;3.5")/$C326</f>
        <v>#DIV/0!</v>
      </c>
      <c r="Q326" s="31" t="e">
        <f>(COUNTIFS(Sta!$A:$A,$A326,Sta!$T:$T,"&gt;4.5") +COUNTIFS(Sta!$B:$B,$A326,Sta!$T:$T,"&gt;4.5"))/$D326</f>
        <v>#DIV/0!</v>
      </c>
      <c r="R326" s="6" t="e">
        <f>COUNTIFS(Sta!$A:$A,$A326,Sta!$T:$T,"&gt;4.5")/$B326</f>
        <v>#DIV/0!</v>
      </c>
      <c r="S326" s="6" t="e">
        <f>COUNTIFS(Sta!$B:$B,$A326,Sta!$T:$T,"&gt;4.5")/$C326</f>
        <v>#DIV/0!</v>
      </c>
      <c r="T326" s="9" t="e">
        <f>(COUNTIFS(Sta!$A:$A,$A326,Sta!$R:$R,"&gt;0.5") +COUNTIFS(Sta!$B:$B,$A326,Sta!$S:$S,"&gt;0.5"))/$D326</f>
        <v>#DIV/0!</v>
      </c>
      <c r="U326" s="6" t="e">
        <f>COUNTIFS(Sta!$A:$A,$A326,Sta!$R:$R,"&gt;0.5")/$B326</f>
        <v>#DIV/0!</v>
      </c>
      <c r="V326" s="6" t="e">
        <f>COUNTIFS(Sta!$B:$B,$A326,Sta!$S:$S,"&gt;0.5")/$C326</f>
        <v>#DIV/0!</v>
      </c>
      <c r="W326" s="9" t="e">
        <f>(COUNTIFS(Sta!$A:$A,$A326,Sta!$R:$R,"&gt;1.5") +COUNTIFS(Sta!$B:$B,$A326,Sta!$S:$S,"&gt;1.5"))/$D326</f>
        <v>#DIV/0!</v>
      </c>
      <c r="X326" s="6" t="e">
        <f>COUNTIFS(Sta!$A:$A,$A326,Sta!$R:$R,"&gt;1.5")/$B326</f>
        <v>#DIV/0!</v>
      </c>
      <c r="Y326" s="6" t="e">
        <f>COUNTIFS(Sta!$B:$B,$A326,Sta!$S:$S,"&gt;1.5")/$C326</f>
        <v>#DIV/0!</v>
      </c>
    </row>
    <row r="327" spans="1:25" x14ac:dyDescent="0.3">
      <c r="A327" t="e">
        <f>A3A852</f>
        <v>#NAME?</v>
      </c>
      <c r="B327" s="7">
        <f>COUNTIF(Sta!A:A,A327)</f>
        <v>0</v>
      </c>
      <c r="C327" s="4">
        <f>COUNTIF(Sta!B:B,A327)</f>
        <v>0</v>
      </c>
      <c r="D327" s="4">
        <f t="shared" si="7"/>
        <v>0</v>
      </c>
      <c r="E327" s="8" t="e">
        <f>(SUMIF(Sta!$A:$A,$A327,Sta!$T:$T)  + SUMIF(Sta!$B:$B,$A327,Sta!$T:$T) )/$D327</f>
        <v>#DIV/0!</v>
      </c>
      <c r="F327" s="5" t="e">
        <f>SUMIF(Sta!$A:$A,$A327,Sta!$T:$T)/$B327</f>
        <v>#DIV/0!</v>
      </c>
      <c r="G327" s="5" t="e">
        <f>SUMIF(Sta!$B:$B,$A327,Sta!$T:$T)/$C327</f>
        <v>#DIV/0!</v>
      </c>
      <c r="H327" s="8" t="e">
        <f>(SUMIF(Sta!$A:$A,$A327,Sta!$R:$R)  + SUMIF(Sta!$B:$B,$A327,Sta!$S:$S) )/$D327</f>
        <v>#DIV/0!</v>
      </c>
      <c r="I327" s="5" t="e">
        <f>SUMIF(Sta!$A:$A,$A327,Sta!$R:$R)/$B327</f>
        <v>#DIV/0!</v>
      </c>
      <c r="J327" s="5" t="e">
        <f>SUMIF(Sta!$B:$B,$A327,Sta!$S:$S)/$C327</f>
        <v>#DIV/0!</v>
      </c>
      <c r="K327" s="9" t="e">
        <f>(COUNTIFS(Sta!$A:$A,$A327,Sta!$T:$T,"&gt;2.5") +COUNTIFS(Sta!$B:$B,$A327,Sta!$T:$T,"&gt;2.5"))/$D327</f>
        <v>#DIV/0!</v>
      </c>
      <c r="L327" s="6" t="e">
        <f>COUNTIFS(Sta!$A:$A,$A327,Sta!$T:$T,"&gt;2.5")/$B327</f>
        <v>#DIV/0!</v>
      </c>
      <c r="M327" s="6" t="e">
        <f>COUNTIFS(Sta!$B:$B,$A327,Sta!$T:$T,"&gt;2.5")/$C327</f>
        <v>#DIV/0!</v>
      </c>
      <c r="N327" s="9" t="e">
        <f>(COUNTIFS(Sta!$A:$A,$A327,Sta!$T:$T,"&gt;3.5") +COUNTIFS(Sta!$B:$B,$A327,Sta!$T:$T,"&gt;3.5"))/$D327</f>
        <v>#DIV/0!</v>
      </c>
      <c r="O327" s="31" t="e">
        <f>COUNTIFS(Sta!$A:$A,$A327,Sta!$T:$T,"&gt;3.5")/$B327</f>
        <v>#DIV/0!</v>
      </c>
      <c r="P327" s="12" t="e">
        <f>COUNTIFS(Sta!$B:$B,$A327,Sta!$T:$T,"&gt;3.5")/$C327</f>
        <v>#DIV/0!</v>
      </c>
      <c r="Q327" s="31" t="e">
        <f>(COUNTIFS(Sta!$A:$A,$A327,Sta!$T:$T,"&gt;4.5") +COUNTIFS(Sta!$B:$B,$A327,Sta!$T:$T,"&gt;4.5"))/$D327</f>
        <v>#DIV/0!</v>
      </c>
      <c r="R327" s="6" t="e">
        <f>COUNTIFS(Sta!$A:$A,$A327,Sta!$T:$T,"&gt;4.5")/$B327</f>
        <v>#DIV/0!</v>
      </c>
      <c r="S327" s="6" t="e">
        <f>COUNTIFS(Sta!$B:$B,$A327,Sta!$T:$T,"&gt;4.5")/$C327</f>
        <v>#DIV/0!</v>
      </c>
      <c r="T327" s="9" t="e">
        <f>(COUNTIFS(Sta!$A:$A,$A327,Sta!$R:$R,"&gt;0.5") +COUNTIFS(Sta!$B:$B,$A327,Sta!$S:$S,"&gt;0.5"))/$D327</f>
        <v>#DIV/0!</v>
      </c>
      <c r="U327" s="6" t="e">
        <f>COUNTIFS(Sta!$A:$A,$A327,Sta!$R:$R,"&gt;0.5")/$B327</f>
        <v>#DIV/0!</v>
      </c>
      <c r="V327" s="6" t="e">
        <f>COUNTIFS(Sta!$B:$B,$A327,Sta!$S:$S,"&gt;0.5")/$C327</f>
        <v>#DIV/0!</v>
      </c>
      <c r="W327" s="9" t="e">
        <f>(COUNTIFS(Sta!$A:$A,$A327,Sta!$R:$R,"&gt;1.5") +COUNTIFS(Sta!$B:$B,$A327,Sta!$S:$S,"&gt;1.5"))/$D327</f>
        <v>#DIV/0!</v>
      </c>
      <c r="X327" s="6" t="e">
        <f>COUNTIFS(Sta!$A:$A,$A327,Sta!$R:$R,"&gt;1.5")/$B327</f>
        <v>#DIV/0!</v>
      </c>
      <c r="Y327" s="6" t="e">
        <f>COUNTIFS(Sta!$B:$B,$A327,Sta!$S:$S,"&gt;1.5")/$C327</f>
        <v>#DIV/0!</v>
      </c>
    </row>
    <row r="328" spans="1:25" x14ac:dyDescent="0.3">
      <c r="A328" t="e">
        <f>A3A853</f>
        <v>#NAME?</v>
      </c>
      <c r="B328" s="7">
        <f>COUNTIF(Sta!A:A,A328)</f>
        <v>0</v>
      </c>
      <c r="C328" s="4">
        <f>COUNTIF(Sta!B:B,A328)</f>
        <v>0</v>
      </c>
      <c r="D328" s="4">
        <f t="shared" si="7"/>
        <v>0</v>
      </c>
      <c r="E328" s="8" t="e">
        <f>(SUMIF(Sta!$A:$A,$A328,Sta!$T:$T)  + SUMIF(Sta!$B:$B,$A328,Sta!$T:$T) )/$D328</f>
        <v>#DIV/0!</v>
      </c>
      <c r="F328" s="5" t="e">
        <f>SUMIF(Sta!$A:$A,$A328,Sta!$T:$T)/$B328</f>
        <v>#DIV/0!</v>
      </c>
      <c r="G328" s="5" t="e">
        <f>SUMIF(Sta!$B:$B,$A328,Sta!$T:$T)/$C328</f>
        <v>#DIV/0!</v>
      </c>
      <c r="H328" s="8" t="e">
        <f>(SUMIF(Sta!$A:$A,$A328,Sta!$R:$R)  + SUMIF(Sta!$B:$B,$A328,Sta!$S:$S) )/$D328</f>
        <v>#DIV/0!</v>
      </c>
      <c r="I328" s="5" t="e">
        <f>SUMIF(Sta!$A:$A,$A328,Sta!$R:$R)/$B328</f>
        <v>#DIV/0!</v>
      </c>
      <c r="J328" s="5" t="e">
        <f>SUMIF(Sta!$B:$B,$A328,Sta!$S:$S)/$C328</f>
        <v>#DIV/0!</v>
      </c>
      <c r="K328" s="9" t="e">
        <f>(COUNTIFS(Sta!$A:$A,$A328,Sta!$T:$T,"&gt;2.5") +COUNTIFS(Sta!$B:$B,$A328,Sta!$T:$T,"&gt;2.5"))/$D328</f>
        <v>#DIV/0!</v>
      </c>
      <c r="L328" s="6" t="e">
        <f>COUNTIFS(Sta!$A:$A,$A328,Sta!$T:$T,"&gt;2.5")/$B328</f>
        <v>#DIV/0!</v>
      </c>
      <c r="M328" s="6" t="e">
        <f>COUNTIFS(Sta!$B:$B,$A328,Sta!$T:$T,"&gt;2.5")/$C328</f>
        <v>#DIV/0!</v>
      </c>
      <c r="N328" s="9" t="e">
        <f>(COUNTIFS(Sta!$A:$A,$A328,Sta!$T:$T,"&gt;3.5") +COUNTIFS(Sta!$B:$B,$A328,Sta!$T:$T,"&gt;3.5"))/$D328</f>
        <v>#DIV/0!</v>
      </c>
      <c r="O328" s="31" t="e">
        <f>COUNTIFS(Sta!$A:$A,$A328,Sta!$T:$T,"&gt;3.5")/$B328</f>
        <v>#DIV/0!</v>
      </c>
      <c r="P328" s="12" t="e">
        <f>COUNTIFS(Sta!$B:$B,$A328,Sta!$T:$T,"&gt;3.5")/$C328</f>
        <v>#DIV/0!</v>
      </c>
      <c r="Q328" s="31" t="e">
        <f>(COUNTIFS(Sta!$A:$A,$A328,Sta!$T:$T,"&gt;4.5") +COUNTIFS(Sta!$B:$B,$A328,Sta!$T:$T,"&gt;4.5"))/$D328</f>
        <v>#DIV/0!</v>
      </c>
      <c r="R328" s="6" t="e">
        <f>COUNTIFS(Sta!$A:$A,$A328,Sta!$T:$T,"&gt;4.5")/$B328</f>
        <v>#DIV/0!</v>
      </c>
      <c r="S328" s="6" t="e">
        <f>COUNTIFS(Sta!$B:$B,$A328,Sta!$T:$T,"&gt;4.5")/$C328</f>
        <v>#DIV/0!</v>
      </c>
      <c r="T328" s="9" t="e">
        <f>(COUNTIFS(Sta!$A:$A,$A328,Sta!$R:$R,"&gt;0.5") +COUNTIFS(Sta!$B:$B,$A328,Sta!$S:$S,"&gt;0.5"))/$D328</f>
        <v>#DIV/0!</v>
      </c>
      <c r="U328" s="6" t="e">
        <f>COUNTIFS(Sta!$A:$A,$A328,Sta!$R:$R,"&gt;0.5")/$B328</f>
        <v>#DIV/0!</v>
      </c>
      <c r="V328" s="6" t="e">
        <f>COUNTIFS(Sta!$B:$B,$A328,Sta!$S:$S,"&gt;0.5")/$C328</f>
        <v>#DIV/0!</v>
      </c>
      <c r="W328" s="9" t="e">
        <f>(COUNTIFS(Sta!$A:$A,$A328,Sta!$R:$R,"&gt;1.5") +COUNTIFS(Sta!$B:$B,$A328,Sta!$S:$S,"&gt;1.5"))/$D328</f>
        <v>#DIV/0!</v>
      </c>
      <c r="X328" s="6" t="e">
        <f>COUNTIFS(Sta!$A:$A,$A328,Sta!$R:$R,"&gt;1.5")/$B328</f>
        <v>#DIV/0!</v>
      </c>
      <c r="Y328" s="6" t="e">
        <f>COUNTIFS(Sta!$B:$B,$A328,Sta!$S:$S,"&gt;1.5")/$C328</f>
        <v>#DIV/0!</v>
      </c>
    </row>
    <row r="329" spans="1:25" x14ac:dyDescent="0.3">
      <c r="A329" t="e">
        <f>A3A854</f>
        <v>#NAME?</v>
      </c>
      <c r="B329" s="7">
        <f>COUNTIF(Sta!A:A,A329)</f>
        <v>0</v>
      </c>
      <c r="C329" s="4">
        <f>COUNTIF(Sta!B:B,A329)</f>
        <v>0</v>
      </c>
      <c r="D329" s="4">
        <f t="shared" si="7"/>
        <v>0</v>
      </c>
      <c r="E329" s="8" t="e">
        <f>(SUMIF(Sta!$A:$A,$A329,Sta!$T:$T)  + SUMIF(Sta!$B:$B,$A329,Sta!$T:$T) )/$D329</f>
        <v>#DIV/0!</v>
      </c>
      <c r="F329" s="5" t="e">
        <f>SUMIF(Sta!$A:$A,$A329,Sta!$T:$T)/$B329</f>
        <v>#DIV/0!</v>
      </c>
      <c r="G329" s="5" t="e">
        <f>SUMIF(Sta!$B:$B,$A329,Sta!$T:$T)/$C329</f>
        <v>#DIV/0!</v>
      </c>
      <c r="H329" s="8" t="e">
        <f>(SUMIF(Sta!$A:$A,$A329,Sta!$R:$R)  + SUMIF(Sta!$B:$B,$A329,Sta!$S:$S) )/$D329</f>
        <v>#DIV/0!</v>
      </c>
      <c r="I329" s="5" t="e">
        <f>SUMIF(Sta!$A:$A,$A329,Sta!$R:$R)/$B329</f>
        <v>#DIV/0!</v>
      </c>
      <c r="J329" s="5" t="e">
        <f>SUMIF(Sta!$B:$B,$A329,Sta!$S:$S)/$C329</f>
        <v>#DIV/0!</v>
      </c>
      <c r="K329" s="9" t="e">
        <f>(COUNTIFS(Sta!$A:$A,$A329,Sta!$T:$T,"&gt;2.5") +COUNTIFS(Sta!$B:$B,$A329,Sta!$T:$T,"&gt;2.5"))/$D329</f>
        <v>#DIV/0!</v>
      </c>
      <c r="L329" s="6" t="e">
        <f>COUNTIFS(Sta!$A:$A,$A329,Sta!$T:$T,"&gt;2.5")/$B329</f>
        <v>#DIV/0!</v>
      </c>
      <c r="M329" s="6" t="e">
        <f>COUNTIFS(Sta!$B:$B,$A329,Sta!$T:$T,"&gt;2.5")/$C329</f>
        <v>#DIV/0!</v>
      </c>
      <c r="N329" s="9" t="e">
        <f>(COUNTIFS(Sta!$A:$A,$A329,Sta!$T:$T,"&gt;3.5") +COUNTIFS(Sta!$B:$B,$A329,Sta!$T:$T,"&gt;3.5"))/$D329</f>
        <v>#DIV/0!</v>
      </c>
      <c r="O329" s="31" t="e">
        <f>COUNTIFS(Sta!$A:$A,$A329,Sta!$T:$T,"&gt;3.5")/$B329</f>
        <v>#DIV/0!</v>
      </c>
      <c r="P329" s="12" t="e">
        <f>COUNTIFS(Sta!$B:$B,$A329,Sta!$T:$T,"&gt;3.5")/$C329</f>
        <v>#DIV/0!</v>
      </c>
      <c r="Q329" s="31" t="e">
        <f>(COUNTIFS(Sta!$A:$A,$A329,Sta!$T:$T,"&gt;4.5") +COUNTIFS(Sta!$B:$B,$A329,Sta!$T:$T,"&gt;4.5"))/$D329</f>
        <v>#DIV/0!</v>
      </c>
      <c r="R329" s="6" t="e">
        <f>COUNTIFS(Sta!$A:$A,$A329,Sta!$T:$T,"&gt;4.5")/$B329</f>
        <v>#DIV/0!</v>
      </c>
      <c r="S329" s="6" t="e">
        <f>COUNTIFS(Sta!$B:$B,$A329,Sta!$T:$T,"&gt;4.5")/$C329</f>
        <v>#DIV/0!</v>
      </c>
      <c r="T329" s="9" t="e">
        <f>(COUNTIFS(Sta!$A:$A,$A329,Sta!$R:$R,"&gt;0.5") +COUNTIFS(Sta!$B:$B,$A329,Sta!$S:$S,"&gt;0.5"))/$D329</f>
        <v>#DIV/0!</v>
      </c>
      <c r="U329" s="6" t="e">
        <f>COUNTIFS(Sta!$A:$A,$A329,Sta!$R:$R,"&gt;0.5")/$B329</f>
        <v>#DIV/0!</v>
      </c>
      <c r="V329" s="6" t="e">
        <f>COUNTIFS(Sta!$B:$B,$A329,Sta!$S:$S,"&gt;0.5")/$C329</f>
        <v>#DIV/0!</v>
      </c>
      <c r="W329" s="9" t="e">
        <f>(COUNTIFS(Sta!$A:$A,$A329,Sta!$R:$R,"&gt;1.5") +COUNTIFS(Sta!$B:$B,$A329,Sta!$S:$S,"&gt;1.5"))/$D329</f>
        <v>#DIV/0!</v>
      </c>
      <c r="X329" s="6" t="e">
        <f>COUNTIFS(Sta!$A:$A,$A329,Sta!$R:$R,"&gt;1.5")/$B329</f>
        <v>#DIV/0!</v>
      </c>
      <c r="Y329" s="6" t="e">
        <f>COUNTIFS(Sta!$B:$B,$A329,Sta!$S:$S,"&gt;1.5")/$C329</f>
        <v>#DIV/0!</v>
      </c>
    </row>
    <row r="330" spans="1:25" x14ac:dyDescent="0.3">
      <c r="A330" t="e">
        <f>A3A855</f>
        <v>#NAME?</v>
      </c>
      <c r="B330" s="7">
        <f>COUNTIF(Sta!A:A,A330)</f>
        <v>0</v>
      </c>
      <c r="C330" s="4">
        <f>COUNTIF(Sta!B:B,A330)</f>
        <v>0</v>
      </c>
      <c r="D330" s="4">
        <f t="shared" si="7"/>
        <v>0</v>
      </c>
      <c r="E330" s="8" t="e">
        <f>(SUMIF(Sta!$A:$A,$A330,Sta!$T:$T)  + SUMIF(Sta!$B:$B,$A330,Sta!$T:$T) )/$D330</f>
        <v>#DIV/0!</v>
      </c>
      <c r="F330" s="5" t="e">
        <f>SUMIF(Sta!$A:$A,$A330,Sta!$T:$T)/$B330</f>
        <v>#DIV/0!</v>
      </c>
      <c r="G330" s="5" t="e">
        <f>SUMIF(Sta!$B:$B,$A330,Sta!$T:$T)/$C330</f>
        <v>#DIV/0!</v>
      </c>
      <c r="H330" s="8" t="e">
        <f>(SUMIF(Sta!$A:$A,$A330,Sta!$R:$R)  + SUMIF(Sta!$B:$B,$A330,Sta!$S:$S) )/$D330</f>
        <v>#DIV/0!</v>
      </c>
      <c r="I330" s="5" t="e">
        <f>SUMIF(Sta!$A:$A,$A330,Sta!$R:$R)/$B330</f>
        <v>#DIV/0!</v>
      </c>
      <c r="J330" s="5" t="e">
        <f>SUMIF(Sta!$B:$B,$A330,Sta!$S:$S)/$C330</f>
        <v>#DIV/0!</v>
      </c>
      <c r="K330" s="9" t="e">
        <f>(COUNTIFS(Sta!$A:$A,$A330,Sta!$T:$T,"&gt;2.5") +COUNTIFS(Sta!$B:$B,$A330,Sta!$T:$T,"&gt;2.5"))/$D330</f>
        <v>#DIV/0!</v>
      </c>
      <c r="L330" s="6" t="e">
        <f>COUNTIFS(Sta!$A:$A,$A330,Sta!$T:$T,"&gt;2.5")/$B330</f>
        <v>#DIV/0!</v>
      </c>
      <c r="M330" s="6" t="e">
        <f>COUNTIFS(Sta!$B:$B,$A330,Sta!$T:$T,"&gt;2.5")/$C330</f>
        <v>#DIV/0!</v>
      </c>
      <c r="N330" s="9" t="e">
        <f>(COUNTIFS(Sta!$A:$A,$A330,Sta!$T:$T,"&gt;3.5") +COUNTIFS(Sta!$B:$B,$A330,Sta!$T:$T,"&gt;3.5"))/$D330</f>
        <v>#DIV/0!</v>
      </c>
      <c r="O330" s="31" t="e">
        <f>COUNTIFS(Sta!$A:$A,$A330,Sta!$T:$T,"&gt;3.5")/$B330</f>
        <v>#DIV/0!</v>
      </c>
      <c r="P330" s="12" t="e">
        <f>COUNTIFS(Sta!$B:$B,$A330,Sta!$T:$T,"&gt;3.5")/$C330</f>
        <v>#DIV/0!</v>
      </c>
      <c r="Q330" s="31" t="e">
        <f>(COUNTIFS(Sta!$A:$A,$A330,Sta!$T:$T,"&gt;4.5") +COUNTIFS(Sta!$B:$B,$A330,Sta!$T:$T,"&gt;4.5"))/$D330</f>
        <v>#DIV/0!</v>
      </c>
      <c r="R330" s="6" t="e">
        <f>COUNTIFS(Sta!$A:$A,$A330,Sta!$T:$T,"&gt;4.5")/$B330</f>
        <v>#DIV/0!</v>
      </c>
      <c r="S330" s="6" t="e">
        <f>COUNTIFS(Sta!$B:$B,$A330,Sta!$T:$T,"&gt;4.5")/$C330</f>
        <v>#DIV/0!</v>
      </c>
      <c r="T330" s="9" t="e">
        <f>(COUNTIFS(Sta!$A:$A,$A330,Sta!$R:$R,"&gt;0.5") +COUNTIFS(Sta!$B:$B,$A330,Sta!$S:$S,"&gt;0.5"))/$D330</f>
        <v>#DIV/0!</v>
      </c>
      <c r="U330" s="6" t="e">
        <f>COUNTIFS(Sta!$A:$A,$A330,Sta!$R:$R,"&gt;0.5")/$B330</f>
        <v>#DIV/0!</v>
      </c>
      <c r="V330" s="6" t="e">
        <f>COUNTIFS(Sta!$B:$B,$A330,Sta!$S:$S,"&gt;0.5")/$C330</f>
        <v>#DIV/0!</v>
      </c>
      <c r="W330" s="9" t="e">
        <f>(COUNTIFS(Sta!$A:$A,$A330,Sta!$R:$R,"&gt;1.5") +COUNTIFS(Sta!$B:$B,$A330,Sta!$S:$S,"&gt;1.5"))/$D330</f>
        <v>#DIV/0!</v>
      </c>
      <c r="X330" s="6" t="e">
        <f>COUNTIFS(Sta!$A:$A,$A330,Sta!$R:$R,"&gt;1.5")/$B330</f>
        <v>#DIV/0!</v>
      </c>
      <c r="Y330" s="6" t="e">
        <f>COUNTIFS(Sta!$B:$B,$A330,Sta!$S:$S,"&gt;1.5")/$C330</f>
        <v>#DIV/0!</v>
      </c>
    </row>
    <row r="331" spans="1:25" x14ac:dyDescent="0.3">
      <c r="A331" t="e">
        <f>A3A856</f>
        <v>#NAME?</v>
      </c>
      <c r="B331" s="7">
        <f>COUNTIF(Sta!A:A,A331)</f>
        <v>0</v>
      </c>
      <c r="C331" s="4">
        <f>COUNTIF(Sta!B:B,A331)</f>
        <v>0</v>
      </c>
      <c r="D331" s="4">
        <f t="shared" si="7"/>
        <v>0</v>
      </c>
      <c r="E331" s="8" t="e">
        <f>(SUMIF(Sta!$A:$A,$A331,Sta!$T:$T)  + SUMIF(Sta!$B:$B,$A331,Sta!$T:$T) )/$D331</f>
        <v>#DIV/0!</v>
      </c>
      <c r="F331" s="5" t="e">
        <f>SUMIF(Sta!$A:$A,$A331,Sta!$T:$T)/$B331</f>
        <v>#DIV/0!</v>
      </c>
      <c r="G331" s="5" t="e">
        <f>SUMIF(Sta!$B:$B,$A331,Sta!$T:$T)/$C331</f>
        <v>#DIV/0!</v>
      </c>
      <c r="H331" s="8" t="e">
        <f>(SUMIF(Sta!$A:$A,$A331,Sta!$R:$R)  + SUMIF(Sta!$B:$B,$A331,Sta!$S:$S) )/$D331</f>
        <v>#DIV/0!</v>
      </c>
      <c r="I331" s="5" t="e">
        <f>SUMIF(Sta!$A:$A,$A331,Sta!$R:$R)/$B331</f>
        <v>#DIV/0!</v>
      </c>
      <c r="J331" s="5" t="e">
        <f>SUMIF(Sta!$B:$B,$A331,Sta!$S:$S)/$C331</f>
        <v>#DIV/0!</v>
      </c>
      <c r="K331" s="9" t="e">
        <f>(COUNTIFS(Sta!$A:$A,$A331,Sta!$T:$T,"&gt;2.5") +COUNTIFS(Sta!$B:$B,$A331,Sta!$T:$T,"&gt;2.5"))/$D331</f>
        <v>#DIV/0!</v>
      </c>
      <c r="L331" s="6" t="e">
        <f>COUNTIFS(Sta!$A:$A,$A331,Sta!$T:$T,"&gt;2.5")/$B331</f>
        <v>#DIV/0!</v>
      </c>
      <c r="M331" s="6" t="e">
        <f>COUNTIFS(Sta!$B:$B,$A331,Sta!$T:$T,"&gt;2.5")/$C331</f>
        <v>#DIV/0!</v>
      </c>
      <c r="N331" s="9" t="e">
        <f>(COUNTIFS(Sta!$A:$A,$A331,Sta!$T:$T,"&gt;3.5") +COUNTIFS(Sta!$B:$B,$A331,Sta!$T:$T,"&gt;3.5"))/$D331</f>
        <v>#DIV/0!</v>
      </c>
      <c r="O331" s="31" t="e">
        <f>COUNTIFS(Sta!$A:$A,$A331,Sta!$T:$T,"&gt;3.5")/$B331</f>
        <v>#DIV/0!</v>
      </c>
      <c r="P331" s="12" t="e">
        <f>COUNTIFS(Sta!$B:$B,$A331,Sta!$T:$T,"&gt;3.5")/$C331</f>
        <v>#DIV/0!</v>
      </c>
      <c r="Q331" s="31" t="e">
        <f>(COUNTIFS(Sta!$A:$A,$A331,Sta!$T:$T,"&gt;4.5") +COUNTIFS(Sta!$B:$B,$A331,Sta!$T:$T,"&gt;4.5"))/$D331</f>
        <v>#DIV/0!</v>
      </c>
      <c r="R331" s="6" t="e">
        <f>COUNTIFS(Sta!$A:$A,$A331,Sta!$T:$T,"&gt;4.5")/$B331</f>
        <v>#DIV/0!</v>
      </c>
      <c r="S331" s="6" t="e">
        <f>COUNTIFS(Sta!$B:$B,$A331,Sta!$T:$T,"&gt;4.5")/$C331</f>
        <v>#DIV/0!</v>
      </c>
      <c r="T331" s="9" t="e">
        <f>(COUNTIFS(Sta!$A:$A,$A331,Sta!$R:$R,"&gt;0.5") +COUNTIFS(Sta!$B:$B,$A331,Sta!$S:$S,"&gt;0.5"))/$D331</f>
        <v>#DIV/0!</v>
      </c>
      <c r="U331" s="6" t="e">
        <f>COUNTIFS(Sta!$A:$A,$A331,Sta!$R:$R,"&gt;0.5")/$B331</f>
        <v>#DIV/0!</v>
      </c>
      <c r="V331" s="6" t="e">
        <f>COUNTIFS(Sta!$B:$B,$A331,Sta!$S:$S,"&gt;0.5")/$C331</f>
        <v>#DIV/0!</v>
      </c>
      <c r="W331" s="9" t="e">
        <f>(COUNTIFS(Sta!$A:$A,$A331,Sta!$R:$R,"&gt;1.5") +COUNTIFS(Sta!$B:$B,$A331,Sta!$S:$S,"&gt;1.5"))/$D331</f>
        <v>#DIV/0!</v>
      </c>
      <c r="X331" s="6" t="e">
        <f>COUNTIFS(Sta!$A:$A,$A331,Sta!$R:$R,"&gt;1.5")/$B331</f>
        <v>#DIV/0!</v>
      </c>
      <c r="Y331" s="6" t="e">
        <f>COUNTIFS(Sta!$B:$B,$A331,Sta!$S:$S,"&gt;1.5")/$C331</f>
        <v>#DIV/0!</v>
      </c>
    </row>
    <row r="332" spans="1:25" x14ac:dyDescent="0.3">
      <c r="A332" t="e">
        <f>A3A857</f>
        <v>#NAME?</v>
      </c>
      <c r="B332" s="7">
        <f>COUNTIF(Sta!A:A,A332)</f>
        <v>0</v>
      </c>
      <c r="C332" s="4">
        <f>COUNTIF(Sta!B:B,A332)</f>
        <v>0</v>
      </c>
      <c r="D332" s="4">
        <f t="shared" si="7"/>
        <v>0</v>
      </c>
      <c r="E332" s="8" t="e">
        <f>(SUMIF(Sta!$A:$A,$A332,Sta!$T:$T)  + SUMIF(Sta!$B:$B,$A332,Sta!$T:$T) )/$D332</f>
        <v>#DIV/0!</v>
      </c>
      <c r="F332" s="5" t="e">
        <f>SUMIF(Sta!$A:$A,$A332,Sta!$T:$T)/$B332</f>
        <v>#DIV/0!</v>
      </c>
      <c r="G332" s="5" t="e">
        <f>SUMIF(Sta!$B:$B,$A332,Sta!$T:$T)/$C332</f>
        <v>#DIV/0!</v>
      </c>
      <c r="H332" s="8" t="e">
        <f>(SUMIF(Sta!$A:$A,$A332,Sta!$R:$R)  + SUMIF(Sta!$B:$B,$A332,Sta!$S:$S) )/$D332</f>
        <v>#DIV/0!</v>
      </c>
      <c r="I332" s="5" t="e">
        <f>SUMIF(Sta!$A:$A,$A332,Sta!$R:$R)/$B332</f>
        <v>#DIV/0!</v>
      </c>
      <c r="J332" s="5" t="e">
        <f>SUMIF(Sta!$B:$B,$A332,Sta!$S:$S)/$C332</f>
        <v>#DIV/0!</v>
      </c>
      <c r="K332" s="9" t="e">
        <f>(COUNTIFS(Sta!$A:$A,$A332,Sta!$T:$T,"&gt;2.5") +COUNTIFS(Sta!$B:$B,$A332,Sta!$T:$T,"&gt;2.5"))/$D332</f>
        <v>#DIV/0!</v>
      </c>
      <c r="L332" s="6" t="e">
        <f>COUNTIFS(Sta!$A:$A,$A332,Sta!$T:$T,"&gt;2.5")/$B332</f>
        <v>#DIV/0!</v>
      </c>
      <c r="M332" s="6" t="e">
        <f>COUNTIFS(Sta!$B:$B,$A332,Sta!$T:$T,"&gt;2.5")/$C332</f>
        <v>#DIV/0!</v>
      </c>
      <c r="N332" s="9" t="e">
        <f>(COUNTIFS(Sta!$A:$A,$A332,Sta!$T:$T,"&gt;3.5") +COUNTIFS(Sta!$B:$B,$A332,Sta!$T:$T,"&gt;3.5"))/$D332</f>
        <v>#DIV/0!</v>
      </c>
      <c r="O332" s="31" t="e">
        <f>COUNTIFS(Sta!$A:$A,$A332,Sta!$T:$T,"&gt;3.5")/$B332</f>
        <v>#DIV/0!</v>
      </c>
      <c r="P332" s="12" t="e">
        <f>COUNTIFS(Sta!$B:$B,$A332,Sta!$T:$T,"&gt;3.5")/$C332</f>
        <v>#DIV/0!</v>
      </c>
      <c r="Q332" s="31" t="e">
        <f>(COUNTIFS(Sta!$A:$A,$A332,Sta!$T:$T,"&gt;4.5") +COUNTIFS(Sta!$B:$B,$A332,Sta!$T:$T,"&gt;4.5"))/$D332</f>
        <v>#DIV/0!</v>
      </c>
      <c r="R332" s="6" t="e">
        <f>COUNTIFS(Sta!$A:$A,$A332,Sta!$T:$T,"&gt;4.5")/$B332</f>
        <v>#DIV/0!</v>
      </c>
      <c r="S332" s="6" t="e">
        <f>COUNTIFS(Sta!$B:$B,$A332,Sta!$T:$T,"&gt;4.5")/$C332</f>
        <v>#DIV/0!</v>
      </c>
      <c r="T332" s="9" t="e">
        <f>(COUNTIFS(Sta!$A:$A,$A332,Sta!$R:$R,"&gt;0.5") +COUNTIFS(Sta!$B:$B,$A332,Sta!$S:$S,"&gt;0.5"))/$D332</f>
        <v>#DIV/0!</v>
      </c>
      <c r="U332" s="6" t="e">
        <f>COUNTIFS(Sta!$A:$A,$A332,Sta!$R:$R,"&gt;0.5")/$B332</f>
        <v>#DIV/0!</v>
      </c>
      <c r="V332" s="6" t="e">
        <f>COUNTIFS(Sta!$B:$B,$A332,Sta!$S:$S,"&gt;0.5")/$C332</f>
        <v>#DIV/0!</v>
      </c>
      <c r="W332" s="9" t="e">
        <f>(COUNTIFS(Sta!$A:$A,$A332,Sta!$R:$R,"&gt;1.5") +COUNTIFS(Sta!$B:$B,$A332,Sta!$S:$S,"&gt;1.5"))/$D332</f>
        <v>#DIV/0!</v>
      </c>
      <c r="X332" s="6" t="e">
        <f>COUNTIFS(Sta!$A:$A,$A332,Sta!$R:$R,"&gt;1.5")/$B332</f>
        <v>#DIV/0!</v>
      </c>
      <c r="Y332" s="6" t="e">
        <f>COUNTIFS(Sta!$B:$B,$A332,Sta!$S:$S,"&gt;1.5")/$C332</f>
        <v>#DIV/0!</v>
      </c>
    </row>
    <row r="333" spans="1:25" x14ac:dyDescent="0.3">
      <c r="A333" t="e">
        <f>A3A858</f>
        <v>#NAME?</v>
      </c>
      <c r="B333" s="7">
        <f>COUNTIF(Sta!A:A,A333)</f>
        <v>0</v>
      </c>
      <c r="C333" s="4">
        <f>COUNTIF(Sta!B:B,A333)</f>
        <v>0</v>
      </c>
      <c r="D333" s="4">
        <f t="shared" si="7"/>
        <v>0</v>
      </c>
      <c r="E333" s="8" t="e">
        <f>(SUMIF(Sta!$A:$A,$A333,Sta!$T:$T)  + SUMIF(Sta!$B:$B,$A333,Sta!$T:$T) )/$D333</f>
        <v>#DIV/0!</v>
      </c>
      <c r="F333" s="5" t="e">
        <f>SUMIF(Sta!$A:$A,$A333,Sta!$T:$T)/$B333</f>
        <v>#DIV/0!</v>
      </c>
      <c r="G333" s="5" t="e">
        <f>SUMIF(Sta!$B:$B,$A333,Sta!$T:$T)/$C333</f>
        <v>#DIV/0!</v>
      </c>
      <c r="H333" s="8" t="e">
        <f>(SUMIF(Sta!$A:$A,$A333,Sta!$R:$R)  + SUMIF(Sta!$B:$B,$A333,Sta!$S:$S) )/$D333</f>
        <v>#DIV/0!</v>
      </c>
      <c r="I333" s="5" t="e">
        <f>SUMIF(Sta!$A:$A,$A333,Sta!$R:$R)/$B333</f>
        <v>#DIV/0!</v>
      </c>
      <c r="J333" s="5" t="e">
        <f>SUMIF(Sta!$B:$B,$A333,Sta!$S:$S)/$C333</f>
        <v>#DIV/0!</v>
      </c>
      <c r="K333" s="9" t="e">
        <f>(COUNTIFS(Sta!$A:$A,$A333,Sta!$T:$T,"&gt;2.5") +COUNTIFS(Sta!$B:$B,$A333,Sta!$T:$T,"&gt;2.5"))/$D333</f>
        <v>#DIV/0!</v>
      </c>
      <c r="L333" s="6" t="e">
        <f>COUNTIFS(Sta!$A:$A,$A333,Sta!$T:$T,"&gt;2.5")/$B333</f>
        <v>#DIV/0!</v>
      </c>
      <c r="M333" s="6" t="e">
        <f>COUNTIFS(Sta!$B:$B,$A333,Sta!$T:$T,"&gt;2.5")/$C333</f>
        <v>#DIV/0!</v>
      </c>
      <c r="N333" s="9" t="e">
        <f>(COUNTIFS(Sta!$A:$A,$A333,Sta!$T:$T,"&gt;3.5") +COUNTIFS(Sta!$B:$B,$A333,Sta!$T:$T,"&gt;3.5"))/$D333</f>
        <v>#DIV/0!</v>
      </c>
      <c r="O333" s="31" t="e">
        <f>COUNTIFS(Sta!$A:$A,$A333,Sta!$T:$T,"&gt;3.5")/$B333</f>
        <v>#DIV/0!</v>
      </c>
      <c r="P333" s="12" t="e">
        <f>COUNTIFS(Sta!$B:$B,$A333,Sta!$T:$T,"&gt;3.5")/$C333</f>
        <v>#DIV/0!</v>
      </c>
      <c r="Q333" s="31" t="e">
        <f>(COUNTIFS(Sta!$A:$A,$A333,Sta!$T:$T,"&gt;4.5") +COUNTIFS(Sta!$B:$B,$A333,Sta!$T:$T,"&gt;4.5"))/$D333</f>
        <v>#DIV/0!</v>
      </c>
      <c r="R333" s="6" t="e">
        <f>COUNTIFS(Sta!$A:$A,$A333,Sta!$T:$T,"&gt;4.5")/$B333</f>
        <v>#DIV/0!</v>
      </c>
      <c r="S333" s="6" t="e">
        <f>COUNTIFS(Sta!$B:$B,$A333,Sta!$T:$T,"&gt;4.5")/$C333</f>
        <v>#DIV/0!</v>
      </c>
      <c r="T333" s="9" t="e">
        <f>(COUNTIFS(Sta!$A:$A,$A333,Sta!$R:$R,"&gt;0.5") +COUNTIFS(Sta!$B:$B,$A333,Sta!$S:$S,"&gt;0.5"))/$D333</f>
        <v>#DIV/0!</v>
      </c>
      <c r="U333" s="6" t="e">
        <f>COUNTIFS(Sta!$A:$A,$A333,Sta!$R:$R,"&gt;0.5")/$B333</f>
        <v>#DIV/0!</v>
      </c>
      <c r="V333" s="6" t="e">
        <f>COUNTIFS(Sta!$B:$B,$A333,Sta!$S:$S,"&gt;0.5")/$C333</f>
        <v>#DIV/0!</v>
      </c>
      <c r="W333" s="9" t="e">
        <f>(COUNTIFS(Sta!$A:$A,$A333,Sta!$R:$R,"&gt;1.5") +COUNTIFS(Sta!$B:$B,$A333,Sta!$S:$S,"&gt;1.5"))/$D333</f>
        <v>#DIV/0!</v>
      </c>
      <c r="X333" s="6" t="e">
        <f>COUNTIFS(Sta!$A:$A,$A333,Sta!$R:$R,"&gt;1.5")/$B333</f>
        <v>#DIV/0!</v>
      </c>
      <c r="Y333" s="6" t="e">
        <f>COUNTIFS(Sta!$B:$B,$A333,Sta!$S:$S,"&gt;1.5")/$C333</f>
        <v>#DIV/0!</v>
      </c>
    </row>
  </sheetData>
  <mergeCells count="9">
    <mergeCell ref="T1:V1"/>
    <mergeCell ref="W1:Y1"/>
    <mergeCell ref="A1:A2"/>
    <mergeCell ref="B1:D1"/>
    <mergeCell ref="E1:G1"/>
    <mergeCell ref="H1:J1"/>
    <mergeCell ref="K1:M1"/>
    <mergeCell ref="Q1:S1"/>
    <mergeCell ref="N1:P1"/>
  </mergeCells>
  <conditionalFormatting sqref="A3:A100">
    <cfRule type="duplicateValues" dxfId="7" priority="1"/>
  </conditionalFormatting>
  <conditionalFormatting sqref="E3:G333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33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33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33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V33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Y333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D369-E031-4F18-BB0A-D2C7A28C5377}">
  <sheetPr filterMode="1"/>
  <dimension ref="A1:AF500"/>
  <sheetViews>
    <sheetView topLeftCell="A17" zoomScale="85" zoomScaleNormal="85" workbookViewId="0">
      <selection activeCell="A34" sqref="A34:XFD34"/>
    </sheetView>
  </sheetViews>
  <sheetFormatPr defaultColWidth="6" defaultRowHeight="13.8" x14ac:dyDescent="0.3"/>
  <cols>
    <col min="1" max="4" width="6" style="21"/>
    <col min="5" max="6" width="6.77734375" style="21" bestFit="1" customWidth="1"/>
    <col min="7" max="8" width="6.77734375" style="21" customWidth="1"/>
    <col min="9" max="14" width="6.77734375" style="21" bestFit="1" customWidth="1"/>
    <col min="15" max="16" width="14.6640625" style="21" customWidth="1"/>
    <col min="17" max="17" width="10.5546875" style="21" bestFit="1" customWidth="1"/>
    <col min="18" max="18" width="14.6640625" style="21" customWidth="1"/>
    <col min="19" max="21" width="6" style="21"/>
    <col min="22" max="22" width="6.5546875" style="21" customWidth="1"/>
    <col min="23" max="23" width="10.88671875" style="21" customWidth="1"/>
    <col min="24" max="24" width="6.77734375" style="21" bestFit="1" customWidth="1"/>
    <col min="25" max="26" width="6.77734375" style="21" customWidth="1"/>
    <col min="27" max="27" width="6" style="21"/>
    <col min="28" max="32" width="6.77734375" style="21" bestFit="1" customWidth="1"/>
    <col min="33" max="16384" width="6" style="21"/>
  </cols>
  <sheetData>
    <row r="1" spans="1:32" s="23" customFormat="1" ht="42.6" thickTop="1" thickBot="1" x14ac:dyDescent="0.35">
      <c r="A1" s="26" t="s">
        <v>25</v>
      </c>
      <c r="B1" s="26" t="s">
        <v>20</v>
      </c>
      <c r="C1" s="26" t="s">
        <v>21</v>
      </c>
      <c r="D1" s="26" t="s">
        <v>20</v>
      </c>
      <c r="E1" s="26" t="s">
        <v>26</v>
      </c>
      <c r="F1" s="26" t="s">
        <v>20</v>
      </c>
      <c r="G1" s="26" t="s">
        <v>151</v>
      </c>
      <c r="H1" s="26" t="s">
        <v>20</v>
      </c>
      <c r="I1" s="26" t="s">
        <v>27</v>
      </c>
      <c r="J1" s="26" t="s">
        <v>20</v>
      </c>
      <c r="K1" s="26" t="s">
        <v>28</v>
      </c>
      <c r="L1" s="26" t="s">
        <v>20</v>
      </c>
      <c r="M1" s="26" t="s">
        <v>29</v>
      </c>
      <c r="N1" s="26" t="s">
        <v>20</v>
      </c>
      <c r="O1" s="26" t="s">
        <v>0</v>
      </c>
      <c r="P1" s="26" t="s">
        <v>149</v>
      </c>
      <c r="Q1" s="26" t="s">
        <v>81</v>
      </c>
      <c r="R1" s="26" t="s">
        <v>1</v>
      </c>
      <c r="S1" s="26" t="s">
        <v>25</v>
      </c>
      <c r="T1" s="26" t="s">
        <v>24</v>
      </c>
      <c r="U1" s="26" t="s">
        <v>21</v>
      </c>
      <c r="V1" s="26" t="s">
        <v>24</v>
      </c>
      <c r="W1" s="26" t="s">
        <v>26</v>
      </c>
      <c r="X1" s="26" t="s">
        <v>24</v>
      </c>
      <c r="Y1" s="26" t="s">
        <v>151</v>
      </c>
      <c r="Z1" s="26" t="s">
        <v>24</v>
      </c>
      <c r="AA1" s="26" t="s">
        <v>27</v>
      </c>
      <c r="AB1" s="26" t="s">
        <v>24</v>
      </c>
      <c r="AC1" s="26" t="s">
        <v>28</v>
      </c>
      <c r="AD1" s="26" t="s">
        <v>24</v>
      </c>
      <c r="AE1" s="26" t="s">
        <v>29</v>
      </c>
      <c r="AF1" s="26" t="s">
        <v>24</v>
      </c>
    </row>
    <row r="2" spans="1:32" ht="14.4" thickTop="1" x14ac:dyDescent="0.3">
      <c r="A2" s="22">
        <f>VLOOKUP($O2,CardStats!$A$3:$AH$473,5,FALSE)</f>
        <v>3</v>
      </c>
      <c r="B2" s="22">
        <f>VLOOKUP($O2,CardStats!$A$3:$AH$473,6,FALSE)</f>
        <v>3.6</v>
      </c>
      <c r="C2" s="22">
        <f>VLOOKUP($O2,CardStats!$A$3:$AH$473,8,FALSE)</f>
        <v>1.5454545454545454</v>
      </c>
      <c r="D2" s="22">
        <f>VLOOKUP($O2,CardStats!$A$3:$AH$473,9,FALSE)</f>
        <v>1.6</v>
      </c>
      <c r="E2" s="27">
        <f>VLOOKUP($O2,CardStats!$A$3:$AH$473,11,FALSE)</f>
        <v>0.63636363636363635</v>
      </c>
      <c r="F2" s="27">
        <f>VLOOKUP($O2,CardStats!$A$3:$AH$473,12,FALSE)</f>
        <v>0.8</v>
      </c>
      <c r="G2" s="27">
        <f>VLOOKUP($O2,CardStats!$A$3:$AH$473,14,FALSE)</f>
        <v>0.54545454545454541</v>
      </c>
      <c r="H2" s="27">
        <f>VLOOKUP($O2,CardStats!$A$3:$AH$473,15,FALSE)</f>
        <v>0.8</v>
      </c>
      <c r="I2" s="27">
        <f>VLOOKUP($O2,CardStats!$A$3:$AH$473,17,FALSE)</f>
        <v>0</v>
      </c>
      <c r="J2" s="27">
        <f>VLOOKUP($O2,CardStats!$A$3:$AH$473,18,FALSE)</f>
        <v>0</v>
      </c>
      <c r="K2" s="27">
        <f>VLOOKUP($O2,CardStats!$A$3:$AH$473,20,FALSE)</f>
        <v>1</v>
      </c>
      <c r="L2" s="27">
        <f>VLOOKUP($O2,CardStats!$A$3:$AH$473,21,FALSE)</f>
        <v>1</v>
      </c>
      <c r="M2" s="27">
        <f>VLOOKUP($O2,CardStats!$A$3:$AH$473,23,FALSE)</f>
        <v>0.36363636363636365</v>
      </c>
      <c r="N2" s="27">
        <f>VLOOKUP($O2,CardStats!$A$3:$AH$473,24,FALSE)</f>
        <v>0.4</v>
      </c>
      <c r="O2" s="24" t="str">
        <f>Fixtures!A2</f>
        <v>Norwich City</v>
      </c>
      <c r="P2" s="24" t="str">
        <f>Fixtures!E2</f>
        <v>Premier League</v>
      </c>
      <c r="Q2" s="25">
        <f>IF(Fixtures!C2&gt;7,Fixtures!D2)</f>
        <v>43777</v>
      </c>
      <c r="R2" s="24" t="str">
        <f>Fixtures!B2</f>
        <v>Watford</v>
      </c>
      <c r="S2" s="22">
        <f>VLOOKUP($R2,CardStats!$A$3:$AH$473,5,FALSE)</f>
        <v>4.2727272727272725</v>
      </c>
      <c r="T2" s="22">
        <f>VLOOKUP($R2,CardStats!$A$3:$AH$473,7,FALSE)</f>
        <v>4.4000000000000004</v>
      </c>
      <c r="U2" s="22">
        <f>VLOOKUP($R2,CardStats!$A$3:$AH$473,8,FALSE)</f>
        <v>2.2727272727272729</v>
      </c>
      <c r="V2" s="22">
        <f>VLOOKUP($R2,CardStats!$A$3:$AH$473,10,FALSE)</f>
        <v>2.4</v>
      </c>
      <c r="W2" s="27">
        <f>VLOOKUP($R2,CardStats!$A$3:$AH$473,11,FALSE)</f>
        <v>0.63636363636363635</v>
      </c>
      <c r="X2" s="27">
        <f>VLOOKUP($R2,CardStats!$A$3:$AH$473,13,FALSE)</f>
        <v>0.8</v>
      </c>
      <c r="Y2" s="27">
        <f>VLOOKUP($R2,CardStats!$A$3:$AH$473,14,FALSE)</f>
        <v>0.63636363636363635</v>
      </c>
      <c r="Z2" s="27">
        <f>VLOOKUP($R2,CardStats!$A$3:$AH$473,16,FALSE)</f>
        <v>0.8</v>
      </c>
      <c r="AA2" s="27">
        <f>VLOOKUP($R2,CardStats!$A$3:$AH$473,17,FALSE)</f>
        <v>0.54545454545454541</v>
      </c>
      <c r="AB2" s="27">
        <f>VLOOKUP($R2,CardStats!$A$3:$AH$473,19,FALSE)</f>
        <v>0.6</v>
      </c>
      <c r="AC2" s="27">
        <f>VLOOKUP($R2,CardStats!$A$3:$AH$473,20,FALSE)</f>
        <v>0.81818181818181823</v>
      </c>
      <c r="AD2" s="27">
        <f>VLOOKUP($R2,CardStats!$A$3:$AH$473,22,FALSE)</f>
        <v>1</v>
      </c>
      <c r="AE2" s="27">
        <f>VLOOKUP($R2,CardStats!$A$3:$AH$473,23,FALSE)</f>
        <v>0.63636363636363635</v>
      </c>
      <c r="AF2" s="27">
        <f>VLOOKUP($R2,CardStats!$A$3:$AH$473,25,FALSE)</f>
        <v>0.8</v>
      </c>
    </row>
    <row r="3" spans="1:32" x14ac:dyDescent="0.3">
      <c r="A3" s="22">
        <f>VLOOKUP($O3,CardStats!$A$3:$AH$473,5,FALSE)</f>
        <v>5.7</v>
      </c>
      <c r="B3" s="22">
        <f>VLOOKUP($O3,CardStats!$A$3:$AH$473,6,FALSE)</f>
        <v>5.6</v>
      </c>
      <c r="C3" s="22">
        <f>VLOOKUP($O3,CardStats!$A$3:$AH$473,8,FALSE)</f>
        <v>2.7</v>
      </c>
      <c r="D3" s="22">
        <f>VLOOKUP($O3,CardStats!$A$3:$AH$473,9,FALSE)</f>
        <v>2.6</v>
      </c>
      <c r="E3" s="27">
        <f>VLOOKUP($O3,CardStats!$A$3:$AH$473,11,FALSE)</f>
        <v>1</v>
      </c>
      <c r="F3" s="27">
        <f>VLOOKUP($O3,CardStats!$A$3:$AH$473,12,FALSE)</f>
        <v>1</v>
      </c>
      <c r="G3" s="27">
        <f>VLOOKUP($O3,CardStats!$A$3:$AH$473,14,FALSE)</f>
        <v>0.9</v>
      </c>
      <c r="H3" s="27">
        <f>VLOOKUP($O3,CardStats!$A$3:$AH$473,15,FALSE)</f>
        <v>1</v>
      </c>
      <c r="I3" s="27">
        <f>VLOOKUP($O3,CardStats!$A$3:$AH$473,17,FALSE)</f>
        <v>0.7</v>
      </c>
      <c r="J3" s="27">
        <f>VLOOKUP($O3,CardStats!$A$3:$AH$473,18,FALSE)</f>
        <v>0.8</v>
      </c>
      <c r="K3" s="27">
        <f>VLOOKUP($O3,CardStats!$A$3:$AH$473,20,FALSE)</f>
        <v>1</v>
      </c>
      <c r="L3" s="27">
        <f>VLOOKUP($O3,CardStats!$A$3:$AH$473,21,FALSE)</f>
        <v>1</v>
      </c>
      <c r="M3" s="27">
        <f>VLOOKUP($O3,CardStats!$A$3:$AH$473,23,FALSE)</f>
        <v>0.8</v>
      </c>
      <c r="N3" s="27">
        <f>VLOOKUP($O3,CardStats!$A$3:$AH$473,24,FALSE)</f>
        <v>0.8</v>
      </c>
      <c r="O3" s="24" t="str">
        <f>Fixtures!A3</f>
        <v>Sassuolo</v>
      </c>
      <c r="P3" s="24" t="str">
        <f>Fixtures!E3</f>
        <v>Serie A</v>
      </c>
      <c r="Q3" s="25">
        <f>IF(Fixtures!C3&gt;7,Fixtures!D3)</f>
        <v>43777</v>
      </c>
      <c r="R3" s="24" t="str">
        <f>Fixtures!B3</f>
        <v>Bologna</v>
      </c>
      <c r="S3" s="22">
        <f>VLOOKUP($R3,CardStats!$A$3:$AH$473,5,FALSE)</f>
        <v>6.6363636363636367</v>
      </c>
      <c r="T3" s="22">
        <f>VLOOKUP($R3,CardStats!$A$3:$AH$473,7,FALSE)</f>
        <v>6.333333333333333</v>
      </c>
      <c r="U3" s="22">
        <f>VLOOKUP($R3,CardStats!$A$3:$AH$473,8,FALSE)</f>
        <v>3.3636363636363638</v>
      </c>
      <c r="V3" s="22">
        <f>VLOOKUP($R3,CardStats!$A$3:$AH$473,10,FALSE)</f>
        <v>3.5</v>
      </c>
      <c r="W3" s="27">
        <f>VLOOKUP($R3,CardStats!$A$3:$AH$473,11,FALSE)</f>
        <v>1</v>
      </c>
      <c r="X3" s="27">
        <f>VLOOKUP($R3,CardStats!$A$3:$AH$473,13,FALSE)</f>
        <v>1</v>
      </c>
      <c r="Y3" s="27">
        <f>VLOOKUP($R3,CardStats!$A$3:$AH$473,14,FALSE)</f>
        <v>0.90909090909090906</v>
      </c>
      <c r="Z3" s="27">
        <f>VLOOKUP($R3,CardStats!$A$3:$AH$473,16,FALSE)</f>
        <v>0.83333333333333337</v>
      </c>
      <c r="AA3" s="27">
        <f>VLOOKUP($R3,CardStats!$A$3:$AH$473,17,FALSE)</f>
        <v>0.81818181818181823</v>
      </c>
      <c r="AB3" s="27">
        <f>VLOOKUP($R3,CardStats!$A$3:$AH$473,19,FALSE)</f>
        <v>0.83333333333333337</v>
      </c>
      <c r="AC3" s="27">
        <f>VLOOKUP($R3,CardStats!$A$3:$AH$473,20,FALSE)</f>
        <v>1</v>
      </c>
      <c r="AD3" s="27">
        <f>VLOOKUP($R3,CardStats!$A$3:$AH$473,22,FALSE)</f>
        <v>1</v>
      </c>
      <c r="AE3" s="27">
        <f>VLOOKUP($R3,CardStats!$A$3:$AH$473,23,FALSE)</f>
        <v>0.81818181818181823</v>
      </c>
      <c r="AF3" s="27">
        <f>VLOOKUP($R3,CardStats!$A$3:$AH$473,25,FALSE)</f>
        <v>0.83333333333333337</v>
      </c>
    </row>
    <row r="4" spans="1:32" x14ac:dyDescent="0.3">
      <c r="A4" s="22">
        <f>VLOOKUP($O4,CardStats!$A$3:$AH$473,5,FALSE)</f>
        <v>4.666666666666667</v>
      </c>
      <c r="B4" s="22">
        <f>VLOOKUP($O4,CardStats!$A$3:$AH$473,6,FALSE)</f>
        <v>5.6</v>
      </c>
      <c r="C4" s="22">
        <f>VLOOKUP($O4,CardStats!$A$3:$AH$473,8,FALSE)</f>
        <v>2.0833333333333335</v>
      </c>
      <c r="D4" s="22">
        <f>VLOOKUP($O4,CardStats!$A$3:$AH$473,9,FALSE)</f>
        <v>2.2000000000000002</v>
      </c>
      <c r="E4" s="27">
        <f>VLOOKUP($O4,CardStats!$A$3:$AH$473,11,FALSE)</f>
        <v>0.75</v>
      </c>
      <c r="F4" s="27">
        <f>VLOOKUP($O4,CardStats!$A$3:$AH$473,12,FALSE)</f>
        <v>1</v>
      </c>
      <c r="G4" s="27">
        <f>VLOOKUP($O4,CardStats!$A$3:$AH$473,14,FALSE)</f>
        <v>0.66666666666666663</v>
      </c>
      <c r="H4" s="27">
        <f>VLOOKUP($O4,CardStats!$A$3:$AH$473,15,FALSE)</f>
        <v>1</v>
      </c>
      <c r="I4" s="27">
        <f>VLOOKUP($O4,CardStats!$A$3:$AH$473,17,FALSE)</f>
        <v>0.58333333333333337</v>
      </c>
      <c r="J4" s="27">
        <f>VLOOKUP($O4,CardStats!$A$3:$AH$473,18,FALSE)</f>
        <v>0.8</v>
      </c>
      <c r="K4" s="27">
        <f>VLOOKUP($O4,CardStats!$A$3:$AH$473,20,FALSE)</f>
        <v>0.91666666666666663</v>
      </c>
      <c r="L4" s="27">
        <f>VLOOKUP($O4,CardStats!$A$3:$AH$473,21,FALSE)</f>
        <v>1</v>
      </c>
      <c r="M4" s="27">
        <f>VLOOKUP($O4,CardStats!$A$3:$AH$473,23,FALSE)</f>
        <v>0.66666666666666663</v>
      </c>
      <c r="N4" s="27">
        <f>VLOOKUP($O4,CardStats!$A$3:$AH$473,24,FALSE)</f>
        <v>0.6</v>
      </c>
      <c r="O4" s="24" t="str">
        <f>Fixtures!A4</f>
        <v>Real Sociedad</v>
      </c>
      <c r="P4" s="24" t="str">
        <f>Fixtures!E4</f>
        <v>La Liga</v>
      </c>
      <c r="Q4" s="25">
        <f>IF(Fixtures!C4&gt;7,Fixtures!D4)</f>
        <v>43777</v>
      </c>
      <c r="R4" s="24" t="str">
        <f>Fixtures!B4</f>
        <v>Leganes</v>
      </c>
      <c r="S4" s="22">
        <f>VLOOKUP($R4,CardStats!$A$3:$AH$473,5,FALSE)</f>
        <v>5.75</v>
      </c>
      <c r="T4" s="22">
        <f>VLOOKUP($R4,CardStats!$A$3:$AH$473,7,FALSE)</f>
        <v>6.2</v>
      </c>
      <c r="U4" s="22">
        <f>VLOOKUP($R4,CardStats!$A$3:$AH$473,8,FALSE)</f>
        <v>3.25</v>
      </c>
      <c r="V4" s="22">
        <f>VLOOKUP($R4,CardStats!$A$3:$AH$473,10,FALSE)</f>
        <v>3.8</v>
      </c>
      <c r="W4" s="27">
        <f>VLOOKUP($R4,CardStats!$A$3:$AH$473,11,FALSE)</f>
        <v>0.83333333333333337</v>
      </c>
      <c r="X4" s="27">
        <f>VLOOKUP($R4,CardStats!$A$3:$AH$473,13,FALSE)</f>
        <v>1</v>
      </c>
      <c r="Y4" s="27">
        <f>VLOOKUP($R4,CardStats!$A$3:$AH$473,14,FALSE)</f>
        <v>0.83333333333333337</v>
      </c>
      <c r="Z4" s="27">
        <f>VLOOKUP($R4,CardStats!$A$3:$AH$473,16,FALSE)</f>
        <v>1</v>
      </c>
      <c r="AA4" s="27">
        <f>VLOOKUP($R4,CardStats!$A$3:$AH$473,17,FALSE)</f>
        <v>0.83333333333333337</v>
      </c>
      <c r="AB4" s="27">
        <f>VLOOKUP($R4,CardStats!$A$3:$AH$473,19,FALSE)</f>
        <v>1</v>
      </c>
      <c r="AC4" s="27">
        <f>VLOOKUP($R4,CardStats!$A$3:$AH$473,20,FALSE)</f>
        <v>0.91666666666666663</v>
      </c>
      <c r="AD4" s="27">
        <f>VLOOKUP($R4,CardStats!$A$3:$AH$473,22,FALSE)</f>
        <v>1</v>
      </c>
      <c r="AE4" s="27">
        <f>VLOOKUP($R4,CardStats!$A$3:$AH$473,23,FALSE)</f>
        <v>0.91666666666666663</v>
      </c>
      <c r="AF4" s="27">
        <f>VLOOKUP($R4,CardStats!$A$3:$AH$473,25,FALSE)</f>
        <v>1</v>
      </c>
    </row>
    <row r="5" spans="1:32" x14ac:dyDescent="0.3">
      <c r="A5" s="22">
        <f>VLOOKUP($O5,CardStats!$A$3:$AH$473,5,FALSE)</f>
        <v>5</v>
      </c>
      <c r="B5" s="22">
        <f>VLOOKUP($O5,CardStats!$A$3:$AH$473,6,FALSE)</f>
        <v>4.666666666666667</v>
      </c>
      <c r="C5" s="22">
        <f>VLOOKUP($O5,CardStats!$A$3:$AH$473,8,FALSE)</f>
        <v>2.5833333333333335</v>
      </c>
      <c r="D5" s="22">
        <f>VLOOKUP($O5,CardStats!$A$3:$AH$473,9,FALSE)</f>
        <v>2.1666666666666665</v>
      </c>
      <c r="E5" s="27">
        <f>VLOOKUP($O5,CardStats!$A$3:$AH$473,11,FALSE)</f>
        <v>0.91666666666666663</v>
      </c>
      <c r="F5" s="27">
        <f>VLOOKUP($O5,CardStats!$A$3:$AH$473,12,FALSE)</f>
        <v>0.83333333333333337</v>
      </c>
      <c r="G5" s="27">
        <f>VLOOKUP($O5,CardStats!$A$3:$AH$473,14,FALSE)</f>
        <v>0.83333333333333337</v>
      </c>
      <c r="H5" s="27">
        <f>VLOOKUP($O5,CardStats!$A$3:$AH$473,15,FALSE)</f>
        <v>0.83333333333333337</v>
      </c>
      <c r="I5" s="27">
        <f>VLOOKUP($O5,CardStats!$A$3:$AH$473,17,FALSE)</f>
        <v>0.5</v>
      </c>
      <c r="J5" s="27">
        <f>VLOOKUP($O5,CardStats!$A$3:$AH$473,18,FALSE)</f>
        <v>0.5</v>
      </c>
      <c r="K5" s="27">
        <f>VLOOKUP($O5,CardStats!$A$3:$AH$473,20,FALSE)</f>
        <v>1</v>
      </c>
      <c r="L5" s="27">
        <f>VLOOKUP($O5,CardStats!$A$3:$AH$473,21,FALSE)</f>
        <v>1</v>
      </c>
      <c r="M5" s="27">
        <f>VLOOKUP($O5,CardStats!$A$3:$AH$473,23,FALSE)</f>
        <v>0.83333333333333337</v>
      </c>
      <c r="N5" s="27">
        <f>VLOOKUP($O5,CardStats!$A$3:$AH$473,24,FALSE)</f>
        <v>0.66666666666666663</v>
      </c>
      <c r="O5" s="24" t="str">
        <f>Fixtures!A5</f>
        <v>Nice</v>
      </c>
      <c r="P5" s="24" t="str">
        <f>Fixtures!E5</f>
        <v>Ligue 1</v>
      </c>
      <c r="Q5" s="25">
        <f>IF(Fixtures!C5&gt;7,Fixtures!D5)</f>
        <v>43777</v>
      </c>
      <c r="R5" s="24" t="str">
        <f>Fixtures!B5</f>
        <v>Bordeaux</v>
      </c>
      <c r="S5" s="22">
        <f>VLOOKUP($R5,CardStats!$A$3:$AH$473,5,FALSE)</f>
        <v>4.25</v>
      </c>
      <c r="T5" s="22">
        <f>VLOOKUP($R5,CardStats!$A$3:$AH$473,7,FALSE)</f>
        <v>4</v>
      </c>
      <c r="U5" s="22">
        <f>VLOOKUP($R5,CardStats!$A$3:$AH$473,8,FALSE)</f>
        <v>2</v>
      </c>
      <c r="V5" s="22">
        <f>VLOOKUP($R5,CardStats!$A$3:$AH$473,10,FALSE)</f>
        <v>2</v>
      </c>
      <c r="W5" s="27">
        <f>VLOOKUP($R5,CardStats!$A$3:$AH$473,11,FALSE)</f>
        <v>0.83333333333333337</v>
      </c>
      <c r="X5" s="27">
        <f>VLOOKUP($R5,CardStats!$A$3:$AH$473,13,FALSE)</f>
        <v>0.66666666666666663</v>
      </c>
      <c r="Y5" s="27">
        <f>VLOOKUP($R5,CardStats!$A$3:$AH$473,14,FALSE)</f>
        <v>0.5</v>
      </c>
      <c r="Z5" s="27">
        <f>VLOOKUP($R5,CardStats!$A$3:$AH$473,16,FALSE)</f>
        <v>0.5</v>
      </c>
      <c r="AA5" s="27">
        <f>VLOOKUP($R5,CardStats!$A$3:$AH$473,17,FALSE)</f>
        <v>0.33333333333333331</v>
      </c>
      <c r="AB5" s="27">
        <f>VLOOKUP($R5,CardStats!$A$3:$AH$473,19,FALSE)</f>
        <v>0.33333333333333331</v>
      </c>
      <c r="AC5" s="27">
        <f>VLOOKUP($R5,CardStats!$A$3:$AH$473,20,FALSE)</f>
        <v>0.83333333333333337</v>
      </c>
      <c r="AD5" s="27">
        <f>VLOOKUP($R5,CardStats!$A$3:$AH$473,22,FALSE)</f>
        <v>1</v>
      </c>
      <c r="AE5" s="27">
        <f>VLOOKUP($R5,CardStats!$A$3:$AH$473,23,FALSE)</f>
        <v>0.75</v>
      </c>
      <c r="AF5" s="27">
        <f>VLOOKUP($R5,CardStats!$A$3:$AH$473,25,FALSE)</f>
        <v>0.83333333333333337</v>
      </c>
    </row>
    <row r="6" spans="1:32" x14ac:dyDescent="0.3">
      <c r="A6" s="22">
        <f>VLOOKUP($O6,CardStats!$A$3:$AH$473,5,FALSE)</f>
        <v>3.6</v>
      </c>
      <c r="B6" s="22">
        <f>VLOOKUP($O6,CardStats!$A$3:$AH$473,6,FALSE)</f>
        <v>2.25</v>
      </c>
      <c r="C6" s="22">
        <f>VLOOKUP($O6,CardStats!$A$3:$AH$473,8,FALSE)</f>
        <v>2.1</v>
      </c>
      <c r="D6" s="22">
        <f>VLOOKUP($O6,CardStats!$A$3:$AH$473,9,FALSE)</f>
        <v>1.5</v>
      </c>
      <c r="E6" s="27">
        <f>VLOOKUP($O6,CardStats!$A$3:$AH$473,11,FALSE)</f>
        <v>0.7</v>
      </c>
      <c r="F6" s="27">
        <f>VLOOKUP($O6,CardStats!$A$3:$AH$473,12,FALSE)</f>
        <v>0.5</v>
      </c>
      <c r="G6" s="27">
        <f>VLOOKUP($O6,CardStats!$A$3:$AH$473,14,FALSE)</f>
        <v>0.6</v>
      </c>
      <c r="H6" s="27">
        <f>VLOOKUP($O6,CardStats!$A$3:$AH$473,15,FALSE)</f>
        <v>0.25</v>
      </c>
      <c r="I6" s="27">
        <f>VLOOKUP($O6,CardStats!$A$3:$AH$473,17,FALSE)</f>
        <v>0.2</v>
      </c>
      <c r="J6" s="27">
        <f>VLOOKUP($O6,CardStats!$A$3:$AH$473,18,FALSE)</f>
        <v>0</v>
      </c>
      <c r="K6" s="27">
        <f>VLOOKUP($O6,CardStats!$A$3:$AH$473,20,FALSE)</f>
        <v>0.9</v>
      </c>
      <c r="L6" s="27">
        <f>VLOOKUP($O6,CardStats!$A$3:$AH$473,21,FALSE)</f>
        <v>0.75</v>
      </c>
      <c r="M6" s="27">
        <f>VLOOKUP($O6,CardStats!$A$3:$AH$473,23,FALSE)</f>
        <v>0.8</v>
      </c>
      <c r="N6" s="27">
        <f>VLOOKUP($O6,CardStats!$A$3:$AH$473,24,FALSE)</f>
        <v>0.75</v>
      </c>
      <c r="O6" s="24" t="str">
        <f>Fixtures!A6</f>
        <v>Köln</v>
      </c>
      <c r="P6" s="24" t="str">
        <f>Fixtures!E6</f>
        <v>Bundesliga</v>
      </c>
      <c r="Q6" s="25">
        <f>IF(Fixtures!C6&gt;7,Fixtures!D6)</f>
        <v>43777</v>
      </c>
      <c r="R6" s="24" t="str">
        <f>Fixtures!B6</f>
        <v>Hoffenheim</v>
      </c>
      <c r="S6" s="22">
        <f>VLOOKUP($R6,CardStats!$A$3:$AH$473,5,FALSE)</f>
        <v>4</v>
      </c>
      <c r="T6" s="22">
        <f>VLOOKUP($R6,CardStats!$A$3:$AH$473,7,FALSE)</f>
        <v>4.4000000000000004</v>
      </c>
      <c r="U6" s="22">
        <f>VLOOKUP($R6,CardStats!$A$3:$AH$473,8,FALSE)</f>
        <v>1.6</v>
      </c>
      <c r="V6" s="22">
        <f>VLOOKUP($R6,CardStats!$A$3:$AH$473,10,FALSE)</f>
        <v>2</v>
      </c>
      <c r="W6" s="27">
        <f>VLOOKUP($R6,CardStats!$A$3:$AH$473,11,FALSE)</f>
        <v>0.7</v>
      </c>
      <c r="X6" s="27">
        <f>VLOOKUP($R6,CardStats!$A$3:$AH$473,13,FALSE)</f>
        <v>0.8</v>
      </c>
      <c r="Y6" s="27">
        <f>VLOOKUP($R6,CardStats!$A$3:$AH$473,14,FALSE)</f>
        <v>0.7</v>
      </c>
      <c r="Z6" s="27">
        <f>VLOOKUP($R6,CardStats!$A$3:$AH$473,16,FALSE)</f>
        <v>0.8</v>
      </c>
      <c r="AA6" s="27">
        <f>VLOOKUP($R6,CardStats!$A$3:$AH$473,17,FALSE)</f>
        <v>0.3</v>
      </c>
      <c r="AB6" s="27">
        <f>VLOOKUP($R6,CardStats!$A$3:$AH$473,19,FALSE)</f>
        <v>0.4</v>
      </c>
      <c r="AC6" s="27">
        <f>VLOOKUP($R6,CardStats!$A$3:$AH$473,20,FALSE)</f>
        <v>0.7</v>
      </c>
      <c r="AD6" s="27">
        <f>VLOOKUP($R6,CardStats!$A$3:$AH$473,22,FALSE)</f>
        <v>0.8</v>
      </c>
      <c r="AE6" s="27">
        <f>VLOOKUP($R6,CardStats!$A$3:$AH$473,23,FALSE)</f>
        <v>0.6</v>
      </c>
      <c r="AF6" s="27">
        <f>VLOOKUP($R6,CardStats!$A$3:$AH$473,25,FALSE)</f>
        <v>0.6</v>
      </c>
    </row>
    <row r="7" spans="1:32" x14ac:dyDescent="0.3">
      <c r="A7" s="22">
        <f>VLOOKUP($O7,CardStats!$A$3:$AH$473,5,FALSE)</f>
        <v>2.6363636363636362</v>
      </c>
      <c r="B7" s="22">
        <f>VLOOKUP($O7,CardStats!$A$3:$AH$473,6,FALSE)</f>
        <v>2.2000000000000002</v>
      </c>
      <c r="C7" s="22">
        <f>VLOOKUP($O7,CardStats!$A$3:$AH$473,8,FALSE)</f>
        <v>1.7272727272727273</v>
      </c>
      <c r="D7" s="22">
        <f>VLOOKUP($O7,CardStats!$A$3:$AH$473,9,FALSE)</f>
        <v>1</v>
      </c>
      <c r="E7" s="27">
        <f>VLOOKUP($O7,CardStats!$A$3:$AH$473,11,FALSE)</f>
        <v>0.54545454545454541</v>
      </c>
      <c r="F7" s="27">
        <f>VLOOKUP($O7,CardStats!$A$3:$AH$473,12,FALSE)</f>
        <v>0.4</v>
      </c>
      <c r="G7" s="27">
        <f>VLOOKUP($O7,CardStats!$A$3:$AH$473,14,FALSE)</f>
        <v>0.27272727272727271</v>
      </c>
      <c r="H7" s="27">
        <f>VLOOKUP($O7,CardStats!$A$3:$AH$473,15,FALSE)</f>
        <v>0.4</v>
      </c>
      <c r="I7" s="27">
        <f>VLOOKUP($O7,CardStats!$A$3:$AH$473,17,FALSE)</f>
        <v>0.27272727272727271</v>
      </c>
      <c r="J7" s="27">
        <f>VLOOKUP($O7,CardStats!$A$3:$AH$473,18,FALSE)</f>
        <v>0.4</v>
      </c>
      <c r="K7" s="27">
        <f>VLOOKUP($O7,CardStats!$A$3:$AH$473,20,FALSE)</f>
        <v>0.72727272727272729</v>
      </c>
      <c r="L7" s="27">
        <f>VLOOKUP($O7,CardStats!$A$3:$AH$473,21,FALSE)</f>
        <v>0.4</v>
      </c>
      <c r="M7" s="27">
        <f>VLOOKUP($O7,CardStats!$A$3:$AH$473,23,FALSE)</f>
        <v>0.63636363636363635</v>
      </c>
      <c r="N7" s="27">
        <f>VLOOKUP($O7,CardStats!$A$3:$AH$473,24,FALSE)</f>
        <v>0.4</v>
      </c>
      <c r="O7" s="24" t="str">
        <f>Fixtures!A7</f>
        <v>Burnley</v>
      </c>
      <c r="P7" s="24" t="str">
        <f>Fixtures!E7</f>
        <v>Premier League</v>
      </c>
      <c r="Q7" s="25">
        <f>IF(Fixtures!C7&gt;7,Fixtures!D7)</f>
        <v>43778</v>
      </c>
      <c r="R7" s="24" t="str">
        <f>Fixtures!B7</f>
        <v>West Ham United</v>
      </c>
      <c r="S7" s="22">
        <f>VLOOKUP($R7,CardStats!$A$3:$AH$473,5,FALSE)</f>
        <v>3.6363636363636362</v>
      </c>
      <c r="T7" s="22">
        <f>VLOOKUP($R7,CardStats!$A$3:$AH$473,7,FALSE)</f>
        <v>3.4</v>
      </c>
      <c r="U7" s="22">
        <f>VLOOKUP($R7,CardStats!$A$3:$AH$473,8,FALSE)</f>
        <v>2</v>
      </c>
      <c r="V7" s="22">
        <f>VLOOKUP($R7,CardStats!$A$3:$AH$473,10,FALSE)</f>
        <v>1.8</v>
      </c>
      <c r="W7" s="27">
        <f>VLOOKUP($R7,CardStats!$A$3:$AH$473,11,FALSE)</f>
        <v>0.81818181818181823</v>
      </c>
      <c r="X7" s="27">
        <f>VLOOKUP($R7,CardStats!$A$3:$AH$473,13,FALSE)</f>
        <v>0.6</v>
      </c>
      <c r="Y7" s="27">
        <f>VLOOKUP($R7,CardStats!$A$3:$AH$473,14,FALSE)</f>
        <v>0.63636363636363635</v>
      </c>
      <c r="Z7" s="27">
        <f>VLOOKUP($R7,CardStats!$A$3:$AH$473,16,FALSE)</f>
        <v>0.6</v>
      </c>
      <c r="AA7" s="27">
        <f>VLOOKUP($R7,CardStats!$A$3:$AH$473,17,FALSE)</f>
        <v>0.18181818181818182</v>
      </c>
      <c r="AB7" s="27">
        <f>VLOOKUP($R7,CardStats!$A$3:$AH$473,19,FALSE)</f>
        <v>0.2</v>
      </c>
      <c r="AC7" s="27">
        <f>VLOOKUP($R7,CardStats!$A$3:$AH$473,20,FALSE)</f>
        <v>1</v>
      </c>
      <c r="AD7" s="27">
        <f>VLOOKUP($R7,CardStats!$A$3:$AH$473,22,FALSE)</f>
        <v>1</v>
      </c>
      <c r="AE7" s="27">
        <f>VLOOKUP($R7,CardStats!$A$3:$AH$473,23,FALSE)</f>
        <v>0.81818181818181823</v>
      </c>
      <c r="AF7" s="27">
        <f>VLOOKUP($R7,CardStats!$A$3:$AH$473,25,FALSE)</f>
        <v>0.6</v>
      </c>
    </row>
    <row r="8" spans="1:32" x14ac:dyDescent="0.3">
      <c r="A8" s="22">
        <f>VLOOKUP($O8,CardStats!$A$3:$AH$473,5,FALSE)</f>
        <v>3.6363636363636362</v>
      </c>
      <c r="B8" s="22">
        <f>VLOOKUP($O8,CardStats!$A$3:$AH$473,6,FALSE)</f>
        <v>3.2</v>
      </c>
      <c r="C8" s="22">
        <f>VLOOKUP($O8,CardStats!$A$3:$AH$473,8,FALSE)</f>
        <v>1.8181818181818181</v>
      </c>
      <c r="D8" s="22">
        <f>VLOOKUP($O8,CardStats!$A$3:$AH$473,9,FALSE)</f>
        <v>1.6</v>
      </c>
      <c r="E8" s="27">
        <f>VLOOKUP($O8,CardStats!$A$3:$AH$473,11,FALSE)</f>
        <v>0.63636363636363635</v>
      </c>
      <c r="F8" s="27">
        <f>VLOOKUP($O8,CardStats!$A$3:$AH$473,12,FALSE)</f>
        <v>0.6</v>
      </c>
      <c r="G8" s="27">
        <f>VLOOKUP($O8,CardStats!$A$3:$AH$473,14,FALSE)</f>
        <v>0.45454545454545453</v>
      </c>
      <c r="H8" s="27">
        <f>VLOOKUP($O8,CardStats!$A$3:$AH$473,15,FALSE)</f>
        <v>0.4</v>
      </c>
      <c r="I8" s="27">
        <f>VLOOKUP($O8,CardStats!$A$3:$AH$473,17,FALSE)</f>
        <v>0.45454545454545453</v>
      </c>
      <c r="J8" s="27">
        <f>VLOOKUP($O8,CardStats!$A$3:$AH$473,18,FALSE)</f>
        <v>0.4</v>
      </c>
      <c r="K8" s="27">
        <f>VLOOKUP($O8,CardStats!$A$3:$AH$473,20,FALSE)</f>
        <v>0.90909090909090906</v>
      </c>
      <c r="L8" s="27">
        <f>VLOOKUP($O8,CardStats!$A$3:$AH$473,21,FALSE)</f>
        <v>0.8</v>
      </c>
      <c r="M8" s="27">
        <f>VLOOKUP($O8,CardStats!$A$3:$AH$473,23,FALSE)</f>
        <v>0.63636363636363635</v>
      </c>
      <c r="N8" s="27">
        <f>VLOOKUP($O8,CardStats!$A$3:$AH$473,24,FALSE)</f>
        <v>0.6</v>
      </c>
      <c r="O8" s="24" t="str">
        <f>Fixtures!A8</f>
        <v>Chelsea</v>
      </c>
      <c r="P8" s="24" t="str">
        <f>Fixtures!E8</f>
        <v>Premier League</v>
      </c>
      <c r="Q8" s="25">
        <f>IF(Fixtures!C8&gt;7,Fixtures!D8)</f>
        <v>43778</v>
      </c>
      <c r="R8" s="24" t="str">
        <f>Fixtures!B8</f>
        <v>Crystal Palace</v>
      </c>
      <c r="S8" s="22">
        <f>VLOOKUP($R8,CardStats!$A$3:$AH$473,5,FALSE)</f>
        <v>4.7272727272727275</v>
      </c>
      <c r="T8" s="22">
        <f>VLOOKUP($R8,CardStats!$A$3:$AH$473,7,FALSE)</f>
        <v>4.8</v>
      </c>
      <c r="U8" s="22">
        <f>VLOOKUP($R8,CardStats!$A$3:$AH$473,8,FALSE)</f>
        <v>2</v>
      </c>
      <c r="V8" s="22">
        <f>VLOOKUP($R8,CardStats!$A$3:$AH$473,10,FALSE)</f>
        <v>2</v>
      </c>
      <c r="W8" s="27">
        <f>VLOOKUP($R8,CardStats!$A$3:$AH$473,11,FALSE)</f>
        <v>0.81818181818181823</v>
      </c>
      <c r="X8" s="27">
        <f>VLOOKUP($R8,CardStats!$A$3:$AH$473,13,FALSE)</f>
        <v>0.8</v>
      </c>
      <c r="Y8" s="27">
        <f>VLOOKUP($R8,CardStats!$A$3:$AH$473,14,FALSE)</f>
        <v>0.81818181818181823</v>
      </c>
      <c r="Z8" s="27">
        <f>VLOOKUP($R8,CardStats!$A$3:$AH$473,16,FALSE)</f>
        <v>0.8</v>
      </c>
      <c r="AA8" s="27">
        <f>VLOOKUP($R8,CardStats!$A$3:$AH$473,17,FALSE)</f>
        <v>0.54545454545454541</v>
      </c>
      <c r="AB8" s="27">
        <f>VLOOKUP($R8,CardStats!$A$3:$AH$473,19,FALSE)</f>
        <v>0.6</v>
      </c>
      <c r="AC8" s="27">
        <f>VLOOKUP($R8,CardStats!$A$3:$AH$473,20,FALSE)</f>
        <v>0.90909090909090906</v>
      </c>
      <c r="AD8" s="27">
        <f>VLOOKUP($R8,CardStats!$A$3:$AH$473,22,FALSE)</f>
        <v>0.8</v>
      </c>
      <c r="AE8" s="27">
        <f>VLOOKUP($R8,CardStats!$A$3:$AH$473,23,FALSE)</f>
        <v>0.72727272727272729</v>
      </c>
      <c r="AF8" s="27">
        <f>VLOOKUP($R8,CardStats!$A$3:$AH$473,25,FALSE)</f>
        <v>0.6</v>
      </c>
    </row>
    <row r="9" spans="1:32" x14ac:dyDescent="0.3">
      <c r="A9" s="22">
        <f>VLOOKUP($O9,CardStats!$A$3:$AH$473,5,FALSE)</f>
        <v>2.7272727272727271</v>
      </c>
      <c r="B9" s="22">
        <f>VLOOKUP($O9,CardStats!$A$3:$AH$473,6,FALSE)</f>
        <v>3</v>
      </c>
      <c r="C9" s="22">
        <f>VLOOKUP($O9,CardStats!$A$3:$AH$473,8,FALSE)</f>
        <v>1</v>
      </c>
      <c r="D9" s="22">
        <f>VLOOKUP($O9,CardStats!$A$3:$AH$473,9,FALSE)</f>
        <v>0.6</v>
      </c>
      <c r="E9" s="27">
        <f>VLOOKUP($O9,CardStats!$A$3:$AH$473,11,FALSE)</f>
        <v>0.63636363636363635</v>
      </c>
      <c r="F9" s="27">
        <f>VLOOKUP($O9,CardStats!$A$3:$AH$473,12,FALSE)</f>
        <v>0.8</v>
      </c>
      <c r="G9" s="27">
        <f>VLOOKUP($O9,CardStats!$A$3:$AH$473,14,FALSE)</f>
        <v>0.27272727272727271</v>
      </c>
      <c r="H9" s="27">
        <f>VLOOKUP($O9,CardStats!$A$3:$AH$473,15,FALSE)</f>
        <v>0.2</v>
      </c>
      <c r="I9" s="27">
        <f>VLOOKUP($O9,CardStats!$A$3:$AH$473,17,FALSE)</f>
        <v>9.0909090909090912E-2</v>
      </c>
      <c r="J9" s="27">
        <f>VLOOKUP($O9,CardStats!$A$3:$AH$473,18,FALSE)</f>
        <v>0</v>
      </c>
      <c r="K9" s="27">
        <f>VLOOKUP($O9,CardStats!$A$3:$AH$473,20,FALSE)</f>
        <v>0.54545454545454541</v>
      </c>
      <c r="L9" s="27">
        <f>VLOOKUP($O9,CardStats!$A$3:$AH$473,21,FALSE)</f>
        <v>0.6</v>
      </c>
      <c r="M9" s="27">
        <f>VLOOKUP($O9,CardStats!$A$3:$AH$473,23,FALSE)</f>
        <v>0.27272727272727271</v>
      </c>
      <c r="N9" s="27">
        <f>VLOOKUP($O9,CardStats!$A$3:$AH$473,24,FALSE)</f>
        <v>0</v>
      </c>
      <c r="O9" s="24" t="str">
        <f>Fixtures!A9</f>
        <v>Leicester City</v>
      </c>
      <c r="P9" s="24" t="str">
        <f>Fixtures!E9</f>
        <v>Premier League</v>
      </c>
      <c r="Q9" s="25">
        <f>IF(Fixtures!C9&gt;7,Fixtures!D9)</f>
        <v>43778</v>
      </c>
      <c r="R9" s="24" t="str">
        <f>Fixtures!B9</f>
        <v>Arsenal</v>
      </c>
      <c r="S9" s="22">
        <f>VLOOKUP($R9,CardStats!$A$3:$AH$473,5,FALSE)</f>
        <v>4.7272727272727275</v>
      </c>
      <c r="T9" s="22">
        <f>VLOOKUP($R9,CardStats!$A$3:$AH$473,7,FALSE)</f>
        <v>5.2</v>
      </c>
      <c r="U9" s="22">
        <f>VLOOKUP($R9,CardStats!$A$3:$AH$473,8,FALSE)</f>
        <v>2.5454545454545454</v>
      </c>
      <c r="V9" s="22">
        <f>VLOOKUP($R9,CardStats!$A$3:$AH$473,10,FALSE)</f>
        <v>2.6</v>
      </c>
      <c r="W9" s="27">
        <f>VLOOKUP($R9,CardStats!$A$3:$AH$473,11,FALSE)</f>
        <v>0.72727272727272729</v>
      </c>
      <c r="X9" s="27">
        <f>VLOOKUP($R9,CardStats!$A$3:$AH$473,13,FALSE)</f>
        <v>0.8</v>
      </c>
      <c r="Y9" s="27">
        <f>VLOOKUP($R9,CardStats!$A$3:$AH$473,14,FALSE)</f>
        <v>0.54545454545454541</v>
      </c>
      <c r="Z9" s="27">
        <f>VLOOKUP($R9,CardStats!$A$3:$AH$473,16,FALSE)</f>
        <v>0.8</v>
      </c>
      <c r="AA9" s="27">
        <f>VLOOKUP($R9,CardStats!$A$3:$AH$473,17,FALSE)</f>
        <v>0.45454545454545453</v>
      </c>
      <c r="AB9" s="27">
        <f>VLOOKUP($R9,CardStats!$A$3:$AH$473,19,FALSE)</f>
        <v>0.6</v>
      </c>
      <c r="AC9" s="27">
        <f>VLOOKUP($R9,CardStats!$A$3:$AH$473,20,FALSE)</f>
        <v>0.90909090909090906</v>
      </c>
      <c r="AD9" s="27">
        <f>VLOOKUP($R9,CardStats!$A$3:$AH$473,22,FALSE)</f>
        <v>1</v>
      </c>
      <c r="AE9" s="27">
        <f>VLOOKUP($R9,CardStats!$A$3:$AH$473,23,FALSE)</f>
        <v>0.72727272727272729</v>
      </c>
      <c r="AF9" s="27">
        <f>VLOOKUP($R9,CardStats!$A$3:$AH$473,25,FALSE)</f>
        <v>0.8</v>
      </c>
    </row>
    <row r="10" spans="1:32" x14ac:dyDescent="0.3">
      <c r="A10" s="22">
        <f>VLOOKUP($O10,CardStats!$A$3:$AH$473,5,FALSE)</f>
        <v>3.6363636363636362</v>
      </c>
      <c r="B10" s="22">
        <f>VLOOKUP($O10,CardStats!$A$3:$AH$473,6,FALSE)</f>
        <v>4.5999999999999996</v>
      </c>
      <c r="C10" s="22">
        <f>VLOOKUP($O10,CardStats!$A$3:$AH$473,8,FALSE)</f>
        <v>1.8181818181818181</v>
      </c>
      <c r="D10" s="22">
        <f>VLOOKUP($O10,CardStats!$A$3:$AH$473,9,FALSE)</f>
        <v>2.2000000000000002</v>
      </c>
      <c r="E10" s="27">
        <f>VLOOKUP($O10,CardStats!$A$3:$AH$473,11,FALSE)</f>
        <v>0.90909090909090906</v>
      </c>
      <c r="F10" s="27">
        <f>VLOOKUP($O10,CardStats!$A$3:$AH$473,12,FALSE)</f>
        <v>1</v>
      </c>
      <c r="G10" s="27">
        <f>VLOOKUP($O10,CardStats!$A$3:$AH$473,14,FALSE)</f>
        <v>0.54545454545454541</v>
      </c>
      <c r="H10" s="27">
        <f>VLOOKUP($O10,CardStats!$A$3:$AH$473,15,FALSE)</f>
        <v>0.8</v>
      </c>
      <c r="I10" s="27">
        <f>VLOOKUP($O10,CardStats!$A$3:$AH$473,17,FALSE)</f>
        <v>0.27272727272727271</v>
      </c>
      <c r="J10" s="27">
        <f>VLOOKUP($O10,CardStats!$A$3:$AH$473,18,FALSE)</f>
        <v>0.6</v>
      </c>
      <c r="K10" s="27">
        <f>VLOOKUP($O10,CardStats!$A$3:$AH$473,20,FALSE)</f>
        <v>0.90909090909090906</v>
      </c>
      <c r="L10" s="27">
        <f>VLOOKUP($O10,CardStats!$A$3:$AH$473,21,FALSE)</f>
        <v>1</v>
      </c>
      <c r="M10" s="27">
        <f>VLOOKUP($O10,CardStats!$A$3:$AH$473,23,FALSE)</f>
        <v>0.63636363636363635</v>
      </c>
      <c r="N10" s="27">
        <f>VLOOKUP($O10,CardStats!$A$3:$AH$473,24,FALSE)</f>
        <v>0.8</v>
      </c>
      <c r="O10" s="24" t="str">
        <f>Fixtures!A10</f>
        <v>Newcastle United</v>
      </c>
      <c r="P10" s="24" t="str">
        <f>Fixtures!E10</f>
        <v>Premier League</v>
      </c>
      <c r="Q10" s="25">
        <f>IF(Fixtures!C10&gt;7,Fixtures!D10)</f>
        <v>43778</v>
      </c>
      <c r="R10" s="24" t="str">
        <f>Fixtures!B10</f>
        <v>AFC Bournemouth</v>
      </c>
      <c r="S10" s="22">
        <f>VLOOKUP($R10,CardStats!$A$3:$AH$473,5,FALSE)</f>
        <v>4.2727272727272725</v>
      </c>
      <c r="T10" s="22">
        <f>VLOOKUP($R10,CardStats!$A$3:$AH$473,7,FALSE)</f>
        <v>4.2</v>
      </c>
      <c r="U10" s="22">
        <f>VLOOKUP($R10,CardStats!$A$3:$AH$473,8,FALSE)</f>
        <v>2.1818181818181817</v>
      </c>
      <c r="V10" s="22">
        <f>VLOOKUP($R10,CardStats!$A$3:$AH$473,10,FALSE)</f>
        <v>2.6</v>
      </c>
      <c r="W10" s="27">
        <f>VLOOKUP($R10,CardStats!$A$3:$AH$473,11,FALSE)</f>
        <v>0.90909090909090906</v>
      </c>
      <c r="X10" s="27">
        <f>VLOOKUP($R10,CardStats!$A$3:$AH$473,13,FALSE)</f>
        <v>0.8</v>
      </c>
      <c r="Y10" s="27">
        <f>VLOOKUP($R10,CardStats!$A$3:$AH$473,14,FALSE)</f>
        <v>0.72727272727272729</v>
      </c>
      <c r="Z10" s="27">
        <f>VLOOKUP($R10,CardStats!$A$3:$AH$473,16,FALSE)</f>
        <v>0.6</v>
      </c>
      <c r="AA10" s="27">
        <f>VLOOKUP($R10,CardStats!$A$3:$AH$473,17,FALSE)</f>
        <v>0.18181818181818182</v>
      </c>
      <c r="AB10" s="27">
        <f>VLOOKUP($R10,CardStats!$A$3:$AH$473,19,FALSE)</f>
        <v>0.2</v>
      </c>
      <c r="AC10" s="27">
        <f>VLOOKUP($R10,CardStats!$A$3:$AH$473,20,FALSE)</f>
        <v>0.90909090909090906</v>
      </c>
      <c r="AD10" s="27">
        <f>VLOOKUP($R10,CardStats!$A$3:$AH$473,22,FALSE)</f>
        <v>1</v>
      </c>
      <c r="AE10" s="27">
        <f>VLOOKUP($R10,CardStats!$A$3:$AH$473,23,FALSE)</f>
        <v>0.72727272727272729</v>
      </c>
      <c r="AF10" s="27">
        <f>VLOOKUP($R10,CardStats!$A$3:$AH$473,25,FALSE)</f>
        <v>1</v>
      </c>
    </row>
    <row r="11" spans="1:32" x14ac:dyDescent="0.3">
      <c r="A11" s="22">
        <f>VLOOKUP($O11,CardStats!$A$3:$AH$473,5,FALSE)</f>
        <v>3.1818181818181817</v>
      </c>
      <c r="B11" s="22">
        <f>VLOOKUP($O11,CardStats!$A$3:$AH$473,6,FALSE)</f>
        <v>2.8</v>
      </c>
      <c r="C11" s="22">
        <f>VLOOKUP($O11,CardStats!$A$3:$AH$473,8,FALSE)</f>
        <v>1.4545454545454546</v>
      </c>
      <c r="D11" s="22">
        <f>VLOOKUP($O11,CardStats!$A$3:$AH$473,9,FALSE)</f>
        <v>1.4</v>
      </c>
      <c r="E11" s="27">
        <f>VLOOKUP($O11,CardStats!$A$3:$AH$473,11,FALSE)</f>
        <v>0.72727272727272729</v>
      </c>
      <c r="F11" s="27">
        <f>VLOOKUP($O11,CardStats!$A$3:$AH$473,12,FALSE)</f>
        <v>0.6</v>
      </c>
      <c r="G11" s="27">
        <f>VLOOKUP($O11,CardStats!$A$3:$AH$473,14,FALSE)</f>
        <v>0.54545454545454541</v>
      </c>
      <c r="H11" s="27">
        <f>VLOOKUP($O11,CardStats!$A$3:$AH$473,15,FALSE)</f>
        <v>0.4</v>
      </c>
      <c r="I11" s="27">
        <f>VLOOKUP($O11,CardStats!$A$3:$AH$473,17,FALSE)</f>
        <v>0.27272727272727271</v>
      </c>
      <c r="J11" s="27">
        <f>VLOOKUP($O11,CardStats!$A$3:$AH$473,18,FALSE)</f>
        <v>0.2</v>
      </c>
      <c r="K11" s="27">
        <f>VLOOKUP($O11,CardStats!$A$3:$AH$473,20,FALSE)</f>
        <v>0.81818181818181823</v>
      </c>
      <c r="L11" s="27">
        <f>VLOOKUP($O11,CardStats!$A$3:$AH$473,21,FALSE)</f>
        <v>0.8</v>
      </c>
      <c r="M11" s="27">
        <f>VLOOKUP($O11,CardStats!$A$3:$AH$473,23,FALSE)</f>
        <v>0.45454545454545453</v>
      </c>
      <c r="N11" s="27">
        <f>VLOOKUP($O11,CardStats!$A$3:$AH$473,24,FALSE)</f>
        <v>0.4</v>
      </c>
      <c r="O11" s="24" t="str">
        <f>Fixtures!A11</f>
        <v>Southampton</v>
      </c>
      <c r="P11" s="24" t="str">
        <f>Fixtures!E11</f>
        <v>Premier League</v>
      </c>
      <c r="Q11" s="25">
        <f>IF(Fixtures!C11&gt;7,Fixtures!D11)</f>
        <v>43778</v>
      </c>
      <c r="R11" s="24" t="str">
        <f>Fixtures!B11</f>
        <v>Everton</v>
      </c>
      <c r="S11" s="22">
        <f>VLOOKUP($R11,CardStats!$A$3:$AH$473,5,FALSE)</f>
        <v>4.5454545454545459</v>
      </c>
      <c r="T11" s="22">
        <f>VLOOKUP($R11,CardStats!$A$3:$AH$473,7,FALSE)</f>
        <v>4.4000000000000004</v>
      </c>
      <c r="U11" s="22">
        <f>VLOOKUP($R11,CardStats!$A$3:$AH$473,8,FALSE)</f>
        <v>2.0909090909090908</v>
      </c>
      <c r="V11" s="22">
        <f>VLOOKUP($R11,CardStats!$A$3:$AH$473,10,FALSE)</f>
        <v>2.8</v>
      </c>
      <c r="W11" s="27">
        <f>VLOOKUP($R11,CardStats!$A$3:$AH$473,11,FALSE)</f>
        <v>1</v>
      </c>
      <c r="X11" s="27">
        <f>VLOOKUP($R11,CardStats!$A$3:$AH$473,13,FALSE)</f>
        <v>1</v>
      </c>
      <c r="Y11" s="27">
        <f>VLOOKUP($R11,CardStats!$A$3:$AH$473,14,FALSE)</f>
        <v>0.90909090909090906</v>
      </c>
      <c r="Z11" s="27">
        <f>VLOOKUP($R11,CardStats!$A$3:$AH$473,16,FALSE)</f>
        <v>0.8</v>
      </c>
      <c r="AA11" s="27">
        <f>VLOOKUP($R11,CardStats!$A$3:$AH$473,17,FALSE)</f>
        <v>0.45454545454545453</v>
      </c>
      <c r="AB11" s="27">
        <f>VLOOKUP($R11,CardStats!$A$3:$AH$473,19,FALSE)</f>
        <v>0.6</v>
      </c>
      <c r="AC11" s="27">
        <f>VLOOKUP($R11,CardStats!$A$3:$AH$473,20,FALSE)</f>
        <v>1</v>
      </c>
      <c r="AD11" s="27">
        <f>VLOOKUP($R11,CardStats!$A$3:$AH$473,22,FALSE)</f>
        <v>1</v>
      </c>
      <c r="AE11" s="27">
        <f>VLOOKUP($R11,CardStats!$A$3:$AH$473,23,FALSE)</f>
        <v>0.63636363636363635</v>
      </c>
      <c r="AF11" s="27">
        <f>VLOOKUP($R11,CardStats!$A$3:$AH$473,25,FALSE)</f>
        <v>0.8</v>
      </c>
    </row>
    <row r="12" spans="1:32" x14ac:dyDescent="0.3">
      <c r="A12" s="22">
        <f>VLOOKUP($O12,CardStats!$A$3:$AH$473,5,FALSE)</f>
        <v>4.3636363636363633</v>
      </c>
      <c r="B12" s="22">
        <f>VLOOKUP($O12,CardStats!$A$3:$AH$473,6,FALSE)</f>
        <v>4.5999999999999996</v>
      </c>
      <c r="C12" s="22">
        <f>VLOOKUP($O12,CardStats!$A$3:$AH$473,8,FALSE)</f>
        <v>2.4545454545454546</v>
      </c>
      <c r="D12" s="22">
        <f>VLOOKUP($O12,CardStats!$A$3:$AH$473,9,FALSE)</f>
        <v>2.6</v>
      </c>
      <c r="E12" s="27">
        <f>VLOOKUP($O12,CardStats!$A$3:$AH$473,11,FALSE)</f>
        <v>0.81818181818181823</v>
      </c>
      <c r="F12" s="27">
        <f>VLOOKUP($O12,CardStats!$A$3:$AH$473,12,FALSE)</f>
        <v>0.8</v>
      </c>
      <c r="G12" s="27">
        <f>VLOOKUP($O12,CardStats!$A$3:$AH$473,14,FALSE)</f>
        <v>0.63636363636363635</v>
      </c>
      <c r="H12" s="27">
        <f>VLOOKUP($O12,CardStats!$A$3:$AH$473,15,FALSE)</f>
        <v>0.8</v>
      </c>
      <c r="I12" s="27">
        <f>VLOOKUP($O12,CardStats!$A$3:$AH$473,17,FALSE)</f>
        <v>0.36363636363636365</v>
      </c>
      <c r="J12" s="27">
        <f>VLOOKUP($O12,CardStats!$A$3:$AH$473,18,FALSE)</f>
        <v>0.4</v>
      </c>
      <c r="K12" s="27">
        <f>VLOOKUP($O12,CardStats!$A$3:$AH$473,20,FALSE)</f>
        <v>0.90909090909090906</v>
      </c>
      <c r="L12" s="27">
        <f>VLOOKUP($O12,CardStats!$A$3:$AH$473,21,FALSE)</f>
        <v>1</v>
      </c>
      <c r="M12" s="27">
        <f>VLOOKUP($O12,CardStats!$A$3:$AH$473,23,FALSE)</f>
        <v>0.72727272727272729</v>
      </c>
      <c r="N12" s="27">
        <f>VLOOKUP($O12,CardStats!$A$3:$AH$473,24,FALSE)</f>
        <v>0.8</v>
      </c>
      <c r="O12" s="24" t="str">
        <f>Fixtures!A12</f>
        <v>Tottenham Hotspur</v>
      </c>
      <c r="P12" s="24" t="str">
        <f>Fixtures!E12</f>
        <v>Premier League</v>
      </c>
      <c r="Q12" s="25">
        <f>IF(Fixtures!C12&gt;7,Fixtures!D12)</f>
        <v>43778</v>
      </c>
      <c r="R12" s="24" t="str">
        <f>Fixtures!B12</f>
        <v>Sheffield United</v>
      </c>
      <c r="S12" s="22">
        <f>VLOOKUP($R12,CardStats!$A$3:$AH$473,5,FALSE)</f>
        <v>3.1818181818181817</v>
      </c>
      <c r="T12" s="22">
        <f>VLOOKUP($R12,CardStats!$A$3:$AH$473,7,FALSE)</f>
        <v>2.8</v>
      </c>
      <c r="U12" s="22">
        <f>VLOOKUP($R12,CardStats!$A$3:$AH$473,8,FALSE)</f>
        <v>1.9090909090909092</v>
      </c>
      <c r="V12" s="22">
        <f>VLOOKUP($R12,CardStats!$A$3:$AH$473,10,FALSE)</f>
        <v>1.8</v>
      </c>
      <c r="W12" s="27">
        <f>VLOOKUP($R12,CardStats!$A$3:$AH$473,11,FALSE)</f>
        <v>0.63636363636363635</v>
      </c>
      <c r="X12" s="27">
        <f>VLOOKUP($R12,CardStats!$A$3:$AH$473,13,FALSE)</f>
        <v>0.6</v>
      </c>
      <c r="Y12" s="27">
        <f>VLOOKUP($R12,CardStats!$A$3:$AH$473,14,FALSE)</f>
        <v>0.36363636363636365</v>
      </c>
      <c r="Z12" s="27">
        <f>VLOOKUP($R12,CardStats!$A$3:$AH$473,16,FALSE)</f>
        <v>0.4</v>
      </c>
      <c r="AA12" s="27">
        <f>VLOOKUP($R12,CardStats!$A$3:$AH$473,17,FALSE)</f>
        <v>9.0909090909090912E-2</v>
      </c>
      <c r="AB12" s="27">
        <f>VLOOKUP($R12,CardStats!$A$3:$AH$473,19,FALSE)</f>
        <v>0</v>
      </c>
      <c r="AC12" s="27">
        <f>VLOOKUP($R12,CardStats!$A$3:$AH$473,20,FALSE)</f>
        <v>1</v>
      </c>
      <c r="AD12" s="27">
        <f>VLOOKUP($R12,CardStats!$A$3:$AH$473,22,FALSE)</f>
        <v>1</v>
      </c>
      <c r="AE12" s="27">
        <f>VLOOKUP($R12,CardStats!$A$3:$AH$473,23,FALSE)</f>
        <v>0.54545454545454541</v>
      </c>
      <c r="AF12" s="27">
        <f>VLOOKUP($R12,CardStats!$A$3:$AH$473,25,FALSE)</f>
        <v>0.6</v>
      </c>
    </row>
    <row r="13" spans="1:32" x14ac:dyDescent="0.3">
      <c r="A13" s="22">
        <f>VLOOKUP($O13,CardStats!$A$3:$AH$473,5,FALSE)</f>
        <v>6</v>
      </c>
      <c r="B13" s="22">
        <f>VLOOKUP($O13,CardStats!$A$3:$AH$473,6,FALSE)</f>
        <v>5.5</v>
      </c>
      <c r="C13" s="22">
        <f>VLOOKUP($O13,CardStats!$A$3:$AH$473,8,FALSE)</f>
        <v>2.7</v>
      </c>
      <c r="D13" s="22">
        <f>VLOOKUP($O13,CardStats!$A$3:$AH$473,9,FALSE)</f>
        <v>1.75</v>
      </c>
      <c r="E13" s="27">
        <f>VLOOKUP($O13,CardStats!$A$3:$AH$473,11,FALSE)</f>
        <v>1</v>
      </c>
      <c r="F13" s="27">
        <f>VLOOKUP($O13,CardStats!$A$3:$AH$473,12,FALSE)</f>
        <v>1</v>
      </c>
      <c r="G13" s="27">
        <f>VLOOKUP($O13,CardStats!$A$3:$AH$473,14,FALSE)</f>
        <v>0.8</v>
      </c>
      <c r="H13" s="27">
        <f>VLOOKUP($O13,CardStats!$A$3:$AH$473,15,FALSE)</f>
        <v>0.75</v>
      </c>
      <c r="I13" s="27">
        <f>VLOOKUP($O13,CardStats!$A$3:$AH$473,17,FALSE)</f>
        <v>0.6</v>
      </c>
      <c r="J13" s="27">
        <f>VLOOKUP($O13,CardStats!$A$3:$AH$473,18,FALSE)</f>
        <v>0.5</v>
      </c>
      <c r="K13" s="27">
        <f>VLOOKUP($O13,CardStats!$A$3:$AH$473,20,FALSE)</f>
        <v>0.9</v>
      </c>
      <c r="L13" s="27">
        <f>VLOOKUP($O13,CardStats!$A$3:$AH$473,21,FALSE)</f>
        <v>0.75</v>
      </c>
      <c r="M13" s="27">
        <f>VLOOKUP($O13,CardStats!$A$3:$AH$473,23,FALSE)</f>
        <v>0.7</v>
      </c>
      <c r="N13" s="27">
        <f>VLOOKUP($O13,CardStats!$A$3:$AH$473,24,FALSE)</f>
        <v>0.5</v>
      </c>
      <c r="O13" s="24" t="str">
        <f>Fixtures!A13</f>
        <v>Brescia</v>
      </c>
      <c r="P13" s="24" t="str">
        <f>Fixtures!E13</f>
        <v>Serie A</v>
      </c>
      <c r="Q13" s="25">
        <f>IF(Fixtures!C13&gt;7,Fixtures!D13)</f>
        <v>43778</v>
      </c>
      <c r="R13" s="24" t="str">
        <f>Fixtures!B13</f>
        <v>Torino</v>
      </c>
      <c r="S13" s="22">
        <f>VLOOKUP($R13,CardStats!$A$3:$AH$473,5,FALSE)</f>
        <v>5.5454545454545459</v>
      </c>
      <c r="T13" s="22">
        <f>VLOOKUP($R13,CardStats!$A$3:$AH$473,7,FALSE)</f>
        <v>4.4000000000000004</v>
      </c>
      <c r="U13" s="22">
        <f>VLOOKUP($R13,CardStats!$A$3:$AH$473,8,FALSE)</f>
        <v>2.5454545454545454</v>
      </c>
      <c r="V13" s="22">
        <f>VLOOKUP($R13,CardStats!$A$3:$AH$473,10,FALSE)</f>
        <v>2.2000000000000002</v>
      </c>
      <c r="W13" s="27">
        <f>VLOOKUP($R13,CardStats!$A$3:$AH$473,11,FALSE)</f>
        <v>1</v>
      </c>
      <c r="X13" s="27">
        <f>VLOOKUP($R13,CardStats!$A$3:$AH$473,13,FALSE)</f>
        <v>1</v>
      </c>
      <c r="Y13" s="27">
        <f>VLOOKUP($R13,CardStats!$A$3:$AH$473,14,FALSE)</f>
        <v>0.81818181818181823</v>
      </c>
      <c r="Z13" s="27">
        <f>VLOOKUP($R13,CardStats!$A$3:$AH$473,16,FALSE)</f>
        <v>0.8</v>
      </c>
      <c r="AA13" s="27">
        <f>VLOOKUP($R13,CardStats!$A$3:$AH$473,17,FALSE)</f>
        <v>0.63636363636363635</v>
      </c>
      <c r="AB13" s="27">
        <f>VLOOKUP($R13,CardStats!$A$3:$AH$473,19,FALSE)</f>
        <v>0.4</v>
      </c>
      <c r="AC13" s="27">
        <f>VLOOKUP($R13,CardStats!$A$3:$AH$473,20,FALSE)</f>
        <v>1</v>
      </c>
      <c r="AD13" s="27">
        <f>VLOOKUP($R13,CardStats!$A$3:$AH$473,22,FALSE)</f>
        <v>1</v>
      </c>
      <c r="AE13" s="27">
        <f>VLOOKUP($R13,CardStats!$A$3:$AH$473,23,FALSE)</f>
        <v>0.72727272727272729</v>
      </c>
      <c r="AF13" s="27">
        <f>VLOOKUP($R13,CardStats!$A$3:$AH$473,25,FALSE)</f>
        <v>0.8</v>
      </c>
    </row>
    <row r="14" spans="1:32" x14ac:dyDescent="0.3">
      <c r="A14" s="22">
        <f>VLOOKUP($O14,CardStats!$A$3:$AH$473,5,FALSE)</f>
        <v>5.5454545454545459</v>
      </c>
      <c r="B14" s="22">
        <f>VLOOKUP($O14,CardStats!$A$3:$AH$473,6,FALSE)</f>
        <v>4.5999999999999996</v>
      </c>
      <c r="C14" s="22">
        <f>VLOOKUP($O14,CardStats!$A$3:$AH$473,8,FALSE)</f>
        <v>2.5454545454545454</v>
      </c>
      <c r="D14" s="22">
        <f>VLOOKUP($O14,CardStats!$A$3:$AH$473,9,FALSE)</f>
        <v>2</v>
      </c>
      <c r="E14" s="27">
        <f>VLOOKUP($O14,CardStats!$A$3:$AH$473,11,FALSE)</f>
        <v>1</v>
      </c>
      <c r="F14" s="27">
        <f>VLOOKUP($O14,CardStats!$A$3:$AH$473,12,FALSE)</f>
        <v>1</v>
      </c>
      <c r="G14" s="27">
        <f>VLOOKUP($O14,CardStats!$A$3:$AH$473,14,FALSE)</f>
        <v>0.90909090909090906</v>
      </c>
      <c r="H14" s="27">
        <f>VLOOKUP($O14,CardStats!$A$3:$AH$473,15,FALSE)</f>
        <v>1</v>
      </c>
      <c r="I14" s="27">
        <f>VLOOKUP($O14,CardStats!$A$3:$AH$473,17,FALSE)</f>
        <v>0.72727272727272729</v>
      </c>
      <c r="J14" s="27">
        <f>VLOOKUP($O14,CardStats!$A$3:$AH$473,18,FALSE)</f>
        <v>0.6</v>
      </c>
      <c r="K14" s="27">
        <f>VLOOKUP($O14,CardStats!$A$3:$AH$473,20,FALSE)</f>
        <v>1</v>
      </c>
      <c r="L14" s="27">
        <f>VLOOKUP($O14,CardStats!$A$3:$AH$473,21,FALSE)</f>
        <v>1</v>
      </c>
      <c r="M14" s="27">
        <f>VLOOKUP($O14,CardStats!$A$3:$AH$473,23,FALSE)</f>
        <v>0.81818181818181823</v>
      </c>
      <c r="N14" s="27">
        <f>VLOOKUP($O14,CardStats!$A$3:$AH$473,24,FALSE)</f>
        <v>0.8</v>
      </c>
      <c r="O14" s="24" t="str">
        <f>Fixtures!A14</f>
        <v>Internazionale</v>
      </c>
      <c r="P14" s="24" t="str">
        <f>Fixtures!E14</f>
        <v>Serie A</v>
      </c>
      <c r="Q14" s="25">
        <f>IF(Fixtures!C14&gt;7,Fixtures!D14)</f>
        <v>43778</v>
      </c>
      <c r="R14" s="24" t="str">
        <f>Fixtures!B14</f>
        <v>Hellas Verona</v>
      </c>
      <c r="S14" s="22">
        <f>VLOOKUP($R14,CardStats!$A$3:$AH$473,5,FALSE)</f>
        <v>5.7272727272727275</v>
      </c>
      <c r="T14" s="22">
        <f>VLOOKUP($R14,CardStats!$A$3:$AH$473,7,FALSE)</f>
        <v>5</v>
      </c>
      <c r="U14" s="22">
        <f>VLOOKUP($R14,CardStats!$A$3:$AH$473,8,FALSE)</f>
        <v>2.8181818181818183</v>
      </c>
      <c r="V14" s="22">
        <f>VLOOKUP($R14,CardStats!$A$3:$AH$473,10,FALSE)</f>
        <v>3.4</v>
      </c>
      <c r="W14" s="27">
        <f>VLOOKUP($R14,CardStats!$A$3:$AH$473,11,FALSE)</f>
        <v>1</v>
      </c>
      <c r="X14" s="27">
        <f>VLOOKUP($R14,CardStats!$A$3:$AH$473,13,FALSE)</f>
        <v>1</v>
      </c>
      <c r="Y14" s="27">
        <f>VLOOKUP($R14,CardStats!$A$3:$AH$473,14,FALSE)</f>
        <v>1</v>
      </c>
      <c r="Z14" s="27">
        <f>VLOOKUP($R14,CardStats!$A$3:$AH$473,16,FALSE)</f>
        <v>1</v>
      </c>
      <c r="AA14" s="27">
        <f>VLOOKUP($R14,CardStats!$A$3:$AH$473,17,FALSE)</f>
        <v>0.63636363636363635</v>
      </c>
      <c r="AB14" s="27">
        <f>VLOOKUP($R14,CardStats!$A$3:$AH$473,19,FALSE)</f>
        <v>0.6</v>
      </c>
      <c r="AC14" s="27">
        <f>VLOOKUP($R14,CardStats!$A$3:$AH$473,20,FALSE)</f>
        <v>0.90909090909090906</v>
      </c>
      <c r="AD14" s="27">
        <f>VLOOKUP($R14,CardStats!$A$3:$AH$473,22,FALSE)</f>
        <v>1</v>
      </c>
      <c r="AE14" s="27">
        <f>VLOOKUP($R14,CardStats!$A$3:$AH$473,23,FALSE)</f>
        <v>0.72727272727272729</v>
      </c>
      <c r="AF14" s="27">
        <f>VLOOKUP($R14,CardStats!$A$3:$AH$473,25,FALSE)</f>
        <v>1</v>
      </c>
    </row>
    <row r="15" spans="1:32" x14ac:dyDescent="0.3">
      <c r="A15" s="22">
        <f>VLOOKUP($O15,CardStats!$A$3:$AH$473,5,FALSE)</f>
        <v>5.0909090909090908</v>
      </c>
      <c r="B15" s="22">
        <f>VLOOKUP($O15,CardStats!$A$3:$AH$473,6,FALSE)</f>
        <v>4.4000000000000004</v>
      </c>
      <c r="C15" s="22">
        <f>VLOOKUP($O15,CardStats!$A$3:$AH$473,8,FALSE)</f>
        <v>2.5454545454545454</v>
      </c>
      <c r="D15" s="22">
        <f>VLOOKUP($O15,CardStats!$A$3:$AH$473,9,FALSE)</f>
        <v>2.4</v>
      </c>
      <c r="E15" s="27">
        <f>VLOOKUP($O15,CardStats!$A$3:$AH$473,11,FALSE)</f>
        <v>1</v>
      </c>
      <c r="F15" s="27">
        <f>VLOOKUP($O15,CardStats!$A$3:$AH$473,12,FALSE)</f>
        <v>1</v>
      </c>
      <c r="G15" s="27">
        <f>VLOOKUP($O15,CardStats!$A$3:$AH$473,14,FALSE)</f>
        <v>0.72727272727272729</v>
      </c>
      <c r="H15" s="27">
        <f>VLOOKUP($O15,CardStats!$A$3:$AH$473,15,FALSE)</f>
        <v>0.6</v>
      </c>
      <c r="I15" s="27">
        <f>VLOOKUP($O15,CardStats!$A$3:$AH$473,17,FALSE)</f>
        <v>0.63636363636363635</v>
      </c>
      <c r="J15" s="27">
        <f>VLOOKUP($O15,CardStats!$A$3:$AH$473,18,FALSE)</f>
        <v>0.4</v>
      </c>
      <c r="K15" s="27">
        <f>VLOOKUP($O15,CardStats!$A$3:$AH$473,20,FALSE)</f>
        <v>1</v>
      </c>
      <c r="L15" s="27">
        <f>VLOOKUP($O15,CardStats!$A$3:$AH$473,21,FALSE)</f>
        <v>1</v>
      </c>
      <c r="M15" s="27">
        <f>VLOOKUP($O15,CardStats!$A$3:$AH$473,23,FALSE)</f>
        <v>0.90909090909090906</v>
      </c>
      <c r="N15" s="27">
        <f>VLOOKUP($O15,CardStats!$A$3:$AH$473,24,FALSE)</f>
        <v>1</v>
      </c>
      <c r="O15" s="24" t="str">
        <f>Fixtures!A15</f>
        <v>Napoli</v>
      </c>
      <c r="P15" s="24" t="str">
        <f>Fixtures!E15</f>
        <v>Serie A</v>
      </c>
      <c r="Q15" s="25">
        <f>IF(Fixtures!C15&gt;7,Fixtures!D15)</f>
        <v>43778</v>
      </c>
      <c r="R15" s="24" t="str">
        <f>Fixtures!B15</f>
        <v>Genoa</v>
      </c>
      <c r="S15" s="22">
        <f>VLOOKUP($R15,CardStats!$A$3:$AH$473,5,FALSE)</f>
        <v>5.5454545454545459</v>
      </c>
      <c r="T15" s="22">
        <f>VLOOKUP($R15,CardStats!$A$3:$AH$473,7,FALSE)</f>
        <v>4.2</v>
      </c>
      <c r="U15" s="22">
        <f>VLOOKUP($R15,CardStats!$A$3:$AH$473,8,FALSE)</f>
        <v>2.9090909090909092</v>
      </c>
      <c r="V15" s="22">
        <f>VLOOKUP($R15,CardStats!$A$3:$AH$473,10,FALSE)</f>
        <v>2</v>
      </c>
      <c r="W15" s="27">
        <f>VLOOKUP($R15,CardStats!$A$3:$AH$473,11,FALSE)</f>
        <v>0.72727272727272729</v>
      </c>
      <c r="X15" s="27">
        <f>VLOOKUP($R15,CardStats!$A$3:$AH$473,13,FALSE)</f>
        <v>0.8</v>
      </c>
      <c r="Y15" s="27">
        <f>VLOOKUP($R15,CardStats!$A$3:$AH$473,14,FALSE)</f>
        <v>0.54545454545454541</v>
      </c>
      <c r="Z15" s="27">
        <f>VLOOKUP($R15,CardStats!$A$3:$AH$473,16,FALSE)</f>
        <v>0.4</v>
      </c>
      <c r="AA15" s="27">
        <f>VLOOKUP($R15,CardStats!$A$3:$AH$473,17,FALSE)</f>
        <v>0.45454545454545453</v>
      </c>
      <c r="AB15" s="27">
        <f>VLOOKUP($R15,CardStats!$A$3:$AH$473,19,FALSE)</f>
        <v>0.2</v>
      </c>
      <c r="AC15" s="27">
        <f>VLOOKUP($R15,CardStats!$A$3:$AH$473,20,FALSE)</f>
        <v>0.90909090909090906</v>
      </c>
      <c r="AD15" s="27">
        <f>VLOOKUP($R15,CardStats!$A$3:$AH$473,22,FALSE)</f>
        <v>1</v>
      </c>
      <c r="AE15" s="27">
        <f>VLOOKUP($R15,CardStats!$A$3:$AH$473,23,FALSE)</f>
        <v>0.72727272727272729</v>
      </c>
      <c r="AF15" s="27">
        <f>VLOOKUP($R15,CardStats!$A$3:$AH$473,25,FALSE)</f>
        <v>0.6</v>
      </c>
    </row>
    <row r="16" spans="1:32" x14ac:dyDescent="0.3">
      <c r="A16" s="22">
        <f>VLOOKUP($O16,CardStats!$A$3:$AH$473,5,FALSE)</f>
        <v>5.166666666666667</v>
      </c>
      <c r="B16" s="22">
        <f>VLOOKUP($O16,CardStats!$A$3:$AH$473,6,FALSE)</f>
        <v>5.666666666666667</v>
      </c>
      <c r="C16" s="22">
        <f>VLOOKUP($O16,CardStats!$A$3:$AH$473,8,FALSE)</f>
        <v>3</v>
      </c>
      <c r="D16" s="22">
        <f>VLOOKUP($O16,CardStats!$A$3:$AH$473,9,FALSE)</f>
        <v>3.3333333333333335</v>
      </c>
      <c r="E16" s="27">
        <f>VLOOKUP($O16,CardStats!$A$3:$AH$473,11,FALSE)</f>
        <v>1</v>
      </c>
      <c r="F16" s="27">
        <f>VLOOKUP($O16,CardStats!$A$3:$AH$473,12,FALSE)</f>
        <v>1</v>
      </c>
      <c r="G16" s="27">
        <f>VLOOKUP($O16,CardStats!$A$3:$AH$473,14,FALSE)</f>
        <v>0.91666666666666663</v>
      </c>
      <c r="H16" s="27">
        <f>VLOOKUP($O16,CardStats!$A$3:$AH$473,15,FALSE)</f>
        <v>0.83333333333333337</v>
      </c>
      <c r="I16" s="27">
        <f>VLOOKUP($O16,CardStats!$A$3:$AH$473,17,FALSE)</f>
        <v>0.58333333333333337</v>
      </c>
      <c r="J16" s="27">
        <f>VLOOKUP($O16,CardStats!$A$3:$AH$473,18,FALSE)</f>
        <v>0.66666666666666663</v>
      </c>
      <c r="K16" s="27">
        <f>VLOOKUP($O16,CardStats!$A$3:$AH$473,20,FALSE)</f>
        <v>1</v>
      </c>
      <c r="L16" s="27">
        <f>VLOOKUP($O16,CardStats!$A$3:$AH$473,21,FALSE)</f>
        <v>1</v>
      </c>
      <c r="M16" s="27">
        <f>VLOOKUP($O16,CardStats!$A$3:$AH$473,23,FALSE)</f>
        <v>0.91666666666666663</v>
      </c>
      <c r="N16" s="27">
        <f>VLOOKUP($O16,CardStats!$A$3:$AH$473,24,FALSE)</f>
        <v>1</v>
      </c>
      <c r="O16" s="24" t="str">
        <f>Fixtures!A16</f>
        <v>Deportivo Alavés</v>
      </c>
      <c r="P16" s="24" t="str">
        <f>Fixtures!E16</f>
        <v>La Liga</v>
      </c>
      <c r="Q16" s="25">
        <f>IF(Fixtures!C16&gt;7,Fixtures!D16)</f>
        <v>43778</v>
      </c>
      <c r="R16" s="24" t="str">
        <f>Fixtures!B16</f>
        <v>Real Valladolid</v>
      </c>
      <c r="S16" s="22">
        <f>VLOOKUP($R16,CardStats!$A$3:$AH$473,5,FALSE)</f>
        <v>4.916666666666667</v>
      </c>
      <c r="T16" s="22">
        <f>VLOOKUP($R16,CardStats!$A$3:$AH$473,7,FALSE)</f>
        <v>4.4285714285714288</v>
      </c>
      <c r="U16" s="22">
        <f>VLOOKUP($R16,CardStats!$A$3:$AH$473,8,FALSE)</f>
        <v>2.6666666666666665</v>
      </c>
      <c r="V16" s="22">
        <f>VLOOKUP($R16,CardStats!$A$3:$AH$473,10,FALSE)</f>
        <v>2.4285714285714284</v>
      </c>
      <c r="W16" s="27">
        <f>VLOOKUP($R16,CardStats!$A$3:$AH$473,11,FALSE)</f>
        <v>0.91666666666666663</v>
      </c>
      <c r="X16" s="27">
        <f>VLOOKUP($R16,CardStats!$A$3:$AH$473,13,FALSE)</f>
        <v>1</v>
      </c>
      <c r="Y16" s="27">
        <f>VLOOKUP($R16,CardStats!$A$3:$AH$473,14,FALSE)</f>
        <v>0.58333333333333337</v>
      </c>
      <c r="Z16" s="27">
        <f>VLOOKUP($R16,CardStats!$A$3:$AH$473,16,FALSE)</f>
        <v>0.5714285714285714</v>
      </c>
      <c r="AA16" s="27">
        <f>VLOOKUP($R16,CardStats!$A$3:$AH$473,17,FALSE)</f>
        <v>0.41666666666666669</v>
      </c>
      <c r="AB16" s="27">
        <f>VLOOKUP($R16,CardStats!$A$3:$AH$473,19,FALSE)</f>
        <v>0.2857142857142857</v>
      </c>
      <c r="AC16" s="27">
        <f>VLOOKUP($R16,CardStats!$A$3:$AH$473,20,FALSE)</f>
        <v>0.83333333333333337</v>
      </c>
      <c r="AD16" s="27">
        <f>VLOOKUP($R16,CardStats!$A$3:$AH$473,22,FALSE)</f>
        <v>0.8571428571428571</v>
      </c>
      <c r="AE16" s="27">
        <f>VLOOKUP($R16,CardStats!$A$3:$AH$473,23,FALSE)</f>
        <v>0.66666666666666663</v>
      </c>
      <c r="AF16" s="27">
        <f>VLOOKUP($R16,CardStats!$A$3:$AH$473,25,FALSE)</f>
        <v>0.7142857142857143</v>
      </c>
    </row>
    <row r="17" spans="1:32" x14ac:dyDescent="0.3">
      <c r="A17" s="22">
        <f>VLOOKUP($O17,CardStats!$A$3:$AH$473,5,FALSE)</f>
        <v>5.4545454545454541</v>
      </c>
      <c r="B17" s="22">
        <f>VLOOKUP($O17,CardStats!$A$3:$AH$473,6,FALSE)</f>
        <v>5.2</v>
      </c>
      <c r="C17" s="22">
        <f>VLOOKUP($O17,CardStats!$A$3:$AH$473,8,FALSE)</f>
        <v>2.7272727272727271</v>
      </c>
      <c r="D17" s="22">
        <f>VLOOKUP($O17,CardStats!$A$3:$AH$473,9,FALSE)</f>
        <v>2.6</v>
      </c>
      <c r="E17" s="27">
        <f>VLOOKUP($O17,CardStats!$A$3:$AH$473,11,FALSE)</f>
        <v>0.81818181818181823</v>
      </c>
      <c r="F17" s="27">
        <f>VLOOKUP($O17,CardStats!$A$3:$AH$473,12,FALSE)</f>
        <v>0.8</v>
      </c>
      <c r="G17" s="27">
        <f>VLOOKUP($O17,CardStats!$A$3:$AH$473,14,FALSE)</f>
        <v>0.72727272727272729</v>
      </c>
      <c r="H17" s="27">
        <f>VLOOKUP($O17,CardStats!$A$3:$AH$473,15,FALSE)</f>
        <v>0.6</v>
      </c>
      <c r="I17" s="27">
        <f>VLOOKUP($O17,CardStats!$A$3:$AH$473,17,FALSE)</f>
        <v>0.72727272727272729</v>
      </c>
      <c r="J17" s="27">
        <f>VLOOKUP($O17,CardStats!$A$3:$AH$473,18,FALSE)</f>
        <v>0.6</v>
      </c>
      <c r="K17" s="27">
        <f>VLOOKUP($O17,CardStats!$A$3:$AH$473,20,FALSE)</f>
        <v>0.81818181818181823</v>
      </c>
      <c r="L17" s="27">
        <f>VLOOKUP($O17,CardStats!$A$3:$AH$473,21,FALSE)</f>
        <v>0.8</v>
      </c>
      <c r="M17" s="27">
        <f>VLOOKUP($O17,CardStats!$A$3:$AH$473,23,FALSE)</f>
        <v>0.54545454545454541</v>
      </c>
      <c r="N17" s="27">
        <f>VLOOKUP($O17,CardStats!$A$3:$AH$473,24,FALSE)</f>
        <v>0.4</v>
      </c>
      <c r="O17" s="24" t="str">
        <f>Fixtures!A17</f>
        <v>Barcelona</v>
      </c>
      <c r="P17" s="24" t="str">
        <f>Fixtures!E17</f>
        <v>La Liga</v>
      </c>
      <c r="Q17" s="25">
        <f>IF(Fixtures!C17&gt;7,Fixtures!D17)</f>
        <v>43778</v>
      </c>
      <c r="R17" s="24" t="str">
        <f>Fixtures!B17</f>
        <v>Celta Vigo</v>
      </c>
      <c r="S17" s="22">
        <f>VLOOKUP($R17,CardStats!$A$3:$AH$473,5,FALSE)</f>
        <v>6.333333333333333</v>
      </c>
      <c r="T17" s="22">
        <f>VLOOKUP($R17,CardStats!$A$3:$AH$473,7,FALSE)</f>
        <v>6.2</v>
      </c>
      <c r="U17" s="22">
        <f>VLOOKUP($R17,CardStats!$A$3:$AH$473,8,FALSE)</f>
        <v>2.75</v>
      </c>
      <c r="V17" s="22">
        <f>VLOOKUP($R17,CardStats!$A$3:$AH$473,10,FALSE)</f>
        <v>2</v>
      </c>
      <c r="W17" s="27">
        <f>VLOOKUP($R17,CardStats!$A$3:$AH$473,11,FALSE)</f>
        <v>1</v>
      </c>
      <c r="X17" s="27">
        <f>VLOOKUP($R17,CardStats!$A$3:$AH$473,13,FALSE)</f>
        <v>1</v>
      </c>
      <c r="Y17" s="27">
        <f>VLOOKUP($R17,CardStats!$A$3:$AH$473,14,FALSE)</f>
        <v>0.91666666666666663</v>
      </c>
      <c r="Z17" s="27">
        <f>VLOOKUP($R17,CardStats!$A$3:$AH$473,16,FALSE)</f>
        <v>1</v>
      </c>
      <c r="AA17" s="27">
        <f>VLOOKUP($R17,CardStats!$A$3:$AH$473,17,FALSE)</f>
        <v>0.83333333333333337</v>
      </c>
      <c r="AB17" s="27">
        <f>VLOOKUP($R17,CardStats!$A$3:$AH$473,19,FALSE)</f>
        <v>0.8</v>
      </c>
      <c r="AC17" s="27">
        <f>VLOOKUP($R17,CardStats!$A$3:$AH$473,20,FALSE)</f>
        <v>0.91666666666666663</v>
      </c>
      <c r="AD17" s="27">
        <f>VLOOKUP($R17,CardStats!$A$3:$AH$473,22,FALSE)</f>
        <v>1</v>
      </c>
      <c r="AE17" s="27">
        <f>VLOOKUP($R17,CardStats!$A$3:$AH$473,23,FALSE)</f>
        <v>0.58333333333333337</v>
      </c>
      <c r="AF17" s="27">
        <f>VLOOKUP($R17,CardStats!$A$3:$AH$473,25,FALSE)</f>
        <v>0.4</v>
      </c>
    </row>
    <row r="18" spans="1:32" x14ac:dyDescent="0.3">
      <c r="A18" s="22">
        <f>VLOOKUP($O18,CardStats!$A$3:$AH$473,5,FALSE)</f>
        <v>5.166666666666667</v>
      </c>
      <c r="B18" s="22">
        <f>VLOOKUP($O18,CardStats!$A$3:$AH$473,6,FALSE)</f>
        <v>5</v>
      </c>
      <c r="C18" s="22">
        <f>VLOOKUP($O18,CardStats!$A$3:$AH$473,8,FALSE)</f>
        <v>2.9166666666666665</v>
      </c>
      <c r="D18" s="22">
        <f>VLOOKUP($O18,CardStats!$A$3:$AH$473,9,FALSE)</f>
        <v>2.6</v>
      </c>
      <c r="E18" s="27">
        <f>VLOOKUP($O18,CardStats!$A$3:$AH$473,11,FALSE)</f>
        <v>0.91666666666666663</v>
      </c>
      <c r="F18" s="27">
        <f>VLOOKUP($O18,CardStats!$A$3:$AH$473,12,FALSE)</f>
        <v>1</v>
      </c>
      <c r="G18" s="27">
        <f>VLOOKUP($O18,CardStats!$A$3:$AH$473,14,FALSE)</f>
        <v>0.66666666666666663</v>
      </c>
      <c r="H18" s="27">
        <f>VLOOKUP($O18,CardStats!$A$3:$AH$473,15,FALSE)</f>
        <v>0.8</v>
      </c>
      <c r="I18" s="27">
        <f>VLOOKUP($O18,CardStats!$A$3:$AH$473,17,FALSE)</f>
        <v>0.58333333333333337</v>
      </c>
      <c r="J18" s="27">
        <f>VLOOKUP($O18,CardStats!$A$3:$AH$473,18,FALSE)</f>
        <v>0.6</v>
      </c>
      <c r="K18" s="27">
        <f>VLOOKUP($O18,CardStats!$A$3:$AH$473,20,FALSE)</f>
        <v>0.91666666666666663</v>
      </c>
      <c r="L18" s="27">
        <f>VLOOKUP($O18,CardStats!$A$3:$AH$473,21,FALSE)</f>
        <v>0.8</v>
      </c>
      <c r="M18" s="27">
        <f>VLOOKUP($O18,CardStats!$A$3:$AH$473,23,FALSE)</f>
        <v>0.91666666666666663</v>
      </c>
      <c r="N18" s="27">
        <f>VLOOKUP($O18,CardStats!$A$3:$AH$473,24,FALSE)</f>
        <v>0.8</v>
      </c>
      <c r="O18" s="24" t="str">
        <f>Fixtures!A18</f>
        <v>Eibar</v>
      </c>
      <c r="P18" s="24" t="str">
        <f>Fixtures!E18</f>
        <v>La Liga</v>
      </c>
      <c r="Q18" s="25">
        <f>IF(Fixtures!C18&gt;7,Fixtures!D18)</f>
        <v>43778</v>
      </c>
      <c r="R18" s="24" t="str">
        <f>Fixtures!B18</f>
        <v>Real Madrid</v>
      </c>
      <c r="S18" s="22">
        <f>VLOOKUP($R18,CardStats!$A$3:$AH$473,5,FALSE)</f>
        <v>5.3636363636363633</v>
      </c>
      <c r="T18" s="22">
        <f>VLOOKUP($R18,CardStats!$A$3:$AH$473,7,FALSE)</f>
        <v>5.2</v>
      </c>
      <c r="U18" s="22">
        <f>VLOOKUP($R18,CardStats!$A$3:$AH$473,8,FALSE)</f>
        <v>2.3636363636363638</v>
      </c>
      <c r="V18" s="22">
        <f>VLOOKUP($R18,CardStats!$A$3:$AH$473,10,FALSE)</f>
        <v>2.6</v>
      </c>
      <c r="W18" s="27">
        <f>VLOOKUP($R18,CardStats!$A$3:$AH$473,11,FALSE)</f>
        <v>1</v>
      </c>
      <c r="X18" s="27">
        <f>VLOOKUP($R18,CardStats!$A$3:$AH$473,13,FALSE)</f>
        <v>1</v>
      </c>
      <c r="Y18" s="27">
        <f>VLOOKUP($R18,CardStats!$A$3:$AH$473,14,FALSE)</f>
        <v>0.90909090909090906</v>
      </c>
      <c r="Z18" s="27">
        <f>VLOOKUP($R18,CardStats!$A$3:$AH$473,16,FALSE)</f>
        <v>0.8</v>
      </c>
      <c r="AA18" s="27">
        <f>VLOOKUP($R18,CardStats!$A$3:$AH$473,17,FALSE)</f>
        <v>0.54545454545454541</v>
      </c>
      <c r="AB18" s="27">
        <f>VLOOKUP($R18,CardStats!$A$3:$AH$473,19,FALSE)</f>
        <v>0.6</v>
      </c>
      <c r="AC18" s="27">
        <f>VLOOKUP($R18,CardStats!$A$3:$AH$473,20,FALSE)</f>
        <v>1</v>
      </c>
      <c r="AD18" s="27">
        <f>VLOOKUP($R18,CardStats!$A$3:$AH$473,22,FALSE)</f>
        <v>1</v>
      </c>
      <c r="AE18" s="27">
        <f>VLOOKUP($R18,CardStats!$A$3:$AH$473,23,FALSE)</f>
        <v>0.90909090909090906</v>
      </c>
      <c r="AF18" s="27">
        <f>VLOOKUP($R18,CardStats!$A$3:$AH$473,25,FALSE)</f>
        <v>1</v>
      </c>
    </row>
    <row r="19" spans="1:32" x14ac:dyDescent="0.3">
      <c r="A19" s="22">
        <f>VLOOKUP($O19,CardStats!$A$3:$AH$473,5,FALSE)</f>
        <v>4.75</v>
      </c>
      <c r="B19" s="22">
        <f>VLOOKUP($O19,CardStats!$A$3:$AH$473,6,FALSE)</f>
        <v>5.666666666666667</v>
      </c>
      <c r="C19" s="22">
        <f>VLOOKUP($O19,CardStats!$A$3:$AH$473,8,FALSE)</f>
        <v>2.5833333333333335</v>
      </c>
      <c r="D19" s="22">
        <f>VLOOKUP($O19,CardStats!$A$3:$AH$473,9,FALSE)</f>
        <v>2.5</v>
      </c>
      <c r="E19" s="27">
        <f>VLOOKUP($O19,CardStats!$A$3:$AH$473,11,FALSE)</f>
        <v>0.83333333333333337</v>
      </c>
      <c r="F19" s="27">
        <f>VLOOKUP($O19,CardStats!$A$3:$AH$473,12,FALSE)</f>
        <v>0.83333333333333337</v>
      </c>
      <c r="G19" s="27">
        <f>VLOOKUP($O19,CardStats!$A$3:$AH$473,14,FALSE)</f>
        <v>0.66666666666666663</v>
      </c>
      <c r="H19" s="27">
        <f>VLOOKUP($O19,CardStats!$A$3:$AH$473,15,FALSE)</f>
        <v>0.83333333333333337</v>
      </c>
      <c r="I19" s="27">
        <f>VLOOKUP($O19,CardStats!$A$3:$AH$473,17,FALSE)</f>
        <v>0.5</v>
      </c>
      <c r="J19" s="27">
        <f>VLOOKUP($O19,CardStats!$A$3:$AH$473,18,FALSE)</f>
        <v>0.66666666666666663</v>
      </c>
      <c r="K19" s="27">
        <f>VLOOKUP($O19,CardStats!$A$3:$AH$473,20,FALSE)</f>
        <v>0.91666666666666663</v>
      </c>
      <c r="L19" s="27">
        <f>VLOOKUP($O19,CardStats!$A$3:$AH$473,21,FALSE)</f>
        <v>0.83333333333333337</v>
      </c>
      <c r="M19" s="27">
        <f>VLOOKUP($O19,CardStats!$A$3:$AH$473,23,FALSE)</f>
        <v>0.66666666666666663</v>
      </c>
      <c r="N19" s="27">
        <f>VLOOKUP($O19,CardStats!$A$3:$AH$473,24,FALSE)</f>
        <v>0.5</v>
      </c>
      <c r="O19" s="24" t="str">
        <f>Fixtures!A19</f>
        <v>Valencia</v>
      </c>
      <c r="P19" s="24" t="str">
        <f>Fixtures!E19</f>
        <v>La Liga</v>
      </c>
      <c r="Q19" s="25">
        <f>IF(Fixtures!C19&gt;7,Fixtures!D19)</f>
        <v>43778</v>
      </c>
      <c r="R19" s="24" t="str">
        <f>Fixtures!B19</f>
        <v>Granada</v>
      </c>
      <c r="S19" s="22">
        <f>VLOOKUP($R19,CardStats!$A$3:$AH$473,5,FALSE)</f>
        <v>6.166666666666667</v>
      </c>
      <c r="T19" s="22">
        <f>VLOOKUP($R19,CardStats!$A$3:$AH$473,7,FALSE)</f>
        <v>6.833333333333333</v>
      </c>
      <c r="U19" s="22">
        <f>VLOOKUP($R19,CardStats!$A$3:$AH$473,8,FALSE)</f>
        <v>2.5</v>
      </c>
      <c r="V19" s="22">
        <f>VLOOKUP($R19,CardStats!$A$3:$AH$473,10,FALSE)</f>
        <v>3</v>
      </c>
      <c r="W19" s="27">
        <f>VLOOKUP($R19,CardStats!$A$3:$AH$473,11,FALSE)</f>
        <v>0.83333333333333337</v>
      </c>
      <c r="X19" s="27">
        <f>VLOOKUP($R19,CardStats!$A$3:$AH$473,13,FALSE)</f>
        <v>1</v>
      </c>
      <c r="Y19" s="27">
        <f>VLOOKUP($R19,CardStats!$A$3:$AH$473,14,FALSE)</f>
        <v>0.83333333333333337</v>
      </c>
      <c r="Z19" s="27">
        <f>VLOOKUP($R19,CardStats!$A$3:$AH$473,16,FALSE)</f>
        <v>1</v>
      </c>
      <c r="AA19" s="27">
        <f>VLOOKUP($R19,CardStats!$A$3:$AH$473,17,FALSE)</f>
        <v>0.75</v>
      </c>
      <c r="AB19" s="27">
        <f>VLOOKUP($R19,CardStats!$A$3:$AH$473,19,FALSE)</f>
        <v>0.83333333333333337</v>
      </c>
      <c r="AC19" s="27">
        <f>VLOOKUP($R19,CardStats!$A$3:$AH$473,20,FALSE)</f>
        <v>0.91666666666666663</v>
      </c>
      <c r="AD19" s="27">
        <f>VLOOKUP($R19,CardStats!$A$3:$AH$473,22,FALSE)</f>
        <v>1</v>
      </c>
      <c r="AE19" s="27">
        <f>VLOOKUP($R19,CardStats!$A$3:$AH$473,23,FALSE)</f>
        <v>0.75</v>
      </c>
      <c r="AF19" s="27">
        <f>VLOOKUP($R19,CardStats!$A$3:$AH$473,25,FALSE)</f>
        <v>0.83333333333333337</v>
      </c>
    </row>
    <row r="20" spans="1:32" x14ac:dyDescent="0.3">
      <c r="A20" s="22">
        <f>VLOOKUP($O20,CardStats!$A$3:$AH$473,5,FALSE)</f>
        <v>4.416666666666667</v>
      </c>
      <c r="B20" s="22">
        <f>VLOOKUP($O20,CardStats!$A$3:$AH$473,6,FALSE)</f>
        <v>4.666666666666667</v>
      </c>
      <c r="C20" s="22">
        <f>VLOOKUP($O20,CardStats!$A$3:$AH$473,8,FALSE)</f>
        <v>2.5</v>
      </c>
      <c r="D20" s="22">
        <f>VLOOKUP($O20,CardStats!$A$3:$AH$473,9,FALSE)</f>
        <v>2.3333333333333335</v>
      </c>
      <c r="E20" s="27">
        <f>VLOOKUP($O20,CardStats!$A$3:$AH$473,11,FALSE)</f>
        <v>0.91666666666666663</v>
      </c>
      <c r="F20" s="27">
        <f>VLOOKUP($O20,CardStats!$A$3:$AH$473,12,FALSE)</f>
        <v>1</v>
      </c>
      <c r="G20" s="27">
        <f>VLOOKUP($O20,CardStats!$A$3:$AH$473,14,FALSE)</f>
        <v>0.75</v>
      </c>
      <c r="H20" s="27">
        <f>VLOOKUP($O20,CardStats!$A$3:$AH$473,15,FALSE)</f>
        <v>0.83333333333333337</v>
      </c>
      <c r="I20" s="27">
        <f>VLOOKUP($O20,CardStats!$A$3:$AH$473,17,FALSE)</f>
        <v>0.5</v>
      </c>
      <c r="J20" s="27">
        <f>VLOOKUP($O20,CardStats!$A$3:$AH$473,18,FALSE)</f>
        <v>0.66666666666666663</v>
      </c>
      <c r="K20" s="27">
        <f>VLOOKUP($O20,CardStats!$A$3:$AH$473,20,FALSE)</f>
        <v>1</v>
      </c>
      <c r="L20" s="27">
        <f>VLOOKUP($O20,CardStats!$A$3:$AH$473,21,FALSE)</f>
        <v>1</v>
      </c>
      <c r="M20" s="27">
        <f>VLOOKUP($O20,CardStats!$A$3:$AH$473,23,FALSE)</f>
        <v>0.91666666666666663</v>
      </c>
      <c r="N20" s="27">
        <f>VLOOKUP($O20,CardStats!$A$3:$AH$473,24,FALSE)</f>
        <v>0.83333333333333337</v>
      </c>
      <c r="O20" s="24" t="str">
        <f>Fixtures!A20</f>
        <v>Monaco</v>
      </c>
      <c r="P20" s="24" t="str">
        <f>Fixtures!E20</f>
        <v>Ligue 1</v>
      </c>
      <c r="Q20" s="25">
        <f>IF(Fixtures!C20&gt;7,Fixtures!D20)</f>
        <v>43778</v>
      </c>
      <c r="R20" s="24" t="str">
        <f>Fixtures!B20</f>
        <v>Dijon</v>
      </c>
      <c r="S20" s="22">
        <f>VLOOKUP($R20,CardStats!$A$3:$AH$473,5,FALSE)</f>
        <v>3.1666666666666665</v>
      </c>
      <c r="T20" s="22">
        <f>VLOOKUP($R20,CardStats!$A$3:$AH$473,7,FALSE)</f>
        <v>2.1666666666666665</v>
      </c>
      <c r="U20" s="22">
        <f>VLOOKUP($R20,CardStats!$A$3:$AH$473,8,FALSE)</f>
        <v>1.5833333333333333</v>
      </c>
      <c r="V20" s="22">
        <f>VLOOKUP($R20,CardStats!$A$3:$AH$473,10,FALSE)</f>
        <v>1.1666666666666667</v>
      </c>
      <c r="W20" s="27">
        <f>VLOOKUP($R20,CardStats!$A$3:$AH$473,11,FALSE)</f>
        <v>0.5</v>
      </c>
      <c r="X20" s="27">
        <f>VLOOKUP($R20,CardStats!$A$3:$AH$473,13,FALSE)</f>
        <v>0.33333333333333331</v>
      </c>
      <c r="Y20" s="27">
        <f>VLOOKUP($R20,CardStats!$A$3:$AH$473,14,FALSE)</f>
        <v>0.41666666666666669</v>
      </c>
      <c r="Z20" s="27">
        <f>VLOOKUP($R20,CardStats!$A$3:$AH$473,16,FALSE)</f>
        <v>0.16666666666666666</v>
      </c>
      <c r="AA20" s="27">
        <f>VLOOKUP($R20,CardStats!$A$3:$AH$473,17,FALSE)</f>
        <v>0.33333333333333331</v>
      </c>
      <c r="AB20" s="27">
        <f>VLOOKUP($R20,CardStats!$A$3:$AH$473,19,FALSE)</f>
        <v>0.16666666666666666</v>
      </c>
      <c r="AC20" s="27">
        <f>VLOOKUP($R20,CardStats!$A$3:$AH$473,20,FALSE)</f>
        <v>0.58333333333333337</v>
      </c>
      <c r="AD20" s="27">
        <f>VLOOKUP($R20,CardStats!$A$3:$AH$473,22,FALSE)</f>
        <v>0.5</v>
      </c>
      <c r="AE20" s="27">
        <f>VLOOKUP($R20,CardStats!$A$3:$AH$473,23,FALSE)</f>
        <v>0.58333333333333337</v>
      </c>
      <c r="AF20" s="27">
        <f>VLOOKUP($R20,CardStats!$A$3:$AH$473,25,FALSE)</f>
        <v>0.5</v>
      </c>
    </row>
    <row r="21" spans="1:32" x14ac:dyDescent="0.3">
      <c r="A21" s="22">
        <f>VLOOKUP($O21,CardStats!$A$3:$AH$473,5,FALSE)</f>
        <v>3.5</v>
      </c>
      <c r="B21" s="22">
        <f>VLOOKUP($O21,CardStats!$A$3:$AH$473,6,FALSE)</f>
        <v>2.6666666666666665</v>
      </c>
      <c r="C21" s="22">
        <f>VLOOKUP($O21,CardStats!$A$3:$AH$473,8,FALSE)</f>
        <v>1.75</v>
      </c>
      <c r="D21" s="22">
        <f>VLOOKUP($O21,CardStats!$A$3:$AH$473,9,FALSE)</f>
        <v>1</v>
      </c>
      <c r="E21" s="27">
        <f>VLOOKUP($O21,CardStats!$A$3:$AH$473,11,FALSE)</f>
        <v>0.75</v>
      </c>
      <c r="F21" s="27">
        <f>VLOOKUP($O21,CardStats!$A$3:$AH$473,12,FALSE)</f>
        <v>0.5</v>
      </c>
      <c r="G21" s="27">
        <f>VLOOKUP($O21,CardStats!$A$3:$AH$473,14,FALSE)</f>
        <v>0.58333333333333337</v>
      </c>
      <c r="H21" s="27">
        <f>VLOOKUP($O21,CardStats!$A$3:$AH$473,15,FALSE)</f>
        <v>0.33333333333333331</v>
      </c>
      <c r="I21" s="27">
        <f>VLOOKUP($O21,CardStats!$A$3:$AH$473,17,FALSE)</f>
        <v>0.25</v>
      </c>
      <c r="J21" s="27">
        <f>VLOOKUP($O21,CardStats!$A$3:$AH$473,18,FALSE)</f>
        <v>0.16666666666666666</v>
      </c>
      <c r="K21" s="27">
        <f>VLOOKUP($O21,CardStats!$A$3:$AH$473,20,FALSE)</f>
        <v>0.75</v>
      </c>
      <c r="L21" s="27">
        <f>VLOOKUP($O21,CardStats!$A$3:$AH$473,21,FALSE)</f>
        <v>0.5</v>
      </c>
      <c r="M21" s="27">
        <f>VLOOKUP($O21,CardStats!$A$3:$AH$473,23,FALSE)</f>
        <v>0.66666666666666663</v>
      </c>
      <c r="N21" s="27">
        <f>VLOOKUP($O21,CardStats!$A$3:$AH$473,24,FALSE)</f>
        <v>0.33333333333333331</v>
      </c>
      <c r="O21" s="24" t="str">
        <f>Fixtures!A21</f>
        <v>Lille</v>
      </c>
      <c r="P21" s="24" t="str">
        <f>Fixtures!E21</f>
        <v>Ligue 1</v>
      </c>
      <c r="Q21" s="25">
        <f>IF(Fixtures!C21&gt;7,Fixtures!D21)</f>
        <v>43778</v>
      </c>
      <c r="R21" s="24" t="str">
        <f>Fixtures!B21</f>
        <v>Metz</v>
      </c>
      <c r="S21" s="22">
        <f>VLOOKUP($R21,CardStats!$A$3:$AH$473,5,FALSE)</f>
        <v>3</v>
      </c>
      <c r="T21" s="22">
        <f>VLOOKUP($R21,CardStats!$A$3:$AH$473,7,FALSE)</f>
        <v>3.3333333333333335</v>
      </c>
      <c r="U21" s="22">
        <f>VLOOKUP($R21,CardStats!$A$3:$AH$473,8,FALSE)</f>
        <v>1.4166666666666667</v>
      </c>
      <c r="V21" s="22">
        <f>VLOOKUP($R21,CardStats!$A$3:$AH$473,10,FALSE)</f>
        <v>1.6666666666666667</v>
      </c>
      <c r="W21" s="27">
        <f>VLOOKUP($R21,CardStats!$A$3:$AH$473,11,FALSE)</f>
        <v>0.66666666666666663</v>
      </c>
      <c r="X21" s="27">
        <f>VLOOKUP($R21,CardStats!$A$3:$AH$473,13,FALSE)</f>
        <v>0.83333333333333337</v>
      </c>
      <c r="Y21" s="27">
        <f>VLOOKUP($R21,CardStats!$A$3:$AH$473,14,FALSE)</f>
        <v>0.33333333333333331</v>
      </c>
      <c r="Z21" s="27">
        <f>VLOOKUP($R21,CardStats!$A$3:$AH$473,16,FALSE)</f>
        <v>0.33333333333333331</v>
      </c>
      <c r="AA21" s="27">
        <f>VLOOKUP($R21,CardStats!$A$3:$AH$473,17,FALSE)</f>
        <v>8.3333333333333329E-2</v>
      </c>
      <c r="AB21" s="27">
        <f>VLOOKUP($R21,CardStats!$A$3:$AH$473,19,FALSE)</f>
        <v>0.16666666666666666</v>
      </c>
      <c r="AC21" s="27">
        <f>VLOOKUP($R21,CardStats!$A$3:$AH$473,20,FALSE)</f>
        <v>1</v>
      </c>
      <c r="AD21" s="27">
        <f>VLOOKUP($R21,CardStats!$A$3:$AH$473,22,FALSE)</f>
        <v>1</v>
      </c>
      <c r="AE21" s="27">
        <f>VLOOKUP($R21,CardStats!$A$3:$AH$473,23,FALSE)</f>
        <v>0.41666666666666669</v>
      </c>
      <c r="AF21" s="27">
        <f>VLOOKUP($R21,CardStats!$A$3:$AH$473,25,FALSE)</f>
        <v>0.66666666666666663</v>
      </c>
    </row>
    <row r="22" spans="1:32" x14ac:dyDescent="0.3">
      <c r="A22" s="22">
        <f>VLOOKUP($O22,CardStats!$A$3:$AH$473,5,FALSE)</f>
        <v>2.9166666666666665</v>
      </c>
      <c r="B22" s="22">
        <f>VLOOKUP($O22,CardStats!$A$3:$AH$473,6,FALSE)</f>
        <v>1.6666666666666667</v>
      </c>
      <c r="C22" s="22">
        <f>VLOOKUP($O22,CardStats!$A$3:$AH$473,8,FALSE)</f>
        <v>1.5</v>
      </c>
      <c r="D22" s="22">
        <f>VLOOKUP($O22,CardStats!$A$3:$AH$473,9,FALSE)</f>
        <v>1</v>
      </c>
      <c r="E22" s="27">
        <f>VLOOKUP($O22,CardStats!$A$3:$AH$473,11,FALSE)</f>
        <v>0.58333333333333337</v>
      </c>
      <c r="F22" s="27">
        <f>VLOOKUP($O22,CardStats!$A$3:$AH$473,12,FALSE)</f>
        <v>0.33333333333333331</v>
      </c>
      <c r="G22" s="27">
        <f>VLOOKUP($O22,CardStats!$A$3:$AH$473,14,FALSE)</f>
        <v>0.33333333333333331</v>
      </c>
      <c r="H22" s="27">
        <f>VLOOKUP($O22,CardStats!$A$3:$AH$473,15,FALSE)</f>
        <v>0.16666666666666666</v>
      </c>
      <c r="I22" s="27">
        <f>VLOOKUP($O22,CardStats!$A$3:$AH$473,17,FALSE)</f>
        <v>0.16666666666666666</v>
      </c>
      <c r="J22" s="27">
        <f>VLOOKUP($O22,CardStats!$A$3:$AH$473,18,FALSE)</f>
        <v>0</v>
      </c>
      <c r="K22" s="27">
        <f>VLOOKUP($O22,CardStats!$A$3:$AH$473,20,FALSE)</f>
        <v>0.75</v>
      </c>
      <c r="L22" s="27">
        <f>VLOOKUP($O22,CardStats!$A$3:$AH$473,21,FALSE)</f>
        <v>0.66666666666666663</v>
      </c>
      <c r="M22" s="27">
        <f>VLOOKUP($O22,CardStats!$A$3:$AH$473,23,FALSE)</f>
        <v>0.5</v>
      </c>
      <c r="N22" s="27">
        <f>VLOOKUP($O22,CardStats!$A$3:$AH$473,24,FALSE)</f>
        <v>0.33333333333333331</v>
      </c>
      <c r="O22" s="24" t="str">
        <f>Fixtures!A22</f>
        <v>Brest</v>
      </c>
      <c r="P22" s="24" t="str">
        <f>Fixtures!E22</f>
        <v>Ligue 1</v>
      </c>
      <c r="Q22" s="25">
        <f>IF(Fixtures!C22&gt;7,Fixtures!D22)</f>
        <v>43778</v>
      </c>
      <c r="R22" s="24" t="str">
        <f>Fixtures!B22</f>
        <v>PSG</v>
      </c>
      <c r="S22" s="22">
        <f>VLOOKUP($R22,CardStats!$A$3:$AH$473,5,FALSE)</f>
        <v>3.3333333333333335</v>
      </c>
      <c r="T22" s="22">
        <f>VLOOKUP($R22,CardStats!$A$3:$AH$473,7,FALSE)</f>
        <v>3.8333333333333335</v>
      </c>
      <c r="U22" s="22">
        <f>VLOOKUP($R22,CardStats!$A$3:$AH$473,8,FALSE)</f>
        <v>1.9166666666666667</v>
      </c>
      <c r="V22" s="22">
        <f>VLOOKUP($R22,CardStats!$A$3:$AH$473,10,FALSE)</f>
        <v>2.1666666666666665</v>
      </c>
      <c r="W22" s="27">
        <f>VLOOKUP($R22,CardStats!$A$3:$AH$473,11,FALSE)</f>
        <v>0.66666666666666663</v>
      </c>
      <c r="X22" s="27">
        <f>VLOOKUP($R22,CardStats!$A$3:$AH$473,13,FALSE)</f>
        <v>0.66666666666666663</v>
      </c>
      <c r="Y22" s="27">
        <f>VLOOKUP($R22,CardStats!$A$3:$AH$473,14,FALSE)</f>
        <v>0.41666666666666669</v>
      </c>
      <c r="Z22" s="27">
        <f>VLOOKUP($R22,CardStats!$A$3:$AH$473,16,FALSE)</f>
        <v>0.5</v>
      </c>
      <c r="AA22" s="27">
        <f>VLOOKUP($R22,CardStats!$A$3:$AH$473,17,FALSE)</f>
        <v>0.25</v>
      </c>
      <c r="AB22" s="27">
        <f>VLOOKUP($R22,CardStats!$A$3:$AH$473,19,FALSE)</f>
        <v>0.5</v>
      </c>
      <c r="AC22" s="27">
        <f>VLOOKUP($R22,CardStats!$A$3:$AH$473,20,FALSE)</f>
        <v>0.83333333333333337</v>
      </c>
      <c r="AD22" s="27">
        <f>VLOOKUP($R22,CardStats!$A$3:$AH$473,22,FALSE)</f>
        <v>0.83333333333333337</v>
      </c>
      <c r="AE22" s="27">
        <f>VLOOKUP($R22,CardStats!$A$3:$AH$473,23,FALSE)</f>
        <v>0.66666666666666663</v>
      </c>
      <c r="AF22" s="27">
        <f>VLOOKUP($R22,CardStats!$A$3:$AH$473,25,FALSE)</f>
        <v>0.66666666666666663</v>
      </c>
    </row>
    <row r="23" spans="1:32" x14ac:dyDescent="0.3">
      <c r="A23" s="22">
        <f>VLOOKUP($O23,CardStats!$A$3:$AH$473,5,FALSE)</f>
        <v>3</v>
      </c>
      <c r="B23" s="22">
        <f>VLOOKUP($O23,CardStats!$A$3:$AH$473,6,FALSE)</f>
        <v>3</v>
      </c>
      <c r="C23" s="22">
        <f>VLOOKUP($O23,CardStats!$A$3:$AH$473,8,FALSE)</f>
        <v>1.9166666666666667</v>
      </c>
      <c r="D23" s="22">
        <f>VLOOKUP($O23,CardStats!$A$3:$AH$473,9,FALSE)</f>
        <v>1.8333333333333333</v>
      </c>
      <c r="E23" s="27">
        <f>VLOOKUP($O23,CardStats!$A$3:$AH$473,11,FALSE)</f>
        <v>0.58333333333333337</v>
      </c>
      <c r="F23" s="27">
        <f>VLOOKUP($O23,CardStats!$A$3:$AH$473,12,FALSE)</f>
        <v>0.5</v>
      </c>
      <c r="G23" s="27">
        <f>VLOOKUP($O23,CardStats!$A$3:$AH$473,14,FALSE)</f>
        <v>0.41666666666666669</v>
      </c>
      <c r="H23" s="27">
        <f>VLOOKUP($O23,CardStats!$A$3:$AH$473,15,FALSE)</f>
        <v>0.33333333333333331</v>
      </c>
      <c r="I23" s="27">
        <f>VLOOKUP($O23,CardStats!$A$3:$AH$473,17,FALSE)</f>
        <v>8.3333333333333329E-2</v>
      </c>
      <c r="J23" s="27">
        <f>VLOOKUP($O23,CardStats!$A$3:$AH$473,18,FALSE)</f>
        <v>0.16666666666666666</v>
      </c>
      <c r="K23" s="27">
        <f>VLOOKUP($O23,CardStats!$A$3:$AH$473,20,FALSE)</f>
        <v>0.83333333333333337</v>
      </c>
      <c r="L23" s="27">
        <f>VLOOKUP($O23,CardStats!$A$3:$AH$473,21,FALSE)</f>
        <v>0.83333333333333337</v>
      </c>
      <c r="M23" s="27">
        <f>VLOOKUP($O23,CardStats!$A$3:$AH$473,23,FALSE)</f>
        <v>0.66666666666666663</v>
      </c>
      <c r="N23" s="27">
        <f>VLOOKUP($O23,CardStats!$A$3:$AH$473,24,FALSE)</f>
        <v>0.66666666666666663</v>
      </c>
      <c r="O23" s="24" t="str">
        <f>Fixtures!A23</f>
        <v>Reims</v>
      </c>
      <c r="P23" s="24" t="str">
        <f>Fixtures!E23</f>
        <v>Ligue 1</v>
      </c>
      <c r="Q23" s="25">
        <f>IF(Fixtures!C23&gt;7,Fixtures!D23)</f>
        <v>43778</v>
      </c>
      <c r="R23" s="24" t="str">
        <f>Fixtures!B23</f>
        <v>Angers SCO</v>
      </c>
      <c r="S23" s="22">
        <f>VLOOKUP($R23,CardStats!$A$3:$AH$473,5,FALSE)</f>
        <v>2.5</v>
      </c>
      <c r="T23" s="22">
        <f>VLOOKUP($R23,CardStats!$A$3:$AH$473,7,FALSE)</f>
        <v>3.2</v>
      </c>
      <c r="U23" s="22">
        <f>VLOOKUP($R23,CardStats!$A$3:$AH$473,8,FALSE)</f>
        <v>1.25</v>
      </c>
      <c r="V23" s="22">
        <f>VLOOKUP($R23,CardStats!$A$3:$AH$473,10,FALSE)</f>
        <v>1.6</v>
      </c>
      <c r="W23" s="27">
        <f>VLOOKUP($R23,CardStats!$A$3:$AH$473,11,FALSE)</f>
        <v>0.5</v>
      </c>
      <c r="X23" s="27">
        <f>VLOOKUP($R23,CardStats!$A$3:$AH$473,13,FALSE)</f>
        <v>0.8</v>
      </c>
      <c r="Y23" s="27">
        <f>VLOOKUP($R23,CardStats!$A$3:$AH$473,14,FALSE)</f>
        <v>0.16666666666666666</v>
      </c>
      <c r="Z23" s="27">
        <f>VLOOKUP($R23,CardStats!$A$3:$AH$473,16,FALSE)</f>
        <v>0.4</v>
      </c>
      <c r="AA23" s="27">
        <f>VLOOKUP($R23,CardStats!$A$3:$AH$473,17,FALSE)</f>
        <v>8.3333333333333329E-2</v>
      </c>
      <c r="AB23" s="27">
        <f>VLOOKUP($R23,CardStats!$A$3:$AH$473,19,FALSE)</f>
        <v>0.2</v>
      </c>
      <c r="AC23" s="27">
        <f>VLOOKUP($R23,CardStats!$A$3:$AH$473,20,FALSE)</f>
        <v>0.83333333333333337</v>
      </c>
      <c r="AD23" s="27">
        <f>VLOOKUP($R23,CardStats!$A$3:$AH$473,22,FALSE)</f>
        <v>0.8</v>
      </c>
      <c r="AE23" s="27">
        <f>VLOOKUP($R23,CardStats!$A$3:$AH$473,23,FALSE)</f>
        <v>0.33333333333333331</v>
      </c>
      <c r="AF23" s="27">
        <f>VLOOKUP($R23,CardStats!$A$3:$AH$473,25,FALSE)</f>
        <v>0.6</v>
      </c>
    </row>
    <row r="24" spans="1:32" x14ac:dyDescent="0.3">
      <c r="A24" s="22">
        <f>VLOOKUP($O24,CardStats!$A$3:$AH$473,5,FALSE)</f>
        <v>4</v>
      </c>
      <c r="B24" s="22">
        <f>VLOOKUP($O24,CardStats!$A$3:$AH$473,6,FALSE)</f>
        <v>4.666666666666667</v>
      </c>
      <c r="C24" s="22">
        <f>VLOOKUP($O24,CardStats!$A$3:$AH$473,8,FALSE)</f>
        <v>2</v>
      </c>
      <c r="D24" s="22">
        <f>VLOOKUP($O24,CardStats!$A$3:$AH$473,9,FALSE)</f>
        <v>2.5</v>
      </c>
      <c r="E24" s="27">
        <f>VLOOKUP($O24,CardStats!$A$3:$AH$473,11,FALSE)</f>
        <v>0.66666666666666663</v>
      </c>
      <c r="F24" s="27">
        <f>VLOOKUP($O24,CardStats!$A$3:$AH$473,12,FALSE)</f>
        <v>0.83333333333333337</v>
      </c>
      <c r="G24" s="27">
        <f>VLOOKUP($O24,CardStats!$A$3:$AH$473,14,FALSE)</f>
        <v>0.66666666666666663</v>
      </c>
      <c r="H24" s="27">
        <f>VLOOKUP($O24,CardStats!$A$3:$AH$473,15,FALSE)</f>
        <v>0.83333333333333337</v>
      </c>
      <c r="I24" s="27">
        <f>VLOOKUP($O24,CardStats!$A$3:$AH$473,17,FALSE)</f>
        <v>0.41666666666666669</v>
      </c>
      <c r="J24" s="27">
        <f>VLOOKUP($O24,CardStats!$A$3:$AH$473,18,FALSE)</f>
        <v>0.5</v>
      </c>
      <c r="K24" s="27">
        <f>VLOOKUP($O24,CardStats!$A$3:$AH$473,20,FALSE)</f>
        <v>0.83333333333333337</v>
      </c>
      <c r="L24" s="27">
        <f>VLOOKUP($O24,CardStats!$A$3:$AH$473,21,FALSE)</f>
        <v>0.83333333333333337</v>
      </c>
      <c r="M24" s="27">
        <f>VLOOKUP($O24,CardStats!$A$3:$AH$473,23,FALSE)</f>
        <v>0.58333333333333337</v>
      </c>
      <c r="N24" s="27">
        <f>VLOOKUP($O24,CardStats!$A$3:$AH$473,24,FALSE)</f>
        <v>0.66666666666666663</v>
      </c>
      <c r="O24" s="24" t="str">
        <f>Fixtures!A24</f>
        <v>Strasbourg</v>
      </c>
      <c r="P24" s="24" t="str">
        <f>Fixtures!E24</f>
        <v>Ligue 1</v>
      </c>
      <c r="Q24" s="25">
        <f>IF(Fixtures!C24&gt;7,Fixtures!D24)</f>
        <v>43778</v>
      </c>
      <c r="R24" s="24" t="str">
        <f>Fixtures!B24</f>
        <v>Nîmes</v>
      </c>
      <c r="S24" s="22">
        <f>VLOOKUP($R24,CardStats!$A$3:$AH$473,5,FALSE)</f>
        <v>5.3636363636363633</v>
      </c>
      <c r="T24" s="22">
        <f>VLOOKUP($R24,CardStats!$A$3:$AH$473,7,FALSE)</f>
        <v>4.166666666666667</v>
      </c>
      <c r="U24" s="22">
        <f>VLOOKUP($R24,CardStats!$A$3:$AH$473,8,FALSE)</f>
        <v>1.9090909090909092</v>
      </c>
      <c r="V24" s="22">
        <f>VLOOKUP($R24,CardStats!$A$3:$AH$473,10,FALSE)</f>
        <v>1.3333333333333333</v>
      </c>
      <c r="W24" s="27">
        <f>VLOOKUP($R24,CardStats!$A$3:$AH$473,11,FALSE)</f>
        <v>0.90909090909090906</v>
      </c>
      <c r="X24" s="27">
        <f>VLOOKUP($R24,CardStats!$A$3:$AH$473,13,FALSE)</f>
        <v>0.83333333333333337</v>
      </c>
      <c r="Y24" s="27">
        <f>VLOOKUP($R24,CardStats!$A$3:$AH$473,14,FALSE)</f>
        <v>0.90909090909090906</v>
      </c>
      <c r="Z24" s="27">
        <f>VLOOKUP($R24,CardStats!$A$3:$AH$473,16,FALSE)</f>
        <v>0.83333333333333337</v>
      </c>
      <c r="AA24" s="27">
        <f>VLOOKUP($R24,CardStats!$A$3:$AH$473,17,FALSE)</f>
        <v>0.54545454545454541</v>
      </c>
      <c r="AB24" s="27">
        <f>VLOOKUP($R24,CardStats!$A$3:$AH$473,19,FALSE)</f>
        <v>0.16666666666666666</v>
      </c>
      <c r="AC24" s="27">
        <f>VLOOKUP($R24,CardStats!$A$3:$AH$473,20,FALSE)</f>
        <v>0.90909090909090906</v>
      </c>
      <c r="AD24" s="27">
        <f>VLOOKUP($R24,CardStats!$A$3:$AH$473,22,FALSE)</f>
        <v>0.83333333333333337</v>
      </c>
      <c r="AE24" s="27">
        <f>VLOOKUP($R24,CardStats!$A$3:$AH$473,23,FALSE)</f>
        <v>0.36363636363636365</v>
      </c>
      <c r="AF24" s="27">
        <f>VLOOKUP($R24,CardStats!$A$3:$AH$473,25,FALSE)</f>
        <v>0.16666666666666666</v>
      </c>
    </row>
    <row r="25" spans="1:32" x14ac:dyDescent="0.3">
      <c r="A25" s="22">
        <f>VLOOKUP($O25,CardStats!$A$3:$AH$473,5,FALSE)</f>
        <v>3.8</v>
      </c>
      <c r="B25" s="22">
        <f>VLOOKUP($O25,CardStats!$A$3:$AH$473,6,FALSE)</f>
        <v>4</v>
      </c>
      <c r="C25" s="22">
        <f>VLOOKUP($O25,CardStats!$A$3:$AH$473,8,FALSE)</f>
        <v>2.1</v>
      </c>
      <c r="D25" s="22">
        <f>VLOOKUP($O25,CardStats!$A$3:$AH$473,9,FALSE)</f>
        <v>2.4</v>
      </c>
      <c r="E25" s="27">
        <f>VLOOKUP($O25,CardStats!$A$3:$AH$473,11,FALSE)</f>
        <v>0.6</v>
      </c>
      <c r="F25" s="27">
        <f>VLOOKUP($O25,CardStats!$A$3:$AH$473,12,FALSE)</f>
        <v>0.6</v>
      </c>
      <c r="G25" s="27">
        <f>VLOOKUP($O25,CardStats!$A$3:$AH$473,14,FALSE)</f>
        <v>0.6</v>
      </c>
      <c r="H25" s="27">
        <f>VLOOKUP($O25,CardStats!$A$3:$AH$473,15,FALSE)</f>
        <v>0.6</v>
      </c>
      <c r="I25" s="27">
        <f>VLOOKUP($O25,CardStats!$A$3:$AH$473,17,FALSE)</f>
        <v>0.5</v>
      </c>
      <c r="J25" s="27">
        <f>VLOOKUP($O25,CardStats!$A$3:$AH$473,18,FALSE)</f>
        <v>0.6</v>
      </c>
      <c r="K25" s="27">
        <f>VLOOKUP($O25,CardStats!$A$3:$AH$473,20,FALSE)</f>
        <v>0.8</v>
      </c>
      <c r="L25" s="27">
        <f>VLOOKUP($O25,CardStats!$A$3:$AH$473,21,FALSE)</f>
        <v>0.8</v>
      </c>
      <c r="M25" s="27">
        <f>VLOOKUP($O25,CardStats!$A$3:$AH$473,23,FALSE)</f>
        <v>0.7</v>
      </c>
      <c r="N25" s="27">
        <f>VLOOKUP($O25,CardStats!$A$3:$AH$473,24,FALSE)</f>
        <v>0.8</v>
      </c>
      <c r="O25" s="24" t="str">
        <f>Fixtures!A25</f>
        <v>Bayern Munich</v>
      </c>
      <c r="P25" s="24" t="str">
        <f>Fixtures!E25</f>
        <v>Bundesliga</v>
      </c>
      <c r="Q25" s="25">
        <f>IF(Fixtures!C25&gt;7,Fixtures!D25)</f>
        <v>43778</v>
      </c>
      <c r="R25" s="24" t="str">
        <f>Fixtures!B25</f>
        <v>Borussia Dortmund</v>
      </c>
      <c r="S25" s="22">
        <f>VLOOKUP($R25,CardStats!$A$3:$AH$473,5,FALSE)</f>
        <v>2.6</v>
      </c>
      <c r="T25" s="22">
        <f>VLOOKUP($R25,CardStats!$A$3:$AH$473,7,FALSE)</f>
        <v>3</v>
      </c>
      <c r="U25" s="22">
        <f>VLOOKUP($R25,CardStats!$A$3:$AH$473,8,FALSE)</f>
        <v>1.1000000000000001</v>
      </c>
      <c r="V25" s="22">
        <f>VLOOKUP($R25,CardStats!$A$3:$AH$473,10,FALSE)</f>
        <v>1.6</v>
      </c>
      <c r="W25" s="27">
        <f>VLOOKUP($R25,CardStats!$A$3:$AH$473,11,FALSE)</f>
        <v>0.7</v>
      </c>
      <c r="X25" s="27">
        <f>VLOOKUP($R25,CardStats!$A$3:$AH$473,13,FALSE)</f>
        <v>0.8</v>
      </c>
      <c r="Y25" s="27">
        <f>VLOOKUP($R25,CardStats!$A$3:$AH$473,14,FALSE)</f>
        <v>0.3</v>
      </c>
      <c r="Z25" s="27">
        <f>VLOOKUP($R25,CardStats!$A$3:$AH$473,16,FALSE)</f>
        <v>0.4</v>
      </c>
      <c r="AA25" s="27">
        <f>VLOOKUP($R25,CardStats!$A$3:$AH$473,17,FALSE)</f>
        <v>0.1</v>
      </c>
      <c r="AB25" s="27">
        <f>VLOOKUP($R25,CardStats!$A$3:$AH$473,19,FALSE)</f>
        <v>0.2</v>
      </c>
      <c r="AC25" s="27">
        <f>VLOOKUP($R25,CardStats!$A$3:$AH$473,20,FALSE)</f>
        <v>0.7</v>
      </c>
      <c r="AD25" s="27">
        <f>VLOOKUP($R25,CardStats!$A$3:$AH$473,22,FALSE)</f>
        <v>0.8</v>
      </c>
      <c r="AE25" s="27">
        <f>VLOOKUP($R25,CardStats!$A$3:$AH$473,23,FALSE)</f>
        <v>0.3</v>
      </c>
      <c r="AF25" s="27">
        <f>VLOOKUP($R25,CardStats!$A$3:$AH$473,25,FALSE)</f>
        <v>0.6</v>
      </c>
    </row>
    <row r="26" spans="1:32" x14ac:dyDescent="0.3">
      <c r="A26" s="22">
        <f>VLOOKUP($O26,CardStats!$A$3:$AH$473,5,FALSE)</f>
        <v>3.9</v>
      </c>
      <c r="B26" s="22">
        <f>VLOOKUP($O26,CardStats!$A$3:$AH$473,6,FALSE)</f>
        <v>5.25</v>
      </c>
      <c r="C26" s="22">
        <f>VLOOKUP($O26,CardStats!$A$3:$AH$473,8,FALSE)</f>
        <v>1.9</v>
      </c>
      <c r="D26" s="22">
        <f>VLOOKUP($O26,CardStats!$A$3:$AH$473,9,FALSE)</f>
        <v>2.75</v>
      </c>
      <c r="E26" s="27">
        <f>VLOOKUP($O26,CardStats!$A$3:$AH$473,11,FALSE)</f>
        <v>0.5</v>
      </c>
      <c r="F26" s="27">
        <f>VLOOKUP($O26,CardStats!$A$3:$AH$473,12,FALSE)</f>
        <v>0.75</v>
      </c>
      <c r="G26" s="27">
        <f>VLOOKUP($O26,CardStats!$A$3:$AH$473,14,FALSE)</f>
        <v>0.5</v>
      </c>
      <c r="H26" s="27">
        <f>VLOOKUP($O26,CardStats!$A$3:$AH$473,15,FALSE)</f>
        <v>0.75</v>
      </c>
      <c r="I26" s="27">
        <f>VLOOKUP($O26,CardStats!$A$3:$AH$473,17,FALSE)</f>
        <v>0.4</v>
      </c>
      <c r="J26" s="27">
        <f>VLOOKUP($O26,CardStats!$A$3:$AH$473,18,FALSE)</f>
        <v>0.75</v>
      </c>
      <c r="K26" s="27">
        <f>VLOOKUP($O26,CardStats!$A$3:$AH$473,20,FALSE)</f>
        <v>0.9</v>
      </c>
      <c r="L26" s="27">
        <f>VLOOKUP($O26,CardStats!$A$3:$AH$473,21,FALSE)</f>
        <v>1</v>
      </c>
      <c r="M26" s="27">
        <f>VLOOKUP($O26,CardStats!$A$3:$AH$473,23,FALSE)</f>
        <v>0.5</v>
      </c>
      <c r="N26" s="27">
        <f>VLOOKUP($O26,CardStats!$A$3:$AH$473,24,FALSE)</f>
        <v>0.75</v>
      </c>
      <c r="O26" s="24" t="str">
        <f>Fixtures!A26</f>
        <v>Hertha BSC</v>
      </c>
      <c r="P26" s="24" t="str">
        <f>Fixtures!E26</f>
        <v>Bundesliga</v>
      </c>
      <c r="Q26" s="25">
        <f>IF(Fixtures!C26&gt;7,Fixtures!D26)</f>
        <v>43778</v>
      </c>
      <c r="R26" s="24" t="str">
        <f>Fixtures!B26</f>
        <v>RB Leipzig</v>
      </c>
      <c r="S26" s="22">
        <f>VLOOKUP($R26,CardStats!$A$3:$AH$473,5,FALSE)</f>
        <v>3.5</v>
      </c>
      <c r="T26" s="22">
        <f>VLOOKUP($R26,CardStats!$A$3:$AH$473,7,FALSE)</f>
        <v>3.4</v>
      </c>
      <c r="U26" s="22">
        <f>VLOOKUP($R26,CardStats!$A$3:$AH$473,8,FALSE)</f>
        <v>1.6</v>
      </c>
      <c r="V26" s="22">
        <f>VLOOKUP($R26,CardStats!$A$3:$AH$473,10,FALSE)</f>
        <v>1.6</v>
      </c>
      <c r="W26" s="27">
        <f>VLOOKUP($R26,CardStats!$A$3:$AH$473,11,FALSE)</f>
        <v>0.7</v>
      </c>
      <c r="X26" s="27">
        <f>VLOOKUP($R26,CardStats!$A$3:$AH$473,13,FALSE)</f>
        <v>0.8</v>
      </c>
      <c r="Y26" s="27">
        <f>VLOOKUP($R26,CardStats!$A$3:$AH$473,14,FALSE)</f>
        <v>0.6</v>
      </c>
      <c r="Z26" s="27">
        <f>VLOOKUP($R26,CardStats!$A$3:$AH$473,16,FALSE)</f>
        <v>0.6</v>
      </c>
      <c r="AA26" s="27">
        <f>VLOOKUP($R26,CardStats!$A$3:$AH$473,17,FALSE)</f>
        <v>0.3</v>
      </c>
      <c r="AB26" s="27">
        <f>VLOOKUP($R26,CardStats!$A$3:$AH$473,19,FALSE)</f>
        <v>0.2</v>
      </c>
      <c r="AC26" s="27">
        <f>VLOOKUP($R26,CardStats!$A$3:$AH$473,20,FALSE)</f>
        <v>0.8</v>
      </c>
      <c r="AD26" s="27">
        <f>VLOOKUP($R26,CardStats!$A$3:$AH$473,22,FALSE)</f>
        <v>0.8</v>
      </c>
      <c r="AE26" s="27">
        <f>VLOOKUP($R26,CardStats!$A$3:$AH$473,23,FALSE)</f>
        <v>0.5</v>
      </c>
      <c r="AF26" s="27">
        <f>VLOOKUP($R26,CardStats!$A$3:$AH$473,25,FALSE)</f>
        <v>0.6</v>
      </c>
    </row>
    <row r="27" spans="1:32" x14ac:dyDescent="0.3">
      <c r="A27" s="22">
        <f>VLOOKUP($O27,CardStats!$A$3:$AH$473,5,FALSE)</f>
        <v>4.0999999999999996</v>
      </c>
      <c r="B27" s="22">
        <f>VLOOKUP($O27,CardStats!$A$3:$AH$473,6,FALSE)</f>
        <v>4.25</v>
      </c>
      <c r="C27" s="22">
        <f>VLOOKUP($O27,CardStats!$A$3:$AH$473,8,FALSE)</f>
        <v>2.4</v>
      </c>
      <c r="D27" s="22">
        <f>VLOOKUP($O27,CardStats!$A$3:$AH$473,9,FALSE)</f>
        <v>2</v>
      </c>
      <c r="E27" s="27">
        <f>VLOOKUP($O27,CardStats!$A$3:$AH$473,11,FALSE)</f>
        <v>0.8</v>
      </c>
      <c r="F27" s="27">
        <f>VLOOKUP($O27,CardStats!$A$3:$AH$473,12,FALSE)</f>
        <v>1</v>
      </c>
      <c r="G27" s="27">
        <f>VLOOKUP($O27,CardStats!$A$3:$AH$473,14,FALSE)</f>
        <v>0.8</v>
      </c>
      <c r="H27" s="27">
        <f>VLOOKUP($O27,CardStats!$A$3:$AH$473,15,FALSE)</f>
        <v>1</v>
      </c>
      <c r="I27" s="27">
        <f>VLOOKUP($O27,CardStats!$A$3:$AH$473,17,FALSE)</f>
        <v>0.4</v>
      </c>
      <c r="J27" s="27">
        <f>VLOOKUP($O27,CardStats!$A$3:$AH$473,18,FALSE)</f>
        <v>0.25</v>
      </c>
      <c r="K27" s="27">
        <f>VLOOKUP($O27,CardStats!$A$3:$AH$473,20,FALSE)</f>
        <v>1</v>
      </c>
      <c r="L27" s="27">
        <f>VLOOKUP($O27,CardStats!$A$3:$AH$473,21,FALSE)</f>
        <v>1</v>
      </c>
      <c r="M27" s="27">
        <f>VLOOKUP($O27,CardStats!$A$3:$AH$473,23,FALSE)</f>
        <v>0.8</v>
      </c>
      <c r="N27" s="27">
        <f>VLOOKUP($O27,CardStats!$A$3:$AH$473,24,FALSE)</f>
        <v>1</v>
      </c>
      <c r="O27" s="24" t="str">
        <f>Fixtures!A27</f>
        <v>Mainz 05</v>
      </c>
      <c r="P27" s="24" t="str">
        <f>Fixtures!E27</f>
        <v>Bundesliga</v>
      </c>
      <c r="Q27" s="25">
        <f>IF(Fixtures!C27&gt;7,Fixtures!D27)</f>
        <v>43778</v>
      </c>
      <c r="R27" s="24" t="str">
        <f>Fixtures!B27</f>
        <v>Union Berlin</v>
      </c>
      <c r="S27" s="22">
        <f>VLOOKUP($R27,CardStats!$A$3:$AH$473,5,FALSE)</f>
        <v>2.7</v>
      </c>
      <c r="T27" s="22">
        <f>VLOOKUP($R27,CardStats!$A$3:$AH$473,7,FALSE)</f>
        <v>3</v>
      </c>
      <c r="U27" s="22">
        <f>VLOOKUP($R27,CardStats!$A$3:$AH$473,8,FALSE)</f>
        <v>1.6</v>
      </c>
      <c r="V27" s="22">
        <f>VLOOKUP($R27,CardStats!$A$3:$AH$473,10,FALSE)</f>
        <v>1.75</v>
      </c>
      <c r="W27" s="27">
        <f>VLOOKUP($R27,CardStats!$A$3:$AH$473,11,FALSE)</f>
        <v>0.4</v>
      </c>
      <c r="X27" s="27">
        <f>VLOOKUP($R27,CardStats!$A$3:$AH$473,13,FALSE)</f>
        <v>0.5</v>
      </c>
      <c r="Y27" s="27">
        <f>VLOOKUP($R27,CardStats!$A$3:$AH$473,14,FALSE)</f>
        <v>0.3</v>
      </c>
      <c r="Z27" s="27">
        <f>VLOOKUP($R27,CardStats!$A$3:$AH$473,16,FALSE)</f>
        <v>0.5</v>
      </c>
      <c r="AA27" s="27">
        <f>VLOOKUP($R27,CardStats!$A$3:$AH$473,17,FALSE)</f>
        <v>0.2</v>
      </c>
      <c r="AB27" s="27">
        <f>VLOOKUP($R27,CardStats!$A$3:$AH$473,19,FALSE)</f>
        <v>0.25</v>
      </c>
      <c r="AC27" s="27">
        <f>VLOOKUP($R27,CardStats!$A$3:$AH$473,20,FALSE)</f>
        <v>0.9</v>
      </c>
      <c r="AD27" s="27">
        <f>VLOOKUP($R27,CardStats!$A$3:$AH$473,22,FALSE)</f>
        <v>1</v>
      </c>
      <c r="AE27" s="27">
        <f>VLOOKUP($R27,CardStats!$A$3:$AH$473,23,FALSE)</f>
        <v>0.5</v>
      </c>
      <c r="AF27" s="27">
        <f>VLOOKUP($R27,CardStats!$A$3:$AH$473,25,FALSE)</f>
        <v>0.75</v>
      </c>
    </row>
    <row r="28" spans="1:32" x14ac:dyDescent="0.3">
      <c r="A28" s="22">
        <f>VLOOKUP($O28,CardStats!$A$3:$AH$473,5,FALSE)</f>
        <v>3.9</v>
      </c>
      <c r="B28" s="22">
        <f>VLOOKUP($O28,CardStats!$A$3:$AH$473,6,FALSE)</f>
        <v>3.4</v>
      </c>
      <c r="C28" s="22">
        <f>VLOOKUP($O28,CardStats!$A$3:$AH$473,8,FALSE)</f>
        <v>2</v>
      </c>
      <c r="D28" s="22">
        <f>VLOOKUP($O28,CardStats!$A$3:$AH$473,9,FALSE)</f>
        <v>1.8</v>
      </c>
      <c r="E28" s="27">
        <f>VLOOKUP($O28,CardStats!$A$3:$AH$473,11,FALSE)</f>
        <v>0.6</v>
      </c>
      <c r="F28" s="27">
        <f>VLOOKUP($O28,CardStats!$A$3:$AH$473,12,FALSE)</f>
        <v>0.4</v>
      </c>
      <c r="G28" s="27">
        <f>VLOOKUP($O28,CardStats!$A$3:$AH$473,14,FALSE)</f>
        <v>0.5</v>
      </c>
      <c r="H28" s="27">
        <f>VLOOKUP($O28,CardStats!$A$3:$AH$473,15,FALSE)</f>
        <v>0.4</v>
      </c>
      <c r="I28" s="27">
        <f>VLOOKUP($O28,CardStats!$A$3:$AH$473,17,FALSE)</f>
        <v>0.4</v>
      </c>
      <c r="J28" s="27">
        <f>VLOOKUP($O28,CardStats!$A$3:$AH$473,18,FALSE)</f>
        <v>0.4</v>
      </c>
      <c r="K28" s="27">
        <f>VLOOKUP($O28,CardStats!$A$3:$AH$473,20,FALSE)</f>
        <v>0.9</v>
      </c>
      <c r="L28" s="27">
        <f>VLOOKUP($O28,CardStats!$A$3:$AH$473,21,FALSE)</f>
        <v>0.8</v>
      </c>
      <c r="M28" s="27">
        <f>VLOOKUP($O28,CardStats!$A$3:$AH$473,23,FALSE)</f>
        <v>0.5</v>
      </c>
      <c r="N28" s="27">
        <f>VLOOKUP($O28,CardStats!$A$3:$AH$473,24,FALSE)</f>
        <v>0.4</v>
      </c>
      <c r="O28" s="24" t="str">
        <f>Fixtures!A28</f>
        <v>Schalke 04</v>
      </c>
      <c r="P28" s="24" t="str">
        <f>Fixtures!E28</f>
        <v>Bundesliga</v>
      </c>
      <c r="Q28" s="25">
        <f>IF(Fixtures!C28&gt;7,Fixtures!D28)</f>
        <v>43778</v>
      </c>
      <c r="R28" s="24" t="str">
        <f>Fixtures!B28</f>
        <v>Fortuna Dusseldorf</v>
      </c>
      <c r="S28" s="22">
        <f>VLOOKUP($R28,CardStats!$A$3:$AH$473,5,FALSE)</f>
        <v>4.9000000000000004</v>
      </c>
      <c r="T28" s="22">
        <f>VLOOKUP($R28,CardStats!$A$3:$AH$473,7,FALSE)</f>
        <v>5.6</v>
      </c>
      <c r="U28" s="22">
        <f>VLOOKUP($R28,CardStats!$A$3:$AH$473,8,FALSE)</f>
        <v>2.4</v>
      </c>
      <c r="V28" s="22">
        <f>VLOOKUP($R28,CardStats!$A$3:$AH$473,10,FALSE)</f>
        <v>3.2</v>
      </c>
      <c r="W28" s="27">
        <f>VLOOKUP($R28,CardStats!$A$3:$AH$473,11,FALSE)</f>
        <v>0.8</v>
      </c>
      <c r="X28" s="27">
        <f>VLOOKUP($R28,CardStats!$A$3:$AH$473,13,FALSE)</f>
        <v>0.8</v>
      </c>
      <c r="Y28" s="27">
        <f>VLOOKUP($R28,CardStats!$A$3:$AH$473,14,FALSE)</f>
        <v>0.8</v>
      </c>
      <c r="Z28" s="27">
        <f>VLOOKUP($R28,CardStats!$A$3:$AH$473,16,FALSE)</f>
        <v>0.8</v>
      </c>
      <c r="AA28" s="27">
        <f>VLOOKUP($R28,CardStats!$A$3:$AH$473,17,FALSE)</f>
        <v>0.6</v>
      </c>
      <c r="AB28" s="27">
        <f>VLOOKUP($R28,CardStats!$A$3:$AH$473,19,FALSE)</f>
        <v>0.8</v>
      </c>
      <c r="AC28" s="27">
        <f>VLOOKUP($R28,CardStats!$A$3:$AH$473,20,FALSE)</f>
        <v>0.9</v>
      </c>
      <c r="AD28" s="27">
        <f>VLOOKUP($R28,CardStats!$A$3:$AH$473,22,FALSE)</f>
        <v>1</v>
      </c>
      <c r="AE28" s="27">
        <f>VLOOKUP($R28,CardStats!$A$3:$AH$473,23,FALSE)</f>
        <v>0.8</v>
      </c>
      <c r="AF28" s="27">
        <f>VLOOKUP($R28,CardStats!$A$3:$AH$473,25,FALSE)</f>
        <v>1</v>
      </c>
    </row>
    <row r="29" spans="1:32" x14ac:dyDescent="0.3">
      <c r="A29" s="22">
        <f>VLOOKUP($O29,CardStats!$A$3:$AH$473,5,FALSE)</f>
        <v>3.7</v>
      </c>
      <c r="B29" s="22">
        <f>VLOOKUP($O29,CardStats!$A$3:$AH$473,6,FALSE)</f>
        <v>4.5999999999999996</v>
      </c>
      <c r="C29" s="22">
        <f>VLOOKUP($O29,CardStats!$A$3:$AH$473,8,FALSE)</f>
        <v>2</v>
      </c>
      <c r="D29" s="22">
        <f>VLOOKUP($O29,CardStats!$A$3:$AH$473,9,FALSE)</f>
        <v>2.4</v>
      </c>
      <c r="E29" s="27">
        <f>VLOOKUP($O29,CardStats!$A$3:$AH$473,11,FALSE)</f>
        <v>0.6</v>
      </c>
      <c r="F29" s="27">
        <f>VLOOKUP($O29,CardStats!$A$3:$AH$473,12,FALSE)</f>
        <v>0.8</v>
      </c>
      <c r="G29" s="27">
        <f>VLOOKUP($O29,CardStats!$A$3:$AH$473,14,FALSE)</f>
        <v>0.4</v>
      </c>
      <c r="H29" s="27">
        <f>VLOOKUP($O29,CardStats!$A$3:$AH$473,15,FALSE)</f>
        <v>0.6</v>
      </c>
      <c r="I29" s="27">
        <f>VLOOKUP($O29,CardStats!$A$3:$AH$473,17,FALSE)</f>
        <v>0.3</v>
      </c>
      <c r="J29" s="27">
        <f>VLOOKUP($O29,CardStats!$A$3:$AH$473,18,FALSE)</f>
        <v>0.4</v>
      </c>
      <c r="K29" s="27">
        <f>VLOOKUP($O29,CardStats!$A$3:$AH$473,20,FALSE)</f>
        <v>0.8</v>
      </c>
      <c r="L29" s="27">
        <f>VLOOKUP($O29,CardStats!$A$3:$AH$473,21,FALSE)</f>
        <v>1</v>
      </c>
      <c r="M29" s="27">
        <f>VLOOKUP($O29,CardStats!$A$3:$AH$473,23,FALSE)</f>
        <v>0.5</v>
      </c>
      <c r="N29" s="27">
        <f>VLOOKUP($O29,CardStats!$A$3:$AH$473,24,FALSE)</f>
        <v>0.6</v>
      </c>
      <c r="O29" s="24" t="str">
        <f>Fixtures!A29</f>
        <v>Paderborn</v>
      </c>
      <c r="P29" s="24" t="str">
        <f>Fixtures!E29</f>
        <v>Bundesliga</v>
      </c>
      <c r="Q29" s="25">
        <f>IF(Fixtures!C29&gt;7,Fixtures!D29)</f>
        <v>43778</v>
      </c>
      <c r="R29" s="24" t="str">
        <f>Fixtures!B29</f>
        <v>Augsburg</v>
      </c>
      <c r="S29" s="22">
        <f>VLOOKUP($R29,CardStats!$A$3:$AH$473,5,FALSE)</f>
        <v>3.6</v>
      </c>
      <c r="T29" s="22">
        <f>VLOOKUP($R29,CardStats!$A$3:$AH$473,7,FALSE)</f>
        <v>2</v>
      </c>
      <c r="U29" s="22">
        <f>VLOOKUP($R29,CardStats!$A$3:$AH$473,8,FALSE)</f>
        <v>2.2000000000000002</v>
      </c>
      <c r="V29" s="22">
        <f>VLOOKUP($R29,CardStats!$A$3:$AH$473,10,FALSE)</f>
        <v>1.4</v>
      </c>
      <c r="W29" s="27">
        <f>VLOOKUP($R29,CardStats!$A$3:$AH$473,11,FALSE)</f>
        <v>0.7</v>
      </c>
      <c r="X29" s="27">
        <f>VLOOKUP($R29,CardStats!$A$3:$AH$473,13,FALSE)</f>
        <v>0.4</v>
      </c>
      <c r="Y29" s="27">
        <f>VLOOKUP($R29,CardStats!$A$3:$AH$473,14,FALSE)</f>
        <v>0.5</v>
      </c>
      <c r="Z29" s="27">
        <f>VLOOKUP($R29,CardStats!$A$3:$AH$473,16,FALSE)</f>
        <v>0.2</v>
      </c>
      <c r="AA29" s="27">
        <f>VLOOKUP($R29,CardStats!$A$3:$AH$473,17,FALSE)</f>
        <v>0.4</v>
      </c>
      <c r="AB29" s="27">
        <f>VLOOKUP($R29,CardStats!$A$3:$AH$473,19,FALSE)</f>
        <v>0.2</v>
      </c>
      <c r="AC29" s="27">
        <f>VLOOKUP($R29,CardStats!$A$3:$AH$473,20,FALSE)</f>
        <v>0.8</v>
      </c>
      <c r="AD29" s="27">
        <f>VLOOKUP($R29,CardStats!$A$3:$AH$473,22,FALSE)</f>
        <v>0.6</v>
      </c>
      <c r="AE29" s="27">
        <f>VLOOKUP($R29,CardStats!$A$3:$AH$473,23,FALSE)</f>
        <v>0.7</v>
      </c>
      <c r="AF29" s="27">
        <f>VLOOKUP($R29,CardStats!$A$3:$AH$473,25,FALSE)</f>
        <v>0.4</v>
      </c>
    </row>
    <row r="30" spans="1:32" x14ac:dyDescent="0.3">
      <c r="A30" s="22">
        <f>VLOOKUP($O30,CardStats!$A$3:$AH$473,5,FALSE)</f>
        <v>2.7272727272727271</v>
      </c>
      <c r="B30" s="22">
        <f>VLOOKUP($O30,CardStats!$A$3:$AH$473,6,FALSE)</f>
        <v>3</v>
      </c>
      <c r="C30" s="22">
        <f>VLOOKUP($O30,CardStats!$A$3:$AH$473,8,FALSE)</f>
        <v>1.1818181818181819</v>
      </c>
      <c r="D30" s="22">
        <f>VLOOKUP($O30,CardStats!$A$3:$AH$473,9,FALSE)</f>
        <v>1</v>
      </c>
      <c r="E30" s="27">
        <f>VLOOKUP($O30,CardStats!$A$3:$AH$473,11,FALSE)</f>
        <v>0.45454545454545453</v>
      </c>
      <c r="F30" s="27">
        <f>VLOOKUP($O30,CardStats!$A$3:$AH$473,12,FALSE)</f>
        <v>0.4</v>
      </c>
      <c r="G30" s="27">
        <f>VLOOKUP($O30,CardStats!$A$3:$AH$473,14,FALSE)</f>
        <v>0.27272727272727271</v>
      </c>
      <c r="H30" s="27">
        <f>VLOOKUP($O30,CardStats!$A$3:$AH$473,15,FALSE)</f>
        <v>0.4</v>
      </c>
      <c r="I30" s="27">
        <f>VLOOKUP($O30,CardStats!$A$3:$AH$473,17,FALSE)</f>
        <v>0.27272727272727271</v>
      </c>
      <c r="J30" s="27">
        <f>VLOOKUP($O30,CardStats!$A$3:$AH$473,18,FALSE)</f>
        <v>0.4</v>
      </c>
      <c r="K30" s="27">
        <f>VLOOKUP($O30,CardStats!$A$3:$AH$473,20,FALSE)</f>
        <v>0.72727272727272729</v>
      </c>
      <c r="L30" s="27">
        <f>VLOOKUP($O30,CardStats!$A$3:$AH$473,21,FALSE)</f>
        <v>0.6</v>
      </c>
      <c r="M30" s="27">
        <f>VLOOKUP($O30,CardStats!$A$3:$AH$473,23,FALSE)</f>
        <v>0.27272727272727271</v>
      </c>
      <c r="N30" s="27">
        <f>VLOOKUP($O30,CardStats!$A$3:$AH$473,24,FALSE)</f>
        <v>0.2</v>
      </c>
      <c r="O30" s="24" t="str">
        <f>Fixtures!A30</f>
        <v>Liverpool</v>
      </c>
      <c r="P30" s="24" t="str">
        <f>Fixtures!E30</f>
        <v>Premier League</v>
      </c>
      <c r="Q30" s="25">
        <f>IF(Fixtures!C30&gt;7,Fixtures!D30)</f>
        <v>43779</v>
      </c>
      <c r="R30" s="24" t="str">
        <f>Fixtures!B30</f>
        <v>Manchester City</v>
      </c>
      <c r="S30" s="22">
        <f>VLOOKUP($R30,CardStats!$A$3:$AH$473,5,FALSE)</f>
        <v>3.6363636363636362</v>
      </c>
      <c r="T30" s="22">
        <f>VLOOKUP($R30,CardStats!$A$3:$AH$473,7,FALSE)</f>
        <v>3.6</v>
      </c>
      <c r="U30" s="22">
        <f>VLOOKUP($R30,CardStats!$A$3:$AH$473,8,FALSE)</f>
        <v>2.1818181818181817</v>
      </c>
      <c r="V30" s="22">
        <f>VLOOKUP($R30,CardStats!$A$3:$AH$473,10,FALSE)</f>
        <v>1.8</v>
      </c>
      <c r="W30" s="27">
        <f>VLOOKUP($R30,CardStats!$A$3:$AH$473,11,FALSE)</f>
        <v>0.72727272727272729</v>
      </c>
      <c r="X30" s="27">
        <f>VLOOKUP($R30,CardStats!$A$3:$AH$473,13,FALSE)</f>
        <v>0.8</v>
      </c>
      <c r="Y30" s="27">
        <f>VLOOKUP($R30,CardStats!$A$3:$AH$473,14,FALSE)</f>
        <v>0.72727272727272729</v>
      </c>
      <c r="Z30" s="27">
        <f>VLOOKUP($R30,CardStats!$A$3:$AH$473,16,FALSE)</f>
        <v>0.8</v>
      </c>
      <c r="AA30" s="27">
        <f>VLOOKUP($R30,CardStats!$A$3:$AH$473,17,FALSE)</f>
        <v>9.0909090909090912E-2</v>
      </c>
      <c r="AB30" s="27">
        <f>VLOOKUP($R30,CardStats!$A$3:$AH$473,19,FALSE)</f>
        <v>0</v>
      </c>
      <c r="AC30" s="27">
        <f>VLOOKUP($R30,CardStats!$A$3:$AH$473,20,FALSE)</f>
        <v>1</v>
      </c>
      <c r="AD30" s="27">
        <f>VLOOKUP($R30,CardStats!$A$3:$AH$473,22,FALSE)</f>
        <v>1</v>
      </c>
      <c r="AE30" s="27">
        <f>VLOOKUP($R30,CardStats!$A$3:$AH$473,23,FALSE)</f>
        <v>0.63636363636363635</v>
      </c>
      <c r="AF30" s="27">
        <f>VLOOKUP($R30,CardStats!$A$3:$AH$473,25,FALSE)</f>
        <v>0.6</v>
      </c>
    </row>
    <row r="31" spans="1:32" x14ac:dyDescent="0.3">
      <c r="A31" s="22">
        <f>VLOOKUP($O31,CardStats!$A$3:$AH$473,5,FALSE)</f>
        <v>4.8181818181818183</v>
      </c>
      <c r="B31" s="22">
        <f>VLOOKUP($O31,CardStats!$A$3:$AH$473,6,FALSE)</f>
        <v>4.5999999999999996</v>
      </c>
      <c r="C31" s="22">
        <f>VLOOKUP($O31,CardStats!$A$3:$AH$473,8,FALSE)</f>
        <v>2.1818181818181817</v>
      </c>
      <c r="D31" s="22">
        <f>VLOOKUP($O31,CardStats!$A$3:$AH$473,9,FALSE)</f>
        <v>2</v>
      </c>
      <c r="E31" s="27">
        <f>VLOOKUP($O31,CardStats!$A$3:$AH$473,11,FALSE)</f>
        <v>0.90909090909090906</v>
      </c>
      <c r="F31" s="27">
        <f>VLOOKUP($O31,CardStats!$A$3:$AH$473,12,FALSE)</f>
        <v>0.8</v>
      </c>
      <c r="G31" s="27">
        <f>VLOOKUP($O31,CardStats!$A$3:$AH$473,14,FALSE)</f>
        <v>0.81818181818181823</v>
      </c>
      <c r="H31" s="27">
        <f>VLOOKUP($O31,CardStats!$A$3:$AH$473,15,FALSE)</f>
        <v>0.6</v>
      </c>
      <c r="I31" s="27">
        <f>VLOOKUP($O31,CardStats!$A$3:$AH$473,17,FALSE)</f>
        <v>0.54545454545454541</v>
      </c>
      <c r="J31" s="27">
        <f>VLOOKUP($O31,CardStats!$A$3:$AH$473,18,FALSE)</f>
        <v>0.6</v>
      </c>
      <c r="K31" s="27">
        <f>VLOOKUP($O31,CardStats!$A$3:$AH$473,20,FALSE)</f>
        <v>0.90909090909090906</v>
      </c>
      <c r="L31" s="27">
        <f>VLOOKUP($O31,CardStats!$A$3:$AH$473,21,FALSE)</f>
        <v>0.8</v>
      </c>
      <c r="M31" s="27">
        <f>VLOOKUP($O31,CardStats!$A$3:$AH$473,23,FALSE)</f>
        <v>0.81818181818181823</v>
      </c>
      <c r="N31" s="27">
        <f>VLOOKUP($O31,CardStats!$A$3:$AH$473,24,FALSE)</f>
        <v>0.6</v>
      </c>
      <c r="O31" s="24" t="str">
        <f>Fixtures!A31</f>
        <v>Manchester United</v>
      </c>
      <c r="P31" s="24" t="str">
        <f>Fixtures!E31</f>
        <v>Premier League</v>
      </c>
      <c r="Q31" s="25">
        <f>IF(Fixtures!C31&gt;7,Fixtures!D31)</f>
        <v>43779</v>
      </c>
      <c r="R31" s="24" t="str">
        <f>Fixtures!B31</f>
        <v>Brighton &amp; Hove Albion</v>
      </c>
      <c r="S31" s="22">
        <f>VLOOKUP($R31,CardStats!$A$3:$AH$473,5,FALSE)</f>
        <v>2.9090909090909092</v>
      </c>
      <c r="T31" s="22">
        <f>VLOOKUP($R31,CardStats!$A$3:$AH$473,7,FALSE)</f>
        <v>3.2</v>
      </c>
      <c r="U31" s="22">
        <f>VLOOKUP($R31,CardStats!$A$3:$AH$473,8,FALSE)</f>
        <v>1.4545454545454546</v>
      </c>
      <c r="V31" s="22">
        <f>VLOOKUP($R31,CardStats!$A$3:$AH$473,10,FALSE)</f>
        <v>2</v>
      </c>
      <c r="W31" s="27">
        <f>VLOOKUP($R31,CardStats!$A$3:$AH$473,11,FALSE)</f>
        <v>0.54545454545454541</v>
      </c>
      <c r="X31" s="27">
        <f>VLOOKUP($R31,CardStats!$A$3:$AH$473,13,FALSE)</f>
        <v>0.6</v>
      </c>
      <c r="Y31" s="27">
        <f>VLOOKUP($R31,CardStats!$A$3:$AH$473,14,FALSE)</f>
        <v>0.27272727272727271</v>
      </c>
      <c r="Z31" s="27">
        <f>VLOOKUP($R31,CardStats!$A$3:$AH$473,16,FALSE)</f>
        <v>0.4</v>
      </c>
      <c r="AA31" s="27">
        <f>VLOOKUP($R31,CardStats!$A$3:$AH$473,17,FALSE)</f>
        <v>0.27272727272727271</v>
      </c>
      <c r="AB31" s="27">
        <f>VLOOKUP($R31,CardStats!$A$3:$AH$473,19,FALSE)</f>
        <v>0.4</v>
      </c>
      <c r="AC31" s="27">
        <f>VLOOKUP($R31,CardStats!$A$3:$AH$473,20,FALSE)</f>
        <v>0.72727272727272729</v>
      </c>
      <c r="AD31" s="27">
        <f>VLOOKUP($R31,CardStats!$A$3:$AH$473,22,FALSE)</f>
        <v>1</v>
      </c>
      <c r="AE31" s="27">
        <f>VLOOKUP($R31,CardStats!$A$3:$AH$473,23,FALSE)</f>
        <v>0.45454545454545453</v>
      </c>
      <c r="AF31" s="27">
        <f>VLOOKUP($R31,CardStats!$A$3:$AH$473,25,FALSE)</f>
        <v>0.4</v>
      </c>
    </row>
    <row r="32" spans="1:32" x14ac:dyDescent="0.3">
      <c r="A32" s="22">
        <f>VLOOKUP($O32,CardStats!$A$3:$AH$473,5,FALSE)</f>
        <v>3.9090909090909092</v>
      </c>
      <c r="B32" s="22">
        <f>VLOOKUP($O32,CardStats!$A$3:$AH$473,6,FALSE)</f>
        <v>3</v>
      </c>
      <c r="C32" s="22">
        <f>VLOOKUP($O32,CardStats!$A$3:$AH$473,8,FALSE)</f>
        <v>2.0909090909090908</v>
      </c>
      <c r="D32" s="22">
        <f>VLOOKUP($O32,CardStats!$A$3:$AH$473,9,FALSE)</f>
        <v>1.2</v>
      </c>
      <c r="E32" s="27">
        <f>VLOOKUP($O32,CardStats!$A$3:$AH$473,11,FALSE)</f>
        <v>0.63636363636363635</v>
      </c>
      <c r="F32" s="27">
        <f>VLOOKUP($O32,CardStats!$A$3:$AH$473,12,FALSE)</f>
        <v>0.6</v>
      </c>
      <c r="G32" s="27">
        <f>VLOOKUP($O32,CardStats!$A$3:$AH$473,14,FALSE)</f>
        <v>0.54545454545454541</v>
      </c>
      <c r="H32" s="27">
        <f>VLOOKUP($O32,CardStats!$A$3:$AH$473,15,FALSE)</f>
        <v>0.4</v>
      </c>
      <c r="I32" s="27">
        <f>VLOOKUP($O32,CardStats!$A$3:$AH$473,17,FALSE)</f>
        <v>0.45454545454545453</v>
      </c>
      <c r="J32" s="27">
        <f>VLOOKUP($O32,CardStats!$A$3:$AH$473,18,FALSE)</f>
        <v>0.2</v>
      </c>
      <c r="K32" s="27">
        <f>VLOOKUP($O32,CardStats!$A$3:$AH$473,20,FALSE)</f>
        <v>0.81818181818181823</v>
      </c>
      <c r="L32" s="27">
        <f>VLOOKUP($O32,CardStats!$A$3:$AH$473,21,FALSE)</f>
        <v>0.6</v>
      </c>
      <c r="M32" s="27">
        <f>VLOOKUP($O32,CardStats!$A$3:$AH$473,23,FALSE)</f>
        <v>0.72727272727272729</v>
      </c>
      <c r="N32" s="27">
        <f>VLOOKUP($O32,CardStats!$A$3:$AH$473,24,FALSE)</f>
        <v>0.4</v>
      </c>
      <c r="O32" s="24" t="str">
        <f>Fixtures!A32</f>
        <v>Wolverhampton Wanderers</v>
      </c>
      <c r="P32" s="24" t="str">
        <f>Fixtures!E32</f>
        <v>Premier League</v>
      </c>
      <c r="Q32" s="25">
        <f>IF(Fixtures!C32&gt;7,Fixtures!D32)</f>
        <v>43779</v>
      </c>
      <c r="R32" s="24" t="str">
        <f>Fixtures!B32</f>
        <v>Aston Villa</v>
      </c>
      <c r="S32" s="22">
        <f>VLOOKUP($R32,CardStats!$A$3:$AH$473,5,FALSE)</f>
        <v>4.5454545454545459</v>
      </c>
      <c r="T32" s="22">
        <f>VLOOKUP($R32,CardStats!$A$3:$AH$473,7,FALSE)</f>
        <v>5</v>
      </c>
      <c r="U32" s="22">
        <f>VLOOKUP($R32,CardStats!$A$3:$AH$473,8,FALSE)</f>
        <v>1.6363636363636365</v>
      </c>
      <c r="V32" s="22">
        <f>VLOOKUP($R32,CardStats!$A$3:$AH$473,10,FALSE)</f>
        <v>2.2000000000000002</v>
      </c>
      <c r="W32" s="27">
        <f>VLOOKUP($R32,CardStats!$A$3:$AH$473,11,FALSE)</f>
        <v>0.81818181818181823</v>
      </c>
      <c r="X32" s="27">
        <f>VLOOKUP($R32,CardStats!$A$3:$AH$473,13,FALSE)</f>
        <v>0.8</v>
      </c>
      <c r="Y32" s="27">
        <f>VLOOKUP($R32,CardStats!$A$3:$AH$473,14,FALSE)</f>
        <v>0.72727272727272729</v>
      </c>
      <c r="Z32" s="27">
        <f>VLOOKUP($R32,CardStats!$A$3:$AH$473,16,FALSE)</f>
        <v>0.8</v>
      </c>
      <c r="AA32" s="27">
        <f>VLOOKUP($R32,CardStats!$A$3:$AH$473,17,FALSE)</f>
        <v>0.54545454545454541</v>
      </c>
      <c r="AB32" s="27">
        <f>VLOOKUP($R32,CardStats!$A$3:$AH$473,19,FALSE)</f>
        <v>0.4</v>
      </c>
      <c r="AC32" s="27">
        <f>VLOOKUP($R32,CardStats!$A$3:$AH$473,20,FALSE)</f>
        <v>0.81818181818181823</v>
      </c>
      <c r="AD32" s="27">
        <f>VLOOKUP($R32,CardStats!$A$3:$AH$473,22,FALSE)</f>
        <v>0.8</v>
      </c>
      <c r="AE32" s="27">
        <f>VLOOKUP($R32,CardStats!$A$3:$AH$473,23,FALSE)</f>
        <v>0.36363636363636365</v>
      </c>
      <c r="AF32" s="27">
        <f>VLOOKUP($R32,CardStats!$A$3:$AH$473,25,FALSE)</f>
        <v>0.4</v>
      </c>
    </row>
    <row r="33" spans="1:32" x14ac:dyDescent="0.3">
      <c r="A33" s="22">
        <f>VLOOKUP($O33,CardStats!$A$3:$AH$473,5,FALSE)</f>
        <v>5</v>
      </c>
      <c r="B33" s="22">
        <f>VLOOKUP($O33,CardStats!$A$3:$AH$473,6,FALSE)</f>
        <v>5</v>
      </c>
      <c r="C33" s="22">
        <f>VLOOKUP($O33,CardStats!$A$3:$AH$473,8,FALSE)</f>
        <v>3</v>
      </c>
      <c r="D33" s="22">
        <f>VLOOKUP($O33,CardStats!$A$3:$AH$473,9,FALSE)</f>
        <v>2.6666666666666665</v>
      </c>
      <c r="E33" s="27">
        <f>VLOOKUP($O33,CardStats!$A$3:$AH$473,11,FALSE)</f>
        <v>0.90909090909090906</v>
      </c>
      <c r="F33" s="27">
        <f>VLOOKUP($O33,CardStats!$A$3:$AH$473,12,FALSE)</f>
        <v>0.83333333333333337</v>
      </c>
      <c r="G33" s="27">
        <f>VLOOKUP($O33,CardStats!$A$3:$AH$473,14,FALSE)</f>
        <v>0.72727272727272729</v>
      </c>
      <c r="H33" s="27">
        <f>VLOOKUP($O33,CardStats!$A$3:$AH$473,15,FALSE)</f>
        <v>0.66666666666666663</v>
      </c>
      <c r="I33" s="27">
        <f>VLOOKUP($O33,CardStats!$A$3:$AH$473,17,FALSE)</f>
        <v>0.54545454545454541</v>
      </c>
      <c r="J33" s="27">
        <f>VLOOKUP($O33,CardStats!$A$3:$AH$473,18,FALSE)</f>
        <v>0.33333333333333331</v>
      </c>
      <c r="K33" s="27">
        <f>VLOOKUP($O33,CardStats!$A$3:$AH$473,20,FALSE)</f>
        <v>1</v>
      </c>
      <c r="L33" s="27">
        <f>VLOOKUP($O33,CardStats!$A$3:$AH$473,21,FALSE)</f>
        <v>1</v>
      </c>
      <c r="M33" s="27">
        <f>VLOOKUP($O33,CardStats!$A$3:$AH$473,23,FALSE)</f>
        <v>0.81818181818181823</v>
      </c>
      <c r="N33" s="27">
        <f>VLOOKUP($O33,CardStats!$A$3:$AH$473,24,FALSE)</f>
        <v>0.83333333333333337</v>
      </c>
      <c r="O33" s="24" t="str">
        <f>Fixtures!A33</f>
        <v>Cagliari</v>
      </c>
      <c r="P33" s="24" t="str">
        <f>Fixtures!E33</f>
        <v>Serie A</v>
      </c>
      <c r="Q33" s="25">
        <f>IF(Fixtures!C33&gt;7,Fixtures!D33)</f>
        <v>43779</v>
      </c>
      <c r="R33" s="24" t="str">
        <f>Fixtures!B33</f>
        <v>Fiorentina</v>
      </c>
      <c r="S33" s="22">
        <f>VLOOKUP($R33,CardStats!$A$3:$AH$473,5,FALSE)</f>
        <v>5.8181818181818183</v>
      </c>
      <c r="T33" s="22">
        <f>VLOOKUP($R33,CardStats!$A$3:$AH$473,7,FALSE)</f>
        <v>5.2</v>
      </c>
      <c r="U33" s="22">
        <f>VLOOKUP($R33,CardStats!$A$3:$AH$473,8,FALSE)</f>
        <v>3.0909090909090908</v>
      </c>
      <c r="V33" s="22">
        <f>VLOOKUP($R33,CardStats!$A$3:$AH$473,10,FALSE)</f>
        <v>3.2</v>
      </c>
      <c r="W33" s="27">
        <f>VLOOKUP($R33,CardStats!$A$3:$AH$473,11,FALSE)</f>
        <v>0.90909090909090906</v>
      </c>
      <c r="X33" s="27">
        <f>VLOOKUP($R33,CardStats!$A$3:$AH$473,13,FALSE)</f>
        <v>0.8</v>
      </c>
      <c r="Y33" s="27">
        <f>VLOOKUP($R33,CardStats!$A$3:$AH$473,14,FALSE)</f>
        <v>0.72727272727272729</v>
      </c>
      <c r="Z33" s="27">
        <f>VLOOKUP($R33,CardStats!$A$3:$AH$473,16,FALSE)</f>
        <v>0.6</v>
      </c>
      <c r="AA33" s="27">
        <f>VLOOKUP($R33,CardStats!$A$3:$AH$473,17,FALSE)</f>
        <v>0.63636363636363635</v>
      </c>
      <c r="AB33" s="27">
        <f>VLOOKUP($R33,CardStats!$A$3:$AH$473,19,FALSE)</f>
        <v>0.6</v>
      </c>
      <c r="AC33" s="27">
        <f>VLOOKUP($R33,CardStats!$A$3:$AH$473,20,FALSE)</f>
        <v>0.90909090909090906</v>
      </c>
      <c r="AD33" s="27">
        <f>VLOOKUP($R33,CardStats!$A$3:$AH$473,22,FALSE)</f>
        <v>0.8</v>
      </c>
      <c r="AE33" s="27">
        <f>VLOOKUP($R33,CardStats!$A$3:$AH$473,23,FALSE)</f>
        <v>0.81818181818181823</v>
      </c>
      <c r="AF33" s="27">
        <f>VLOOKUP($R33,CardStats!$A$3:$AH$473,25,FALSE)</f>
        <v>0.8</v>
      </c>
    </row>
    <row r="34" spans="1:32" x14ac:dyDescent="0.3">
      <c r="A34" s="22">
        <f>VLOOKUP($O34,CardStats!$A$3:$AH$473,5,FALSE)</f>
        <v>5.4545454545454541</v>
      </c>
      <c r="B34" s="22">
        <f>VLOOKUP($O34,CardStats!$A$3:$AH$473,6,FALSE)</f>
        <v>5.6</v>
      </c>
      <c r="C34" s="22">
        <f>VLOOKUP($O34,CardStats!$A$3:$AH$473,8,FALSE)</f>
        <v>2.4545454545454546</v>
      </c>
      <c r="D34" s="22">
        <f>VLOOKUP($O34,CardStats!$A$3:$AH$473,9,FALSE)</f>
        <v>2.4</v>
      </c>
      <c r="E34" s="27">
        <f>VLOOKUP($O34,CardStats!$A$3:$AH$473,11,FALSE)</f>
        <v>1</v>
      </c>
      <c r="F34" s="27">
        <f>VLOOKUP($O34,CardStats!$A$3:$AH$473,12,FALSE)</f>
        <v>1</v>
      </c>
      <c r="G34" s="27">
        <f>VLOOKUP($O34,CardStats!$A$3:$AH$473,14,FALSE)</f>
        <v>1</v>
      </c>
      <c r="H34" s="27">
        <f>VLOOKUP($O34,CardStats!$A$3:$AH$473,15,FALSE)</f>
        <v>1</v>
      </c>
      <c r="I34" s="27">
        <f>VLOOKUP($O34,CardStats!$A$3:$AH$473,17,FALSE)</f>
        <v>0.72727272727272729</v>
      </c>
      <c r="J34" s="27">
        <f>VLOOKUP($O34,CardStats!$A$3:$AH$473,18,FALSE)</f>
        <v>0.6</v>
      </c>
      <c r="K34" s="27">
        <f>VLOOKUP($O34,CardStats!$A$3:$AH$473,20,FALSE)</f>
        <v>0.90909090909090906</v>
      </c>
      <c r="L34" s="27">
        <f>VLOOKUP($O34,CardStats!$A$3:$AH$473,21,FALSE)</f>
        <v>0.8</v>
      </c>
      <c r="M34" s="27">
        <f>VLOOKUP($O34,CardStats!$A$3:$AH$473,23,FALSE)</f>
        <v>0.81818181818181823</v>
      </c>
      <c r="N34" s="27">
        <f>VLOOKUP($O34,CardStats!$A$3:$AH$473,24,FALSE)</f>
        <v>0.8</v>
      </c>
      <c r="O34" s="24" t="str">
        <f>Fixtures!A34</f>
        <v>Juventus</v>
      </c>
      <c r="P34" s="24" t="str">
        <f>Fixtures!E34</f>
        <v>Serie A</v>
      </c>
      <c r="Q34" s="25">
        <f>IF(Fixtures!C34&gt;7,Fixtures!D34)</f>
        <v>43779</v>
      </c>
      <c r="R34" s="24" t="str">
        <f>Fixtures!B34</f>
        <v>Milan</v>
      </c>
      <c r="S34" s="22">
        <f>VLOOKUP($R34,CardStats!$A$3:$AH$473,5,FALSE)</f>
        <v>7.1818181818181817</v>
      </c>
      <c r="T34" s="22">
        <f>VLOOKUP($R34,CardStats!$A$3:$AH$473,7,FALSE)</f>
        <v>8.6</v>
      </c>
      <c r="U34" s="22">
        <f>VLOOKUP($R34,CardStats!$A$3:$AH$473,8,FALSE)</f>
        <v>3.5454545454545454</v>
      </c>
      <c r="V34" s="22">
        <f>VLOOKUP($R34,CardStats!$A$3:$AH$473,10,FALSE)</f>
        <v>4.5999999999999996</v>
      </c>
      <c r="W34" s="27">
        <f>VLOOKUP($R34,CardStats!$A$3:$AH$473,11,FALSE)</f>
        <v>1</v>
      </c>
      <c r="X34" s="27">
        <f>VLOOKUP($R34,CardStats!$A$3:$AH$473,13,FALSE)</f>
        <v>1</v>
      </c>
      <c r="Y34" s="27">
        <f>VLOOKUP($R34,CardStats!$A$3:$AH$473,14,FALSE)</f>
        <v>0.81818181818181823</v>
      </c>
      <c r="Z34" s="27">
        <f>VLOOKUP($R34,CardStats!$A$3:$AH$473,16,FALSE)</f>
        <v>1</v>
      </c>
      <c r="AA34" s="27">
        <f>VLOOKUP($R34,CardStats!$A$3:$AH$473,17,FALSE)</f>
        <v>0.72727272727272729</v>
      </c>
      <c r="AB34" s="27">
        <f>VLOOKUP($R34,CardStats!$A$3:$AH$473,19,FALSE)</f>
        <v>0.8</v>
      </c>
      <c r="AC34" s="27">
        <f>VLOOKUP($R34,CardStats!$A$3:$AH$473,20,FALSE)</f>
        <v>1</v>
      </c>
      <c r="AD34" s="27">
        <f>VLOOKUP($R34,CardStats!$A$3:$AH$473,22,FALSE)</f>
        <v>1</v>
      </c>
      <c r="AE34" s="27">
        <f>VLOOKUP($R34,CardStats!$A$3:$AH$473,23,FALSE)</f>
        <v>0.90909090909090906</v>
      </c>
      <c r="AF34" s="27">
        <f>VLOOKUP($R34,CardStats!$A$3:$AH$473,25,FALSE)</f>
        <v>1</v>
      </c>
    </row>
    <row r="35" spans="1:32" x14ac:dyDescent="0.3">
      <c r="A35" s="22">
        <f>VLOOKUP($O35,CardStats!$A$3:$AH$473,5,FALSE)</f>
        <v>6.3636363636363633</v>
      </c>
      <c r="B35" s="22">
        <f>VLOOKUP($O35,CardStats!$A$3:$AH$473,6,FALSE)</f>
        <v>5</v>
      </c>
      <c r="C35" s="22">
        <f>VLOOKUP($O35,CardStats!$A$3:$AH$473,8,FALSE)</f>
        <v>3.0909090909090908</v>
      </c>
      <c r="D35" s="22">
        <f>VLOOKUP($O35,CardStats!$A$3:$AH$473,9,FALSE)</f>
        <v>2.6</v>
      </c>
      <c r="E35" s="27">
        <f>VLOOKUP($O35,CardStats!$A$3:$AH$473,11,FALSE)</f>
        <v>1</v>
      </c>
      <c r="F35" s="27">
        <f>VLOOKUP($O35,CardStats!$A$3:$AH$473,12,FALSE)</f>
        <v>1</v>
      </c>
      <c r="G35" s="27">
        <f>VLOOKUP($O35,CardStats!$A$3:$AH$473,14,FALSE)</f>
        <v>0.90909090909090906</v>
      </c>
      <c r="H35" s="27">
        <f>VLOOKUP($O35,CardStats!$A$3:$AH$473,15,FALSE)</f>
        <v>0.8</v>
      </c>
      <c r="I35" s="27">
        <f>VLOOKUP($O35,CardStats!$A$3:$AH$473,17,FALSE)</f>
        <v>0.63636363636363635</v>
      </c>
      <c r="J35" s="27">
        <f>VLOOKUP($O35,CardStats!$A$3:$AH$473,18,FALSE)</f>
        <v>0.4</v>
      </c>
      <c r="K35" s="27">
        <f>VLOOKUP($O35,CardStats!$A$3:$AH$473,20,FALSE)</f>
        <v>1</v>
      </c>
      <c r="L35" s="27">
        <f>VLOOKUP($O35,CardStats!$A$3:$AH$473,21,FALSE)</f>
        <v>1</v>
      </c>
      <c r="M35" s="27">
        <f>VLOOKUP($O35,CardStats!$A$3:$AH$473,23,FALSE)</f>
        <v>0.81818181818181823</v>
      </c>
      <c r="N35" s="27">
        <f>VLOOKUP($O35,CardStats!$A$3:$AH$473,24,FALSE)</f>
        <v>0.6</v>
      </c>
      <c r="O35" s="24" t="str">
        <f>Fixtures!A35</f>
        <v>Lazio</v>
      </c>
      <c r="P35" s="24" t="str">
        <f>Fixtures!E35</f>
        <v>Serie A</v>
      </c>
      <c r="Q35" s="25">
        <f>IF(Fixtures!C35&gt;7,Fixtures!D35)</f>
        <v>43779</v>
      </c>
      <c r="R35" s="24" t="str">
        <f>Fixtures!B35</f>
        <v>Lecce</v>
      </c>
      <c r="S35" s="22">
        <f>VLOOKUP($R35,CardStats!$A$3:$AH$473,5,FALSE)</f>
        <v>5.0909090909090908</v>
      </c>
      <c r="T35" s="22">
        <f>VLOOKUP($R35,CardStats!$A$3:$AH$473,7,FALSE)</f>
        <v>4.833333333333333</v>
      </c>
      <c r="U35" s="22">
        <f>VLOOKUP($R35,CardStats!$A$3:$AH$473,8,FALSE)</f>
        <v>2.9090909090909092</v>
      </c>
      <c r="V35" s="22">
        <f>VLOOKUP($R35,CardStats!$A$3:$AH$473,10,FALSE)</f>
        <v>3.1666666666666665</v>
      </c>
      <c r="W35" s="27">
        <f>VLOOKUP($R35,CardStats!$A$3:$AH$473,11,FALSE)</f>
        <v>1</v>
      </c>
      <c r="X35" s="27">
        <f>VLOOKUP($R35,CardStats!$A$3:$AH$473,13,FALSE)</f>
        <v>1</v>
      </c>
      <c r="Y35" s="27">
        <f>VLOOKUP($R35,CardStats!$A$3:$AH$473,14,FALSE)</f>
        <v>0.81818181818181823</v>
      </c>
      <c r="Z35" s="27">
        <f>VLOOKUP($R35,CardStats!$A$3:$AH$473,16,FALSE)</f>
        <v>0.66666666666666663</v>
      </c>
      <c r="AA35" s="27">
        <f>VLOOKUP($R35,CardStats!$A$3:$AH$473,17,FALSE)</f>
        <v>0.72727272727272729</v>
      </c>
      <c r="AB35" s="27">
        <f>VLOOKUP($R35,CardStats!$A$3:$AH$473,19,FALSE)</f>
        <v>0.5</v>
      </c>
      <c r="AC35" s="27">
        <f>VLOOKUP($R35,CardStats!$A$3:$AH$473,20,FALSE)</f>
        <v>1</v>
      </c>
      <c r="AD35" s="27">
        <f>VLOOKUP($R35,CardStats!$A$3:$AH$473,22,FALSE)</f>
        <v>1</v>
      </c>
      <c r="AE35" s="27">
        <f>VLOOKUP($R35,CardStats!$A$3:$AH$473,23,FALSE)</f>
        <v>1</v>
      </c>
      <c r="AF35" s="27">
        <f>VLOOKUP($R35,CardStats!$A$3:$AH$473,25,FALSE)</f>
        <v>1</v>
      </c>
    </row>
    <row r="36" spans="1:32" x14ac:dyDescent="0.3">
      <c r="A36" s="22">
        <f>VLOOKUP($O36,CardStats!$A$3:$AH$473,5,FALSE)</f>
        <v>4.7272727272727275</v>
      </c>
      <c r="B36" s="22">
        <f>VLOOKUP($O36,CardStats!$A$3:$AH$473,6,FALSE)</f>
        <v>4.666666666666667</v>
      </c>
      <c r="C36" s="22">
        <f>VLOOKUP($O36,CardStats!$A$3:$AH$473,8,FALSE)</f>
        <v>1.9090909090909092</v>
      </c>
      <c r="D36" s="22">
        <f>VLOOKUP($O36,CardStats!$A$3:$AH$473,9,FALSE)</f>
        <v>1.5</v>
      </c>
      <c r="E36" s="27">
        <f>VLOOKUP($O36,CardStats!$A$3:$AH$473,11,FALSE)</f>
        <v>1</v>
      </c>
      <c r="F36" s="27">
        <f>VLOOKUP($O36,CardStats!$A$3:$AH$473,12,FALSE)</f>
        <v>1</v>
      </c>
      <c r="G36" s="27">
        <f>VLOOKUP($O36,CardStats!$A$3:$AH$473,14,FALSE)</f>
        <v>0.90909090909090906</v>
      </c>
      <c r="H36" s="27">
        <f>VLOOKUP($O36,CardStats!$A$3:$AH$473,15,FALSE)</f>
        <v>0.83333333333333337</v>
      </c>
      <c r="I36" s="27">
        <f>VLOOKUP($O36,CardStats!$A$3:$AH$473,17,FALSE)</f>
        <v>0.54545454545454541</v>
      </c>
      <c r="J36" s="27">
        <f>VLOOKUP($O36,CardStats!$A$3:$AH$473,18,FALSE)</f>
        <v>0.66666666666666663</v>
      </c>
      <c r="K36" s="27">
        <f>VLOOKUP($O36,CardStats!$A$3:$AH$473,20,FALSE)</f>
        <v>0.90909090909090906</v>
      </c>
      <c r="L36" s="27">
        <f>VLOOKUP($O36,CardStats!$A$3:$AH$473,21,FALSE)</f>
        <v>0.83333333333333337</v>
      </c>
      <c r="M36" s="27">
        <f>VLOOKUP($O36,CardStats!$A$3:$AH$473,23,FALSE)</f>
        <v>0.72727272727272729</v>
      </c>
      <c r="N36" s="27">
        <f>VLOOKUP($O36,CardStats!$A$3:$AH$473,24,FALSE)</f>
        <v>0.5</v>
      </c>
      <c r="O36" s="24" t="str">
        <f>Fixtures!A36</f>
        <v>Parma</v>
      </c>
      <c r="P36" s="24" t="str">
        <f>Fixtures!E36</f>
        <v>Serie A</v>
      </c>
      <c r="Q36" s="25">
        <f>IF(Fixtures!C36&gt;7,Fixtures!D36)</f>
        <v>43779</v>
      </c>
      <c r="R36" s="24" t="str">
        <f>Fixtures!B36</f>
        <v>Roma</v>
      </c>
      <c r="S36" s="22">
        <f>VLOOKUP($R36,CardStats!$A$3:$AH$473,5,FALSE)</f>
        <v>6.1818181818181817</v>
      </c>
      <c r="T36" s="22">
        <f>VLOOKUP($R36,CardStats!$A$3:$AH$473,7,FALSE)</f>
        <v>7.2</v>
      </c>
      <c r="U36" s="22">
        <f>VLOOKUP($R36,CardStats!$A$3:$AH$473,8,FALSE)</f>
        <v>3.2727272727272729</v>
      </c>
      <c r="V36" s="22">
        <f>VLOOKUP($R36,CardStats!$A$3:$AH$473,10,FALSE)</f>
        <v>4</v>
      </c>
      <c r="W36" s="27">
        <f>VLOOKUP($R36,CardStats!$A$3:$AH$473,11,FALSE)</f>
        <v>1</v>
      </c>
      <c r="X36" s="27">
        <f>VLOOKUP($R36,CardStats!$A$3:$AH$473,13,FALSE)</f>
        <v>1</v>
      </c>
      <c r="Y36" s="27">
        <f>VLOOKUP($R36,CardStats!$A$3:$AH$473,14,FALSE)</f>
        <v>0.81818181818181823</v>
      </c>
      <c r="Z36" s="27">
        <f>VLOOKUP($R36,CardStats!$A$3:$AH$473,16,FALSE)</f>
        <v>1</v>
      </c>
      <c r="AA36" s="27">
        <f>VLOOKUP($R36,CardStats!$A$3:$AH$473,17,FALSE)</f>
        <v>0.72727272727272729</v>
      </c>
      <c r="AB36" s="27">
        <f>VLOOKUP($R36,CardStats!$A$3:$AH$473,19,FALSE)</f>
        <v>1</v>
      </c>
      <c r="AC36" s="27">
        <f>VLOOKUP($R36,CardStats!$A$3:$AH$473,20,FALSE)</f>
        <v>1</v>
      </c>
      <c r="AD36" s="27">
        <f>VLOOKUP($R36,CardStats!$A$3:$AH$473,22,FALSE)</f>
        <v>1</v>
      </c>
      <c r="AE36" s="27">
        <f>VLOOKUP($R36,CardStats!$A$3:$AH$473,23,FALSE)</f>
        <v>0.81818181818181823</v>
      </c>
      <c r="AF36" s="27">
        <f>VLOOKUP($R36,CardStats!$A$3:$AH$473,25,FALSE)</f>
        <v>1</v>
      </c>
    </row>
    <row r="37" spans="1:32" x14ac:dyDescent="0.3">
      <c r="A37" s="22">
        <f>VLOOKUP($O37,CardStats!$A$3:$AH$473,5,FALSE)</f>
        <v>5.2727272727272725</v>
      </c>
      <c r="B37" s="22">
        <f>VLOOKUP($O37,CardStats!$A$3:$AH$473,6,FALSE)</f>
        <v>5.6</v>
      </c>
      <c r="C37" s="22">
        <f>VLOOKUP($O37,CardStats!$A$3:$AH$473,8,FALSE)</f>
        <v>2.8181818181818183</v>
      </c>
      <c r="D37" s="22">
        <f>VLOOKUP($O37,CardStats!$A$3:$AH$473,9,FALSE)</f>
        <v>2.6</v>
      </c>
      <c r="E37" s="27">
        <f>VLOOKUP($O37,CardStats!$A$3:$AH$473,11,FALSE)</f>
        <v>1</v>
      </c>
      <c r="F37" s="27">
        <f>VLOOKUP($O37,CardStats!$A$3:$AH$473,12,FALSE)</f>
        <v>1</v>
      </c>
      <c r="G37" s="27">
        <f>VLOOKUP($O37,CardStats!$A$3:$AH$473,14,FALSE)</f>
        <v>0.90909090909090906</v>
      </c>
      <c r="H37" s="27">
        <f>VLOOKUP($O37,CardStats!$A$3:$AH$473,15,FALSE)</f>
        <v>0.8</v>
      </c>
      <c r="I37" s="27">
        <f>VLOOKUP($O37,CardStats!$A$3:$AH$473,17,FALSE)</f>
        <v>0.45454545454545453</v>
      </c>
      <c r="J37" s="27">
        <f>VLOOKUP($O37,CardStats!$A$3:$AH$473,18,FALSE)</f>
        <v>0.6</v>
      </c>
      <c r="K37" s="27">
        <f>VLOOKUP($O37,CardStats!$A$3:$AH$473,20,FALSE)</f>
        <v>1</v>
      </c>
      <c r="L37" s="27">
        <f>VLOOKUP($O37,CardStats!$A$3:$AH$473,21,FALSE)</f>
        <v>1</v>
      </c>
      <c r="M37" s="27">
        <f>VLOOKUP($O37,CardStats!$A$3:$AH$473,23,FALSE)</f>
        <v>0.90909090909090906</v>
      </c>
      <c r="N37" s="27">
        <f>VLOOKUP($O37,CardStats!$A$3:$AH$473,24,FALSE)</f>
        <v>1</v>
      </c>
      <c r="O37" s="24" t="str">
        <f>Fixtures!A37</f>
        <v>Sampdoria</v>
      </c>
      <c r="P37" s="24" t="str">
        <f>Fixtures!E37</f>
        <v>Serie A</v>
      </c>
      <c r="Q37" s="25">
        <f>IF(Fixtures!C37&gt;7,Fixtures!D37)</f>
        <v>43779</v>
      </c>
      <c r="R37" s="24" t="str">
        <f>Fixtures!B37</f>
        <v>Atalanta</v>
      </c>
      <c r="S37" s="22">
        <f>VLOOKUP($R37,CardStats!$A$3:$AH$473,5,FALSE)</f>
        <v>5.0909090909090908</v>
      </c>
      <c r="T37" s="22">
        <f>VLOOKUP($R37,CardStats!$A$3:$AH$473,7,FALSE)</f>
        <v>4.833333333333333</v>
      </c>
      <c r="U37" s="22">
        <f>VLOOKUP($R37,CardStats!$A$3:$AH$473,8,FALSE)</f>
        <v>2.0909090909090908</v>
      </c>
      <c r="V37" s="22">
        <f>VLOOKUP($R37,CardStats!$A$3:$AH$473,10,FALSE)</f>
        <v>2</v>
      </c>
      <c r="W37" s="27">
        <f>VLOOKUP($R37,CardStats!$A$3:$AH$473,11,FALSE)</f>
        <v>1</v>
      </c>
      <c r="X37" s="27">
        <f>VLOOKUP($R37,CardStats!$A$3:$AH$473,13,FALSE)</f>
        <v>1</v>
      </c>
      <c r="Y37" s="27">
        <f>VLOOKUP($R37,CardStats!$A$3:$AH$473,14,FALSE)</f>
        <v>0.81818181818181823</v>
      </c>
      <c r="Z37" s="27">
        <f>VLOOKUP($R37,CardStats!$A$3:$AH$473,16,FALSE)</f>
        <v>0.66666666666666663</v>
      </c>
      <c r="AA37" s="27">
        <f>VLOOKUP($R37,CardStats!$A$3:$AH$473,17,FALSE)</f>
        <v>0.63636363636363635</v>
      </c>
      <c r="AB37" s="27">
        <f>VLOOKUP($R37,CardStats!$A$3:$AH$473,19,FALSE)</f>
        <v>0.5</v>
      </c>
      <c r="AC37" s="27">
        <f>VLOOKUP($R37,CardStats!$A$3:$AH$473,20,FALSE)</f>
        <v>1</v>
      </c>
      <c r="AD37" s="27">
        <f>VLOOKUP($R37,CardStats!$A$3:$AH$473,22,FALSE)</f>
        <v>1</v>
      </c>
      <c r="AE37" s="27">
        <f>VLOOKUP($R37,CardStats!$A$3:$AH$473,23,FALSE)</f>
        <v>0.81818181818181823</v>
      </c>
      <c r="AF37" s="27">
        <f>VLOOKUP($R37,CardStats!$A$3:$AH$473,25,FALSE)</f>
        <v>0.66666666666666663</v>
      </c>
    </row>
    <row r="38" spans="1:32" x14ac:dyDescent="0.3">
      <c r="A38" s="22">
        <f>VLOOKUP($O38,CardStats!$A$3:$AH$473,5,FALSE)</f>
        <v>5</v>
      </c>
      <c r="B38" s="22">
        <f>VLOOKUP($O38,CardStats!$A$3:$AH$473,6,FALSE)</f>
        <v>6.166666666666667</v>
      </c>
      <c r="C38" s="22">
        <f>VLOOKUP($O38,CardStats!$A$3:$AH$473,8,FALSE)</f>
        <v>2.7272727272727271</v>
      </c>
      <c r="D38" s="22">
        <f>VLOOKUP($O38,CardStats!$A$3:$AH$473,9,FALSE)</f>
        <v>2.8333333333333335</v>
      </c>
      <c r="E38" s="27">
        <f>VLOOKUP($O38,CardStats!$A$3:$AH$473,11,FALSE)</f>
        <v>0.90909090909090906</v>
      </c>
      <c r="F38" s="27">
        <f>VLOOKUP($O38,CardStats!$A$3:$AH$473,12,FALSE)</f>
        <v>1</v>
      </c>
      <c r="G38" s="27">
        <f>VLOOKUP($O38,CardStats!$A$3:$AH$473,14,FALSE)</f>
        <v>0.81818181818181823</v>
      </c>
      <c r="H38" s="27">
        <f>VLOOKUP($O38,CardStats!$A$3:$AH$473,15,FALSE)</f>
        <v>1</v>
      </c>
      <c r="I38" s="27">
        <f>VLOOKUP($O38,CardStats!$A$3:$AH$473,17,FALSE)</f>
        <v>0.45454545454545453</v>
      </c>
      <c r="J38" s="27">
        <f>VLOOKUP($O38,CardStats!$A$3:$AH$473,18,FALSE)</f>
        <v>0.66666666666666663</v>
      </c>
      <c r="K38" s="27">
        <f>VLOOKUP($O38,CardStats!$A$3:$AH$473,20,FALSE)</f>
        <v>1</v>
      </c>
      <c r="L38" s="27">
        <f>VLOOKUP($O38,CardStats!$A$3:$AH$473,21,FALSE)</f>
        <v>1</v>
      </c>
      <c r="M38" s="27">
        <f>VLOOKUP($O38,CardStats!$A$3:$AH$473,23,FALSE)</f>
        <v>0.81818181818181823</v>
      </c>
      <c r="N38" s="27">
        <f>VLOOKUP($O38,CardStats!$A$3:$AH$473,24,FALSE)</f>
        <v>0.66666666666666663</v>
      </c>
      <c r="O38" s="24" t="str">
        <f>Fixtures!A38</f>
        <v>Udinese</v>
      </c>
      <c r="P38" s="24" t="str">
        <f>Fixtures!E38</f>
        <v>Serie A</v>
      </c>
      <c r="Q38" s="25">
        <f>IF(Fixtures!C38&gt;7,Fixtures!D38)</f>
        <v>43779</v>
      </c>
      <c r="R38" s="24" t="str">
        <f>Fixtures!B38</f>
        <v>SPAL</v>
      </c>
      <c r="S38" s="22">
        <f>VLOOKUP($R38,CardStats!$A$3:$AH$473,5,FALSE)</f>
        <v>5.5454545454545459</v>
      </c>
      <c r="T38" s="22">
        <f>VLOOKUP($R38,CardStats!$A$3:$AH$473,7,FALSE)</f>
        <v>6.2</v>
      </c>
      <c r="U38" s="22">
        <f>VLOOKUP($R38,CardStats!$A$3:$AH$473,8,FALSE)</f>
        <v>3.1818181818181817</v>
      </c>
      <c r="V38" s="22">
        <f>VLOOKUP($R38,CardStats!$A$3:$AH$473,10,FALSE)</f>
        <v>3</v>
      </c>
      <c r="W38" s="27">
        <f>VLOOKUP($R38,CardStats!$A$3:$AH$473,11,FALSE)</f>
        <v>1</v>
      </c>
      <c r="X38" s="27">
        <f>VLOOKUP($R38,CardStats!$A$3:$AH$473,13,FALSE)</f>
        <v>1</v>
      </c>
      <c r="Y38" s="27">
        <f>VLOOKUP($R38,CardStats!$A$3:$AH$473,14,FALSE)</f>
        <v>0.81818181818181823</v>
      </c>
      <c r="Z38" s="27">
        <f>VLOOKUP($R38,CardStats!$A$3:$AH$473,16,FALSE)</f>
        <v>1</v>
      </c>
      <c r="AA38" s="27">
        <f>VLOOKUP($R38,CardStats!$A$3:$AH$473,17,FALSE)</f>
        <v>0.63636363636363635</v>
      </c>
      <c r="AB38" s="27">
        <f>VLOOKUP($R38,CardStats!$A$3:$AH$473,19,FALSE)</f>
        <v>0.8</v>
      </c>
      <c r="AC38" s="27">
        <f>VLOOKUP($R38,CardStats!$A$3:$AH$473,20,FALSE)</f>
        <v>1</v>
      </c>
      <c r="AD38" s="27">
        <f>VLOOKUP($R38,CardStats!$A$3:$AH$473,22,FALSE)</f>
        <v>1</v>
      </c>
      <c r="AE38" s="27">
        <f>VLOOKUP($R38,CardStats!$A$3:$AH$473,23,FALSE)</f>
        <v>0.90909090909090906</v>
      </c>
      <c r="AF38" s="27">
        <f>VLOOKUP($R38,CardStats!$A$3:$AH$473,25,FALSE)</f>
        <v>1</v>
      </c>
    </row>
    <row r="39" spans="1:32" x14ac:dyDescent="0.3">
      <c r="A39" s="22">
        <f>VLOOKUP($O39,CardStats!$A$3:$AH$473,5,FALSE)</f>
        <v>3.9166666666666665</v>
      </c>
      <c r="B39" s="22">
        <f>VLOOKUP($O39,CardStats!$A$3:$AH$473,6,FALSE)</f>
        <v>4.166666666666667</v>
      </c>
      <c r="C39" s="22">
        <f>VLOOKUP($O39,CardStats!$A$3:$AH$473,8,FALSE)</f>
        <v>1.6666666666666667</v>
      </c>
      <c r="D39" s="22">
        <f>VLOOKUP($O39,CardStats!$A$3:$AH$473,9,FALSE)</f>
        <v>1.3333333333333333</v>
      </c>
      <c r="E39" s="27">
        <f>VLOOKUP($O39,CardStats!$A$3:$AH$473,11,FALSE)</f>
        <v>0.66666666666666663</v>
      </c>
      <c r="F39" s="27">
        <f>VLOOKUP($O39,CardStats!$A$3:$AH$473,12,FALSE)</f>
        <v>0.66666666666666663</v>
      </c>
      <c r="G39" s="27">
        <f>VLOOKUP($O39,CardStats!$A$3:$AH$473,14,FALSE)</f>
        <v>0.58333333333333337</v>
      </c>
      <c r="H39" s="27">
        <f>VLOOKUP($O39,CardStats!$A$3:$AH$473,15,FALSE)</f>
        <v>0.66666666666666663</v>
      </c>
      <c r="I39" s="27">
        <f>VLOOKUP($O39,CardStats!$A$3:$AH$473,17,FALSE)</f>
        <v>0.5</v>
      </c>
      <c r="J39" s="27">
        <f>VLOOKUP($O39,CardStats!$A$3:$AH$473,18,FALSE)</f>
        <v>0.66666666666666663</v>
      </c>
      <c r="K39" s="27">
        <f>VLOOKUP($O39,CardStats!$A$3:$AH$473,20,FALSE)</f>
        <v>0.83333333333333337</v>
      </c>
      <c r="L39" s="27">
        <f>VLOOKUP($O39,CardStats!$A$3:$AH$473,21,FALSE)</f>
        <v>0.83333333333333337</v>
      </c>
      <c r="M39" s="27">
        <f>VLOOKUP($O39,CardStats!$A$3:$AH$473,23,FALSE)</f>
        <v>0.5</v>
      </c>
      <c r="N39" s="27">
        <f>VLOOKUP($O39,CardStats!$A$3:$AH$473,24,FALSE)</f>
        <v>0.5</v>
      </c>
      <c r="O39" s="24" t="str">
        <f>Fixtures!A39</f>
        <v>Athletic Club</v>
      </c>
      <c r="P39" s="24" t="str">
        <f>Fixtures!E39</f>
        <v>La Liga</v>
      </c>
      <c r="Q39" s="25">
        <f>IF(Fixtures!C39&gt;7,Fixtures!D39)</f>
        <v>43779</v>
      </c>
      <c r="R39" s="24" t="str">
        <f>Fixtures!B39</f>
        <v>Levante</v>
      </c>
      <c r="S39" s="22">
        <f>VLOOKUP($R39,CardStats!$A$3:$AH$473,5,FALSE)</f>
        <v>4.75</v>
      </c>
      <c r="T39" s="22">
        <f>VLOOKUP($R39,CardStats!$A$3:$AH$473,7,FALSE)</f>
        <v>5</v>
      </c>
      <c r="U39" s="22">
        <f>VLOOKUP($R39,CardStats!$A$3:$AH$473,8,FALSE)</f>
        <v>2.3333333333333335</v>
      </c>
      <c r="V39" s="22">
        <f>VLOOKUP($R39,CardStats!$A$3:$AH$473,10,FALSE)</f>
        <v>2.6666666666666665</v>
      </c>
      <c r="W39" s="27">
        <f>VLOOKUP($R39,CardStats!$A$3:$AH$473,11,FALSE)</f>
        <v>0.91666666666666663</v>
      </c>
      <c r="X39" s="27">
        <f>VLOOKUP($R39,CardStats!$A$3:$AH$473,13,FALSE)</f>
        <v>1</v>
      </c>
      <c r="Y39" s="27">
        <f>VLOOKUP($R39,CardStats!$A$3:$AH$473,14,FALSE)</f>
        <v>0.75</v>
      </c>
      <c r="Z39" s="27">
        <f>VLOOKUP($R39,CardStats!$A$3:$AH$473,16,FALSE)</f>
        <v>0.83333333333333337</v>
      </c>
      <c r="AA39" s="27">
        <f>VLOOKUP($R39,CardStats!$A$3:$AH$473,17,FALSE)</f>
        <v>0.41666666666666669</v>
      </c>
      <c r="AB39" s="27">
        <f>VLOOKUP($R39,CardStats!$A$3:$AH$473,19,FALSE)</f>
        <v>0.33333333333333331</v>
      </c>
      <c r="AC39" s="27">
        <f>VLOOKUP($R39,CardStats!$A$3:$AH$473,20,FALSE)</f>
        <v>0.91666666666666663</v>
      </c>
      <c r="AD39" s="27">
        <f>VLOOKUP($R39,CardStats!$A$3:$AH$473,22,FALSE)</f>
        <v>1</v>
      </c>
      <c r="AE39" s="27">
        <f>VLOOKUP($R39,CardStats!$A$3:$AH$473,23,FALSE)</f>
        <v>0.66666666666666663</v>
      </c>
      <c r="AF39" s="27">
        <f>VLOOKUP($R39,CardStats!$A$3:$AH$473,25,FALSE)</f>
        <v>0.83333333333333337</v>
      </c>
    </row>
    <row r="40" spans="1:32" x14ac:dyDescent="0.3">
      <c r="A40" s="22">
        <f>VLOOKUP($O40,CardStats!$A$3:$AH$473,5,FALSE)</f>
        <v>6.166666666666667</v>
      </c>
      <c r="B40" s="22">
        <f>VLOOKUP($O40,CardStats!$A$3:$AH$473,6,FALSE)</f>
        <v>5</v>
      </c>
      <c r="C40" s="22">
        <f>VLOOKUP($O40,CardStats!$A$3:$AH$473,8,FALSE)</f>
        <v>2.8333333333333335</v>
      </c>
      <c r="D40" s="22">
        <f>VLOOKUP($O40,CardStats!$A$3:$AH$473,9,FALSE)</f>
        <v>1.8333333333333333</v>
      </c>
      <c r="E40" s="27">
        <f>VLOOKUP($O40,CardStats!$A$3:$AH$473,11,FALSE)</f>
        <v>1</v>
      </c>
      <c r="F40" s="27">
        <f>VLOOKUP($O40,CardStats!$A$3:$AH$473,12,FALSE)</f>
        <v>1</v>
      </c>
      <c r="G40" s="27">
        <f>VLOOKUP($O40,CardStats!$A$3:$AH$473,14,FALSE)</f>
        <v>0.83333333333333337</v>
      </c>
      <c r="H40" s="27">
        <f>VLOOKUP($O40,CardStats!$A$3:$AH$473,15,FALSE)</f>
        <v>0.66666666666666663</v>
      </c>
      <c r="I40" s="27">
        <f>VLOOKUP($O40,CardStats!$A$3:$AH$473,17,FALSE)</f>
        <v>0.58333333333333337</v>
      </c>
      <c r="J40" s="27">
        <f>VLOOKUP($O40,CardStats!$A$3:$AH$473,18,FALSE)</f>
        <v>0.33333333333333331</v>
      </c>
      <c r="K40" s="27">
        <f>VLOOKUP($O40,CardStats!$A$3:$AH$473,20,FALSE)</f>
        <v>0.91666666666666663</v>
      </c>
      <c r="L40" s="27">
        <f>VLOOKUP($O40,CardStats!$A$3:$AH$473,21,FALSE)</f>
        <v>0.83333333333333337</v>
      </c>
      <c r="M40" s="27">
        <f>VLOOKUP($O40,CardStats!$A$3:$AH$473,23,FALSE)</f>
        <v>0.83333333333333337</v>
      </c>
      <c r="N40" s="27">
        <f>VLOOKUP($O40,CardStats!$A$3:$AH$473,24,FALSE)</f>
        <v>0.66666666666666663</v>
      </c>
      <c r="O40" s="24" t="str">
        <f>Fixtures!A40</f>
        <v>Atletico Madrid</v>
      </c>
      <c r="P40" s="24" t="str">
        <f>Fixtures!E40</f>
        <v>La Liga</v>
      </c>
      <c r="Q40" s="25">
        <f>IF(Fixtures!C40&gt;7,Fixtures!D40)</f>
        <v>43779</v>
      </c>
      <c r="R40" s="24" t="str">
        <f>Fixtures!B40</f>
        <v>Espanyol</v>
      </c>
      <c r="S40" s="22">
        <f>VLOOKUP($R40,CardStats!$A$3:$AH$473,5,FALSE)</f>
        <v>3.6666666666666665</v>
      </c>
      <c r="T40" s="22">
        <f>VLOOKUP($R40,CardStats!$A$3:$AH$473,7,FALSE)</f>
        <v>4.5</v>
      </c>
      <c r="U40" s="22">
        <f>VLOOKUP($R40,CardStats!$A$3:$AH$473,8,FALSE)</f>
        <v>2.25</v>
      </c>
      <c r="V40" s="22">
        <f>VLOOKUP($R40,CardStats!$A$3:$AH$473,10,FALSE)</f>
        <v>2.8333333333333335</v>
      </c>
      <c r="W40" s="27">
        <f>VLOOKUP($R40,CardStats!$A$3:$AH$473,11,FALSE)</f>
        <v>0.75</v>
      </c>
      <c r="X40" s="27">
        <f>VLOOKUP($R40,CardStats!$A$3:$AH$473,13,FALSE)</f>
        <v>0.83333333333333337</v>
      </c>
      <c r="Y40" s="27">
        <f>VLOOKUP($R40,CardStats!$A$3:$AH$473,14,FALSE)</f>
        <v>0.58333333333333337</v>
      </c>
      <c r="Z40" s="27">
        <f>VLOOKUP($R40,CardStats!$A$3:$AH$473,16,FALSE)</f>
        <v>0.83333333333333337</v>
      </c>
      <c r="AA40" s="27">
        <f>VLOOKUP($R40,CardStats!$A$3:$AH$473,17,FALSE)</f>
        <v>0.33333333333333331</v>
      </c>
      <c r="AB40" s="27">
        <f>VLOOKUP($R40,CardStats!$A$3:$AH$473,19,FALSE)</f>
        <v>0.5</v>
      </c>
      <c r="AC40" s="27">
        <f>VLOOKUP($R40,CardStats!$A$3:$AH$473,20,FALSE)</f>
        <v>0.91666666666666663</v>
      </c>
      <c r="AD40" s="27">
        <f>VLOOKUP($R40,CardStats!$A$3:$AH$473,22,FALSE)</f>
        <v>1</v>
      </c>
      <c r="AE40" s="27">
        <f>VLOOKUP($R40,CardStats!$A$3:$AH$473,23,FALSE)</f>
        <v>0.66666666666666663</v>
      </c>
      <c r="AF40" s="27">
        <f>VLOOKUP($R40,CardStats!$A$3:$AH$473,25,FALSE)</f>
        <v>0.66666666666666663</v>
      </c>
    </row>
    <row r="41" spans="1:32" x14ac:dyDescent="0.3">
      <c r="A41" s="22">
        <f>VLOOKUP($O41,CardStats!$A$3:$AH$473,5,FALSE)</f>
        <v>6.166666666666667</v>
      </c>
      <c r="B41" s="22">
        <f>VLOOKUP($O41,CardStats!$A$3:$AH$473,6,FALSE)</f>
        <v>7.666666666666667</v>
      </c>
      <c r="C41" s="22">
        <f>VLOOKUP($O41,CardStats!$A$3:$AH$473,8,FALSE)</f>
        <v>3.1666666666666665</v>
      </c>
      <c r="D41" s="22">
        <f>VLOOKUP($O41,CardStats!$A$3:$AH$473,9,FALSE)</f>
        <v>3.8333333333333335</v>
      </c>
      <c r="E41" s="27">
        <f>VLOOKUP($O41,CardStats!$A$3:$AH$473,11,FALSE)</f>
        <v>0.91666666666666663</v>
      </c>
      <c r="F41" s="27">
        <f>VLOOKUP($O41,CardStats!$A$3:$AH$473,12,FALSE)</f>
        <v>1</v>
      </c>
      <c r="G41" s="27">
        <f>VLOOKUP($O41,CardStats!$A$3:$AH$473,14,FALSE)</f>
        <v>0.83333333333333337</v>
      </c>
      <c r="H41" s="27">
        <f>VLOOKUP($O41,CardStats!$A$3:$AH$473,15,FALSE)</f>
        <v>1</v>
      </c>
      <c r="I41" s="27">
        <f>VLOOKUP($O41,CardStats!$A$3:$AH$473,17,FALSE)</f>
        <v>0.66666666666666663</v>
      </c>
      <c r="J41" s="27">
        <f>VLOOKUP($O41,CardStats!$A$3:$AH$473,18,FALSE)</f>
        <v>0.83333333333333337</v>
      </c>
      <c r="K41" s="27">
        <f>VLOOKUP($O41,CardStats!$A$3:$AH$473,20,FALSE)</f>
        <v>1</v>
      </c>
      <c r="L41" s="27">
        <f>VLOOKUP($O41,CardStats!$A$3:$AH$473,21,FALSE)</f>
        <v>1</v>
      </c>
      <c r="M41" s="27">
        <f>VLOOKUP($O41,CardStats!$A$3:$AH$473,23,FALSE)</f>
        <v>0.91666666666666663</v>
      </c>
      <c r="N41" s="27">
        <f>VLOOKUP($O41,CardStats!$A$3:$AH$473,24,FALSE)</f>
        <v>1</v>
      </c>
      <c r="O41" s="24" t="str">
        <f>Fixtures!A41</f>
        <v>Real Betis</v>
      </c>
      <c r="P41" s="24" t="str">
        <f>Fixtures!E41</f>
        <v>La Liga</v>
      </c>
      <c r="Q41" s="25">
        <f>IF(Fixtures!C41&gt;7,Fixtures!D41)</f>
        <v>43779</v>
      </c>
      <c r="R41" s="24" t="str">
        <f>Fixtures!B41</f>
        <v>Sevilla</v>
      </c>
      <c r="S41" s="22">
        <f>VLOOKUP($R41,CardStats!$A$3:$AH$473,5,FALSE)</f>
        <v>5.916666666666667</v>
      </c>
      <c r="T41" s="22">
        <f>VLOOKUP($R41,CardStats!$A$3:$AH$473,7,FALSE)</f>
        <v>7</v>
      </c>
      <c r="U41" s="22">
        <f>VLOOKUP($R41,CardStats!$A$3:$AH$473,8,FALSE)</f>
        <v>2.8333333333333335</v>
      </c>
      <c r="V41" s="22">
        <f>VLOOKUP($R41,CardStats!$A$3:$AH$473,10,FALSE)</f>
        <v>3</v>
      </c>
      <c r="W41" s="27">
        <f>VLOOKUP($R41,CardStats!$A$3:$AH$473,11,FALSE)</f>
        <v>0.83333333333333337</v>
      </c>
      <c r="X41" s="27">
        <f>VLOOKUP($R41,CardStats!$A$3:$AH$473,13,FALSE)</f>
        <v>0.83333333333333337</v>
      </c>
      <c r="Y41" s="27">
        <f>VLOOKUP($R41,CardStats!$A$3:$AH$473,14,FALSE)</f>
        <v>0.83333333333333337</v>
      </c>
      <c r="Z41" s="27">
        <f>VLOOKUP($R41,CardStats!$A$3:$AH$473,16,FALSE)</f>
        <v>0.83333333333333337</v>
      </c>
      <c r="AA41" s="27">
        <f>VLOOKUP($R41,CardStats!$A$3:$AH$473,17,FALSE)</f>
        <v>0.66666666666666663</v>
      </c>
      <c r="AB41" s="27">
        <f>VLOOKUP($R41,CardStats!$A$3:$AH$473,19,FALSE)</f>
        <v>0.66666666666666663</v>
      </c>
      <c r="AC41" s="27">
        <f>VLOOKUP($R41,CardStats!$A$3:$AH$473,20,FALSE)</f>
        <v>1</v>
      </c>
      <c r="AD41" s="27">
        <f>VLOOKUP($R41,CardStats!$A$3:$AH$473,22,FALSE)</f>
        <v>1</v>
      </c>
      <c r="AE41" s="27">
        <f>VLOOKUP($R41,CardStats!$A$3:$AH$473,23,FALSE)</f>
        <v>0.83333333333333337</v>
      </c>
      <c r="AF41" s="27">
        <f>VLOOKUP($R41,CardStats!$A$3:$AH$473,25,FALSE)</f>
        <v>0.83333333333333337</v>
      </c>
    </row>
    <row r="42" spans="1:32" x14ac:dyDescent="0.3">
      <c r="A42" s="22">
        <f>VLOOKUP($O42,CardStats!$A$3:$AH$473,5,FALSE)</f>
        <v>6.666666666666667</v>
      </c>
      <c r="B42" s="22">
        <f>VLOOKUP($O42,CardStats!$A$3:$AH$473,6,FALSE)</f>
        <v>6.5</v>
      </c>
      <c r="C42" s="22">
        <f>VLOOKUP($O42,CardStats!$A$3:$AH$473,8,FALSE)</f>
        <v>3.6666666666666665</v>
      </c>
      <c r="D42" s="22">
        <f>VLOOKUP($O42,CardStats!$A$3:$AH$473,9,FALSE)</f>
        <v>3.1666666666666665</v>
      </c>
      <c r="E42" s="27">
        <f>VLOOKUP($O42,CardStats!$A$3:$AH$473,11,FALSE)</f>
        <v>1</v>
      </c>
      <c r="F42" s="27">
        <f>VLOOKUP($O42,CardStats!$A$3:$AH$473,12,FALSE)</f>
        <v>1</v>
      </c>
      <c r="G42" s="27">
        <f>VLOOKUP($O42,CardStats!$A$3:$AH$473,14,FALSE)</f>
        <v>0.91666666666666663</v>
      </c>
      <c r="H42" s="27">
        <f>VLOOKUP($O42,CardStats!$A$3:$AH$473,15,FALSE)</f>
        <v>0.83333333333333337</v>
      </c>
      <c r="I42" s="27">
        <f>VLOOKUP($O42,CardStats!$A$3:$AH$473,17,FALSE)</f>
        <v>0.83333333333333337</v>
      </c>
      <c r="J42" s="27">
        <f>VLOOKUP($O42,CardStats!$A$3:$AH$473,18,FALSE)</f>
        <v>0.66666666666666663</v>
      </c>
      <c r="K42" s="27">
        <f>VLOOKUP($O42,CardStats!$A$3:$AH$473,20,FALSE)</f>
        <v>1</v>
      </c>
      <c r="L42" s="27">
        <f>VLOOKUP($O42,CardStats!$A$3:$AH$473,21,FALSE)</f>
        <v>1</v>
      </c>
      <c r="M42" s="27">
        <f>VLOOKUP($O42,CardStats!$A$3:$AH$473,23,FALSE)</f>
        <v>0.91666666666666663</v>
      </c>
      <c r="N42" s="27">
        <f>VLOOKUP($O42,CardStats!$A$3:$AH$473,24,FALSE)</f>
        <v>0.83333333333333337</v>
      </c>
      <c r="O42" s="24" t="str">
        <f>Fixtures!A42</f>
        <v>Getafe</v>
      </c>
      <c r="P42" s="24" t="str">
        <f>Fixtures!E42</f>
        <v>La Liga</v>
      </c>
      <c r="Q42" s="25">
        <f>IF(Fixtures!C42&gt;7,Fixtures!D42)</f>
        <v>43779</v>
      </c>
      <c r="R42" s="24" t="str">
        <f>Fixtures!B42</f>
        <v>Osasuna</v>
      </c>
      <c r="S42" s="22">
        <f>VLOOKUP($R42,CardStats!$A$3:$AH$473,5,FALSE)</f>
        <v>5.333333333333333</v>
      </c>
      <c r="T42" s="22">
        <f>VLOOKUP($R42,CardStats!$A$3:$AH$473,7,FALSE)</f>
        <v>5.5</v>
      </c>
      <c r="U42" s="22">
        <f>VLOOKUP($R42,CardStats!$A$3:$AH$473,8,FALSE)</f>
        <v>2.9166666666666665</v>
      </c>
      <c r="V42" s="22">
        <f>VLOOKUP($R42,CardStats!$A$3:$AH$473,10,FALSE)</f>
        <v>3.3333333333333335</v>
      </c>
      <c r="W42" s="27">
        <f>VLOOKUP($R42,CardStats!$A$3:$AH$473,11,FALSE)</f>
        <v>0.91666666666666663</v>
      </c>
      <c r="X42" s="27">
        <f>VLOOKUP($R42,CardStats!$A$3:$AH$473,13,FALSE)</f>
        <v>0.83333333333333337</v>
      </c>
      <c r="Y42" s="27">
        <f>VLOOKUP($R42,CardStats!$A$3:$AH$473,14,FALSE)</f>
        <v>0.75</v>
      </c>
      <c r="Z42" s="27">
        <f>VLOOKUP($R42,CardStats!$A$3:$AH$473,16,FALSE)</f>
        <v>0.83333333333333337</v>
      </c>
      <c r="AA42" s="27">
        <f>VLOOKUP($R42,CardStats!$A$3:$AH$473,17,FALSE)</f>
        <v>0.58333333333333337</v>
      </c>
      <c r="AB42" s="27">
        <f>VLOOKUP($R42,CardStats!$A$3:$AH$473,19,FALSE)</f>
        <v>0.66666666666666663</v>
      </c>
      <c r="AC42" s="27">
        <f>VLOOKUP($R42,CardStats!$A$3:$AH$473,20,FALSE)</f>
        <v>0.91666666666666663</v>
      </c>
      <c r="AD42" s="27">
        <f>VLOOKUP($R42,CardStats!$A$3:$AH$473,22,FALSE)</f>
        <v>0.83333333333333337</v>
      </c>
      <c r="AE42" s="27">
        <f>VLOOKUP($R42,CardStats!$A$3:$AH$473,23,FALSE)</f>
        <v>0.66666666666666663</v>
      </c>
      <c r="AF42" s="27">
        <f>VLOOKUP($R42,CardStats!$A$3:$AH$473,25,FALSE)</f>
        <v>0.66666666666666663</v>
      </c>
    </row>
    <row r="43" spans="1:32" x14ac:dyDescent="0.3">
      <c r="A43" s="22">
        <f>VLOOKUP($O43,CardStats!$A$3:$AH$473,5,FALSE)</f>
        <v>5.5</v>
      </c>
      <c r="B43" s="22">
        <f>VLOOKUP($O43,CardStats!$A$3:$AH$473,6,FALSE)</f>
        <v>5.2857142857142856</v>
      </c>
      <c r="C43" s="22">
        <f>VLOOKUP($O43,CardStats!$A$3:$AH$473,8,FALSE)</f>
        <v>2.3333333333333335</v>
      </c>
      <c r="D43" s="22">
        <f>VLOOKUP($O43,CardStats!$A$3:$AH$473,9,FALSE)</f>
        <v>2</v>
      </c>
      <c r="E43" s="27">
        <f>VLOOKUP($O43,CardStats!$A$3:$AH$473,11,FALSE)</f>
        <v>0.91666666666666663</v>
      </c>
      <c r="F43" s="27">
        <f>VLOOKUP($O43,CardStats!$A$3:$AH$473,12,FALSE)</f>
        <v>1</v>
      </c>
      <c r="G43" s="27">
        <f>VLOOKUP($O43,CardStats!$A$3:$AH$473,14,FALSE)</f>
        <v>0.83333333333333337</v>
      </c>
      <c r="H43" s="27">
        <f>VLOOKUP($O43,CardStats!$A$3:$AH$473,15,FALSE)</f>
        <v>0.8571428571428571</v>
      </c>
      <c r="I43" s="27">
        <f>VLOOKUP($O43,CardStats!$A$3:$AH$473,17,FALSE)</f>
        <v>0.66666666666666663</v>
      </c>
      <c r="J43" s="27">
        <f>VLOOKUP($O43,CardStats!$A$3:$AH$473,18,FALSE)</f>
        <v>0.5714285714285714</v>
      </c>
      <c r="K43" s="27">
        <f>VLOOKUP($O43,CardStats!$A$3:$AH$473,20,FALSE)</f>
        <v>1</v>
      </c>
      <c r="L43" s="27">
        <f>VLOOKUP($O43,CardStats!$A$3:$AH$473,21,FALSE)</f>
        <v>1</v>
      </c>
      <c r="M43" s="27">
        <f>VLOOKUP($O43,CardStats!$A$3:$AH$473,23,FALSE)</f>
        <v>0.58333333333333337</v>
      </c>
      <c r="N43" s="27">
        <f>VLOOKUP($O43,CardStats!$A$3:$AH$473,24,FALSE)</f>
        <v>0.5714285714285714</v>
      </c>
      <c r="O43" s="24" t="str">
        <f>Fixtures!A43</f>
        <v>Mallorca</v>
      </c>
      <c r="P43" s="24" t="str">
        <f>Fixtures!E43</f>
        <v>La Liga</v>
      </c>
      <c r="Q43" s="25">
        <f>IF(Fixtures!C43&gt;7,Fixtures!D43)</f>
        <v>43779</v>
      </c>
      <c r="R43" s="24" t="str">
        <f>Fixtures!B43</f>
        <v>Villarreal</v>
      </c>
      <c r="S43" s="22">
        <f>VLOOKUP($R43,CardStats!$A$3:$AH$473,5,FALSE)</f>
        <v>3.5833333333333335</v>
      </c>
      <c r="T43" s="22">
        <f>VLOOKUP($R43,CardStats!$A$3:$AH$473,7,FALSE)</f>
        <v>3.5</v>
      </c>
      <c r="U43" s="22">
        <f>VLOOKUP($R43,CardStats!$A$3:$AH$473,8,FALSE)</f>
        <v>1.8333333333333333</v>
      </c>
      <c r="V43" s="22">
        <f>VLOOKUP($R43,CardStats!$A$3:$AH$473,10,FALSE)</f>
        <v>1.6666666666666667</v>
      </c>
      <c r="W43" s="27">
        <f>VLOOKUP($R43,CardStats!$A$3:$AH$473,11,FALSE)</f>
        <v>0.83333333333333337</v>
      </c>
      <c r="X43" s="27">
        <f>VLOOKUP($R43,CardStats!$A$3:$AH$473,13,FALSE)</f>
        <v>0.83333333333333337</v>
      </c>
      <c r="Y43" s="27">
        <f>VLOOKUP($R43,CardStats!$A$3:$AH$473,14,FALSE)</f>
        <v>0.5</v>
      </c>
      <c r="Z43" s="27">
        <f>VLOOKUP($R43,CardStats!$A$3:$AH$473,16,FALSE)</f>
        <v>0.33333333333333331</v>
      </c>
      <c r="AA43" s="27">
        <f>VLOOKUP($R43,CardStats!$A$3:$AH$473,17,FALSE)</f>
        <v>0.16666666666666666</v>
      </c>
      <c r="AB43" s="27">
        <f>VLOOKUP($R43,CardStats!$A$3:$AH$473,19,FALSE)</f>
        <v>0.16666666666666666</v>
      </c>
      <c r="AC43" s="27">
        <f>VLOOKUP($R43,CardStats!$A$3:$AH$473,20,FALSE)</f>
        <v>0.91666666666666663</v>
      </c>
      <c r="AD43" s="27">
        <f>VLOOKUP($R43,CardStats!$A$3:$AH$473,22,FALSE)</f>
        <v>0.83333333333333337</v>
      </c>
      <c r="AE43" s="27">
        <f>VLOOKUP($R43,CardStats!$A$3:$AH$473,23,FALSE)</f>
        <v>0.75</v>
      </c>
      <c r="AF43" s="27">
        <f>VLOOKUP($R43,CardStats!$A$3:$AH$473,25,FALSE)</f>
        <v>0.66666666666666663</v>
      </c>
    </row>
    <row r="44" spans="1:32" x14ac:dyDescent="0.3">
      <c r="A44" s="22">
        <f>VLOOKUP($O44,CardStats!$A$3:$AH$473,5,FALSE)</f>
        <v>4.5</v>
      </c>
      <c r="B44" s="22">
        <f>VLOOKUP($O44,CardStats!$A$3:$AH$473,6,FALSE)</f>
        <v>5</v>
      </c>
      <c r="C44" s="22">
        <f>VLOOKUP($O44,CardStats!$A$3:$AH$473,8,FALSE)</f>
        <v>2.75</v>
      </c>
      <c r="D44" s="22">
        <f>VLOOKUP($O44,CardStats!$A$3:$AH$473,9,FALSE)</f>
        <v>3.1666666666666665</v>
      </c>
      <c r="E44" s="27">
        <f>VLOOKUP($O44,CardStats!$A$3:$AH$473,11,FALSE)</f>
        <v>0.83333333333333337</v>
      </c>
      <c r="F44" s="27">
        <f>VLOOKUP($O44,CardStats!$A$3:$AH$473,12,FALSE)</f>
        <v>0.83333333333333337</v>
      </c>
      <c r="G44" s="27">
        <f>VLOOKUP($O44,CardStats!$A$3:$AH$473,14,FALSE)</f>
        <v>0.66666666666666663</v>
      </c>
      <c r="H44" s="27">
        <f>VLOOKUP($O44,CardStats!$A$3:$AH$473,15,FALSE)</f>
        <v>0.83333333333333337</v>
      </c>
      <c r="I44" s="27">
        <f>VLOOKUP($O44,CardStats!$A$3:$AH$473,17,FALSE)</f>
        <v>0.41666666666666669</v>
      </c>
      <c r="J44" s="27">
        <f>VLOOKUP($O44,CardStats!$A$3:$AH$473,18,FALSE)</f>
        <v>0.5</v>
      </c>
      <c r="K44" s="27">
        <f>VLOOKUP($O44,CardStats!$A$3:$AH$473,20,FALSE)</f>
        <v>1</v>
      </c>
      <c r="L44" s="27">
        <f>VLOOKUP($O44,CardStats!$A$3:$AH$473,21,FALSE)</f>
        <v>1</v>
      </c>
      <c r="M44" s="27">
        <f>VLOOKUP($O44,CardStats!$A$3:$AH$473,23,FALSE)</f>
        <v>0.66666666666666663</v>
      </c>
      <c r="N44" s="27">
        <f>VLOOKUP($O44,CardStats!$A$3:$AH$473,24,FALSE)</f>
        <v>0.66666666666666663</v>
      </c>
      <c r="O44" s="24" t="str">
        <f>Fixtures!A44</f>
        <v>Olympique Marseille</v>
      </c>
      <c r="P44" s="24" t="str">
        <f>Fixtures!E44</f>
        <v>Ligue 1</v>
      </c>
      <c r="Q44" s="25">
        <f>IF(Fixtures!C44&gt;7,Fixtures!D44)</f>
        <v>43779</v>
      </c>
      <c r="R44" s="24" t="str">
        <f>Fixtures!B44</f>
        <v>Olympique Lyonnais</v>
      </c>
      <c r="S44" s="22">
        <f>VLOOKUP($R44,CardStats!$A$3:$AH$473,5,FALSE)</f>
        <v>3.5</v>
      </c>
      <c r="T44" s="22">
        <f>VLOOKUP($R44,CardStats!$A$3:$AH$473,7,FALSE)</f>
        <v>3.8333333333333335</v>
      </c>
      <c r="U44" s="22">
        <f>VLOOKUP($R44,CardStats!$A$3:$AH$473,8,FALSE)</f>
        <v>1.6666666666666667</v>
      </c>
      <c r="V44" s="22">
        <f>VLOOKUP($R44,CardStats!$A$3:$AH$473,10,FALSE)</f>
        <v>1.8333333333333333</v>
      </c>
      <c r="W44" s="27">
        <f>VLOOKUP($R44,CardStats!$A$3:$AH$473,11,FALSE)</f>
        <v>0.75</v>
      </c>
      <c r="X44" s="27">
        <f>VLOOKUP($R44,CardStats!$A$3:$AH$473,13,FALSE)</f>
        <v>0.83333333333333337</v>
      </c>
      <c r="Y44" s="27">
        <f>VLOOKUP($R44,CardStats!$A$3:$AH$473,14,FALSE)</f>
        <v>0.41666666666666669</v>
      </c>
      <c r="Z44" s="27">
        <f>VLOOKUP($R44,CardStats!$A$3:$AH$473,16,FALSE)</f>
        <v>0.5</v>
      </c>
      <c r="AA44" s="27">
        <f>VLOOKUP($R44,CardStats!$A$3:$AH$473,17,FALSE)</f>
        <v>0.33333333333333331</v>
      </c>
      <c r="AB44" s="27">
        <f>VLOOKUP($R44,CardStats!$A$3:$AH$473,19,FALSE)</f>
        <v>0.5</v>
      </c>
      <c r="AC44" s="27">
        <f>VLOOKUP($R44,CardStats!$A$3:$AH$473,20,FALSE)</f>
        <v>0.75</v>
      </c>
      <c r="AD44" s="27">
        <f>VLOOKUP($R44,CardStats!$A$3:$AH$473,22,FALSE)</f>
        <v>0.66666666666666663</v>
      </c>
      <c r="AE44" s="27">
        <f>VLOOKUP($R44,CardStats!$A$3:$AH$473,23,FALSE)</f>
        <v>0.5</v>
      </c>
      <c r="AF44" s="27">
        <f>VLOOKUP($R44,CardStats!$A$3:$AH$473,25,FALSE)</f>
        <v>0.66666666666666663</v>
      </c>
    </row>
    <row r="45" spans="1:32" x14ac:dyDescent="0.3">
      <c r="A45" s="22">
        <f>VLOOKUP($O45,CardStats!$A$3:$AH$473,5,FALSE)</f>
        <v>5</v>
      </c>
      <c r="B45" s="22">
        <f>VLOOKUP($O45,CardStats!$A$3:$AH$473,6,FALSE)</f>
        <v>5.5</v>
      </c>
      <c r="C45" s="22">
        <f>VLOOKUP($O45,CardStats!$A$3:$AH$473,8,FALSE)</f>
        <v>2</v>
      </c>
      <c r="D45" s="22">
        <f>VLOOKUP($O45,CardStats!$A$3:$AH$473,9,FALSE)</f>
        <v>2.1666666666666665</v>
      </c>
      <c r="E45" s="27">
        <f>VLOOKUP($O45,CardStats!$A$3:$AH$473,11,FALSE)</f>
        <v>0.91666666666666663</v>
      </c>
      <c r="F45" s="27">
        <f>VLOOKUP($O45,CardStats!$A$3:$AH$473,12,FALSE)</f>
        <v>1</v>
      </c>
      <c r="G45" s="27">
        <f>VLOOKUP($O45,CardStats!$A$3:$AH$473,14,FALSE)</f>
        <v>0.66666666666666663</v>
      </c>
      <c r="H45" s="27">
        <f>VLOOKUP($O45,CardStats!$A$3:$AH$473,15,FALSE)</f>
        <v>0.83333333333333337</v>
      </c>
      <c r="I45" s="27">
        <f>VLOOKUP($O45,CardStats!$A$3:$AH$473,17,FALSE)</f>
        <v>0.5</v>
      </c>
      <c r="J45" s="27">
        <f>VLOOKUP($O45,CardStats!$A$3:$AH$473,18,FALSE)</f>
        <v>0.66666666666666663</v>
      </c>
      <c r="K45" s="27">
        <f>VLOOKUP($O45,CardStats!$A$3:$AH$473,20,FALSE)</f>
        <v>0.91666666666666663</v>
      </c>
      <c r="L45" s="27">
        <f>VLOOKUP($O45,CardStats!$A$3:$AH$473,21,FALSE)</f>
        <v>1</v>
      </c>
      <c r="M45" s="27">
        <f>VLOOKUP($O45,CardStats!$A$3:$AH$473,23,FALSE)</f>
        <v>0.75</v>
      </c>
      <c r="N45" s="27">
        <f>VLOOKUP($O45,CardStats!$A$3:$AH$473,24,FALSE)</f>
        <v>0.83333333333333337</v>
      </c>
      <c r="O45" s="24" t="str">
        <f>Fixtures!A45</f>
        <v>Montpellier</v>
      </c>
      <c r="P45" s="24" t="str">
        <f>Fixtures!E45</f>
        <v>Ligue 1</v>
      </c>
      <c r="Q45" s="25">
        <f>IF(Fixtures!C45&gt;7,Fixtures!D45)</f>
        <v>43779</v>
      </c>
      <c r="R45" s="24" t="str">
        <f>Fixtures!B45</f>
        <v>Toulouse</v>
      </c>
      <c r="S45" s="22">
        <f>VLOOKUP($R45,CardStats!$A$3:$AH$473,5,FALSE)</f>
        <v>2.75</v>
      </c>
      <c r="T45" s="22">
        <f>VLOOKUP($R45,CardStats!$A$3:$AH$473,7,FALSE)</f>
        <v>2.3333333333333335</v>
      </c>
      <c r="U45" s="22">
        <f>VLOOKUP($R45,CardStats!$A$3:$AH$473,8,FALSE)</f>
        <v>1.6666666666666667</v>
      </c>
      <c r="V45" s="22">
        <f>VLOOKUP($R45,CardStats!$A$3:$AH$473,10,FALSE)</f>
        <v>1.3333333333333333</v>
      </c>
      <c r="W45" s="27">
        <f>VLOOKUP($R45,CardStats!$A$3:$AH$473,11,FALSE)</f>
        <v>0.5</v>
      </c>
      <c r="X45" s="27">
        <f>VLOOKUP($R45,CardStats!$A$3:$AH$473,13,FALSE)</f>
        <v>0.5</v>
      </c>
      <c r="Y45" s="27">
        <f>VLOOKUP($R45,CardStats!$A$3:$AH$473,14,FALSE)</f>
        <v>0.25</v>
      </c>
      <c r="Z45" s="27">
        <f>VLOOKUP($R45,CardStats!$A$3:$AH$473,16,FALSE)</f>
        <v>0.16666666666666666</v>
      </c>
      <c r="AA45" s="27">
        <f>VLOOKUP($R45,CardStats!$A$3:$AH$473,17,FALSE)</f>
        <v>0.25</v>
      </c>
      <c r="AB45" s="27">
        <f>VLOOKUP($R45,CardStats!$A$3:$AH$473,19,FALSE)</f>
        <v>0.16666666666666666</v>
      </c>
      <c r="AC45" s="27">
        <f>VLOOKUP($R45,CardStats!$A$3:$AH$473,20,FALSE)</f>
        <v>0.75</v>
      </c>
      <c r="AD45" s="27">
        <f>VLOOKUP($R45,CardStats!$A$3:$AH$473,22,FALSE)</f>
        <v>0.66666666666666663</v>
      </c>
      <c r="AE45" s="27">
        <f>VLOOKUP($R45,CardStats!$A$3:$AH$473,23,FALSE)</f>
        <v>0.5</v>
      </c>
      <c r="AF45" s="27">
        <f>VLOOKUP($R45,CardStats!$A$3:$AH$473,25,FALSE)</f>
        <v>0.33333333333333331</v>
      </c>
    </row>
    <row r="46" spans="1:32" x14ac:dyDescent="0.3">
      <c r="A46" s="22">
        <f>VLOOKUP($O46,CardStats!$A$3:$AH$473,5,FALSE)</f>
        <v>4.9090909090909092</v>
      </c>
      <c r="B46" s="22">
        <f>VLOOKUP($O46,CardStats!$A$3:$AH$473,6,FALSE)</f>
        <v>4.4000000000000004</v>
      </c>
      <c r="C46" s="22">
        <f>VLOOKUP($O46,CardStats!$A$3:$AH$473,8,FALSE)</f>
        <v>2</v>
      </c>
      <c r="D46" s="22">
        <f>VLOOKUP($O46,CardStats!$A$3:$AH$473,9,FALSE)</f>
        <v>1.4</v>
      </c>
      <c r="E46" s="27">
        <f>VLOOKUP($O46,CardStats!$A$3:$AH$473,11,FALSE)</f>
        <v>1</v>
      </c>
      <c r="F46" s="27">
        <f>VLOOKUP($O46,CardStats!$A$3:$AH$473,12,FALSE)</f>
        <v>1</v>
      </c>
      <c r="G46" s="27">
        <f>VLOOKUP($O46,CardStats!$A$3:$AH$473,14,FALSE)</f>
        <v>0.90909090909090906</v>
      </c>
      <c r="H46" s="27">
        <f>VLOOKUP($O46,CardStats!$A$3:$AH$473,15,FALSE)</f>
        <v>0.8</v>
      </c>
      <c r="I46" s="27">
        <f>VLOOKUP($O46,CardStats!$A$3:$AH$473,17,FALSE)</f>
        <v>0.54545454545454541</v>
      </c>
      <c r="J46" s="27">
        <f>VLOOKUP($O46,CardStats!$A$3:$AH$473,18,FALSE)</f>
        <v>0.4</v>
      </c>
      <c r="K46" s="27">
        <f>VLOOKUP($O46,CardStats!$A$3:$AH$473,20,FALSE)</f>
        <v>0.90909090909090906</v>
      </c>
      <c r="L46" s="27">
        <f>VLOOKUP($O46,CardStats!$A$3:$AH$473,21,FALSE)</f>
        <v>1</v>
      </c>
      <c r="M46" s="27">
        <f>VLOOKUP($O46,CardStats!$A$3:$AH$473,23,FALSE)</f>
        <v>0.63636363636363635</v>
      </c>
      <c r="N46" s="27">
        <f>VLOOKUP($O46,CardStats!$A$3:$AH$473,24,FALSE)</f>
        <v>0.4</v>
      </c>
      <c r="O46" s="24" t="str">
        <f>Fixtures!A46</f>
        <v>Rennes</v>
      </c>
      <c r="P46" s="24" t="str">
        <f>Fixtures!E46</f>
        <v>Ligue 1</v>
      </c>
      <c r="Q46" s="25">
        <f>IF(Fixtures!C46&gt;7,Fixtures!D46)</f>
        <v>43779</v>
      </c>
      <c r="R46" s="24" t="str">
        <f>Fixtures!B46</f>
        <v>Amiens SC</v>
      </c>
      <c r="S46" s="22">
        <f>VLOOKUP($R46,CardStats!$A$3:$AH$473,5,FALSE)</f>
        <v>3.75</v>
      </c>
      <c r="T46" s="22">
        <f>VLOOKUP($R46,CardStats!$A$3:$AH$473,7,FALSE)</f>
        <v>3.6666666666666665</v>
      </c>
      <c r="U46" s="22">
        <f>VLOOKUP($R46,CardStats!$A$3:$AH$473,8,FALSE)</f>
        <v>2.0833333333333335</v>
      </c>
      <c r="V46" s="22">
        <f>VLOOKUP($R46,CardStats!$A$3:$AH$473,10,FALSE)</f>
        <v>2.1666666666666665</v>
      </c>
      <c r="W46" s="27">
        <f>VLOOKUP($R46,CardStats!$A$3:$AH$473,11,FALSE)</f>
        <v>0.75</v>
      </c>
      <c r="X46" s="27">
        <f>VLOOKUP($R46,CardStats!$A$3:$AH$473,13,FALSE)</f>
        <v>0.5</v>
      </c>
      <c r="Y46" s="27">
        <f>VLOOKUP($R46,CardStats!$A$3:$AH$473,14,FALSE)</f>
        <v>0.58333333333333337</v>
      </c>
      <c r="Z46" s="27">
        <f>VLOOKUP($R46,CardStats!$A$3:$AH$473,16,FALSE)</f>
        <v>0.5</v>
      </c>
      <c r="AA46" s="27">
        <f>VLOOKUP($R46,CardStats!$A$3:$AH$473,17,FALSE)</f>
        <v>0.33333333333333331</v>
      </c>
      <c r="AB46" s="27">
        <f>VLOOKUP($R46,CardStats!$A$3:$AH$473,19,FALSE)</f>
        <v>0.5</v>
      </c>
      <c r="AC46" s="27">
        <f>VLOOKUP($R46,CardStats!$A$3:$AH$473,20,FALSE)</f>
        <v>0.91666666666666663</v>
      </c>
      <c r="AD46" s="27">
        <f>VLOOKUP($R46,CardStats!$A$3:$AH$473,22,FALSE)</f>
        <v>0.83333333333333337</v>
      </c>
      <c r="AE46" s="27">
        <f>VLOOKUP($R46,CardStats!$A$3:$AH$473,23,FALSE)</f>
        <v>0.58333333333333337</v>
      </c>
      <c r="AF46" s="27">
        <f>VLOOKUP($R46,CardStats!$A$3:$AH$473,25,FALSE)</f>
        <v>0.5</v>
      </c>
    </row>
    <row r="47" spans="1:32" x14ac:dyDescent="0.3">
      <c r="A47" s="22">
        <f>VLOOKUP($O47,CardStats!$A$3:$AH$473,5,FALSE)</f>
        <v>4.333333333333333</v>
      </c>
      <c r="B47" s="22">
        <f>VLOOKUP($O47,CardStats!$A$3:$AH$473,6,FALSE)</f>
        <v>4</v>
      </c>
      <c r="C47" s="22">
        <f>VLOOKUP($O47,CardStats!$A$3:$AH$473,8,FALSE)</f>
        <v>1.8333333333333333</v>
      </c>
      <c r="D47" s="22">
        <f>VLOOKUP($O47,CardStats!$A$3:$AH$473,9,FALSE)</f>
        <v>1.3333333333333333</v>
      </c>
      <c r="E47" s="27">
        <f>VLOOKUP($O47,CardStats!$A$3:$AH$473,11,FALSE)</f>
        <v>1</v>
      </c>
      <c r="F47" s="27">
        <f>VLOOKUP($O47,CardStats!$A$3:$AH$473,12,FALSE)</f>
        <v>1</v>
      </c>
      <c r="G47" s="27">
        <f>VLOOKUP($O47,CardStats!$A$3:$AH$473,14,FALSE)</f>
        <v>0.75</v>
      </c>
      <c r="H47" s="27">
        <f>VLOOKUP($O47,CardStats!$A$3:$AH$473,15,FALSE)</f>
        <v>0.66666666666666663</v>
      </c>
      <c r="I47" s="27">
        <f>VLOOKUP($O47,CardStats!$A$3:$AH$473,17,FALSE)</f>
        <v>0.25</v>
      </c>
      <c r="J47" s="27">
        <f>VLOOKUP($O47,CardStats!$A$3:$AH$473,18,FALSE)</f>
        <v>0.16666666666666666</v>
      </c>
      <c r="K47" s="27">
        <f>VLOOKUP($O47,CardStats!$A$3:$AH$473,20,FALSE)</f>
        <v>0.91666666666666663</v>
      </c>
      <c r="L47" s="27">
        <f>VLOOKUP($O47,CardStats!$A$3:$AH$473,21,FALSE)</f>
        <v>0.83333333333333337</v>
      </c>
      <c r="M47" s="27">
        <f>VLOOKUP($O47,CardStats!$A$3:$AH$473,23,FALSE)</f>
        <v>0.66666666666666663</v>
      </c>
      <c r="N47" s="27">
        <f>VLOOKUP($O47,CardStats!$A$3:$AH$473,24,FALSE)</f>
        <v>0.5</v>
      </c>
      <c r="O47" s="24" t="str">
        <f>Fixtures!A47</f>
        <v>Nantes</v>
      </c>
      <c r="P47" s="24" t="str">
        <f>Fixtures!E47</f>
        <v>Ligue 1</v>
      </c>
      <c r="Q47" s="25">
        <f>IF(Fixtures!C47&gt;7,Fixtures!D47)</f>
        <v>43779</v>
      </c>
      <c r="R47" s="24" t="str">
        <f>Fixtures!B47</f>
        <v>Saint-Etienne</v>
      </c>
      <c r="S47" s="22">
        <f>VLOOKUP($R47,CardStats!$A$3:$AH$473,5,FALSE)</f>
        <v>3.6666666666666665</v>
      </c>
      <c r="T47" s="22">
        <f>VLOOKUP($R47,CardStats!$A$3:$AH$473,7,FALSE)</f>
        <v>3.1666666666666665</v>
      </c>
      <c r="U47" s="22">
        <f>VLOOKUP($R47,CardStats!$A$3:$AH$473,8,FALSE)</f>
        <v>2</v>
      </c>
      <c r="V47" s="22">
        <f>VLOOKUP($R47,CardStats!$A$3:$AH$473,10,FALSE)</f>
        <v>2</v>
      </c>
      <c r="W47" s="27">
        <f>VLOOKUP($R47,CardStats!$A$3:$AH$473,11,FALSE)</f>
        <v>0.75</v>
      </c>
      <c r="X47" s="27">
        <f>VLOOKUP($R47,CardStats!$A$3:$AH$473,13,FALSE)</f>
        <v>0.5</v>
      </c>
      <c r="Y47" s="27">
        <f>VLOOKUP($R47,CardStats!$A$3:$AH$473,14,FALSE)</f>
        <v>0.41666666666666669</v>
      </c>
      <c r="Z47" s="27">
        <f>VLOOKUP($R47,CardStats!$A$3:$AH$473,16,FALSE)</f>
        <v>0.33333333333333331</v>
      </c>
      <c r="AA47" s="27">
        <f>VLOOKUP($R47,CardStats!$A$3:$AH$473,17,FALSE)</f>
        <v>0.41666666666666669</v>
      </c>
      <c r="AB47" s="27">
        <f>VLOOKUP($R47,CardStats!$A$3:$AH$473,19,FALSE)</f>
        <v>0.33333333333333331</v>
      </c>
      <c r="AC47" s="27">
        <f>VLOOKUP($R47,CardStats!$A$3:$AH$473,20,FALSE)</f>
        <v>0.91666666666666663</v>
      </c>
      <c r="AD47" s="27">
        <f>VLOOKUP($R47,CardStats!$A$3:$AH$473,22,FALSE)</f>
        <v>0.83333333333333337</v>
      </c>
      <c r="AE47" s="27">
        <f>VLOOKUP($R47,CardStats!$A$3:$AH$473,23,FALSE)</f>
        <v>0.58333333333333337</v>
      </c>
      <c r="AF47" s="27">
        <f>VLOOKUP($R47,CardStats!$A$3:$AH$473,25,FALSE)</f>
        <v>0.66666666666666663</v>
      </c>
    </row>
    <row r="48" spans="1:32" x14ac:dyDescent="0.3">
      <c r="A48" s="22">
        <f>VLOOKUP($O48,CardStats!$A$3:$AH$473,5,FALSE)</f>
        <v>3.9</v>
      </c>
      <c r="B48" s="22">
        <f>VLOOKUP($O48,CardStats!$A$3:$AH$473,6,FALSE)</f>
        <v>4</v>
      </c>
      <c r="C48" s="22">
        <f>VLOOKUP($O48,CardStats!$A$3:$AH$473,8,FALSE)</f>
        <v>1.9</v>
      </c>
      <c r="D48" s="22">
        <f>VLOOKUP($O48,CardStats!$A$3:$AH$473,9,FALSE)</f>
        <v>2</v>
      </c>
      <c r="E48" s="27">
        <f>VLOOKUP($O48,CardStats!$A$3:$AH$473,11,FALSE)</f>
        <v>0.9</v>
      </c>
      <c r="F48" s="27">
        <f>VLOOKUP($O48,CardStats!$A$3:$AH$473,12,FALSE)</f>
        <v>0.8</v>
      </c>
      <c r="G48" s="27">
        <f>VLOOKUP($O48,CardStats!$A$3:$AH$473,14,FALSE)</f>
        <v>0.7</v>
      </c>
      <c r="H48" s="27">
        <f>VLOOKUP($O48,CardStats!$A$3:$AH$473,15,FALSE)</f>
        <v>0.6</v>
      </c>
      <c r="I48" s="27">
        <f>VLOOKUP($O48,CardStats!$A$3:$AH$473,17,FALSE)</f>
        <v>0.3</v>
      </c>
      <c r="J48" s="27">
        <f>VLOOKUP($O48,CardStats!$A$3:$AH$473,18,FALSE)</f>
        <v>0.6</v>
      </c>
      <c r="K48" s="27">
        <f>VLOOKUP($O48,CardStats!$A$3:$AH$473,20,FALSE)</f>
        <v>1</v>
      </c>
      <c r="L48" s="27">
        <f>VLOOKUP($O48,CardStats!$A$3:$AH$473,21,FALSE)</f>
        <v>1</v>
      </c>
      <c r="M48" s="27">
        <f>VLOOKUP($O48,CardStats!$A$3:$AH$473,23,FALSE)</f>
        <v>0.7</v>
      </c>
      <c r="N48" s="27">
        <f>VLOOKUP($O48,CardStats!$A$3:$AH$473,24,FALSE)</f>
        <v>0.6</v>
      </c>
      <c r="O48" s="24" t="str">
        <f>Fixtures!A48</f>
        <v>Borussia M'gladbach</v>
      </c>
      <c r="P48" s="24" t="str">
        <f>Fixtures!E48</f>
        <v>Bundesliga</v>
      </c>
      <c r="Q48" s="25">
        <f>IF(Fixtures!C48&gt;7,Fixtures!D48)</f>
        <v>43779</v>
      </c>
      <c r="R48" s="24" t="str">
        <f>Fixtures!B48</f>
        <v>Werder Bremen</v>
      </c>
      <c r="S48" s="22">
        <f>VLOOKUP($R48,CardStats!$A$3:$AH$473,5,FALSE)</f>
        <v>4</v>
      </c>
      <c r="T48" s="22">
        <f>VLOOKUP($R48,CardStats!$A$3:$AH$473,7,FALSE)</f>
        <v>4.2</v>
      </c>
      <c r="U48" s="22">
        <f>VLOOKUP($R48,CardStats!$A$3:$AH$473,8,FALSE)</f>
        <v>1.6</v>
      </c>
      <c r="V48" s="22">
        <f>VLOOKUP($R48,CardStats!$A$3:$AH$473,10,FALSE)</f>
        <v>2.2000000000000002</v>
      </c>
      <c r="W48" s="27">
        <f>VLOOKUP($R48,CardStats!$A$3:$AH$473,11,FALSE)</f>
        <v>0.7</v>
      </c>
      <c r="X48" s="27">
        <f>VLOOKUP($R48,CardStats!$A$3:$AH$473,13,FALSE)</f>
        <v>0.8</v>
      </c>
      <c r="Y48" s="27">
        <f>VLOOKUP($R48,CardStats!$A$3:$AH$473,14,FALSE)</f>
        <v>0.4</v>
      </c>
      <c r="Z48" s="27">
        <f>VLOOKUP($R48,CardStats!$A$3:$AH$473,16,FALSE)</f>
        <v>0.4</v>
      </c>
      <c r="AA48" s="27">
        <f>VLOOKUP($R48,CardStats!$A$3:$AH$473,17,FALSE)</f>
        <v>0.4</v>
      </c>
      <c r="AB48" s="27">
        <f>VLOOKUP($R48,CardStats!$A$3:$AH$473,19,FALSE)</f>
        <v>0.4</v>
      </c>
      <c r="AC48" s="27">
        <f>VLOOKUP($R48,CardStats!$A$3:$AH$473,20,FALSE)</f>
        <v>0.7</v>
      </c>
      <c r="AD48" s="27">
        <f>VLOOKUP($R48,CardStats!$A$3:$AH$473,22,FALSE)</f>
        <v>0.8</v>
      </c>
      <c r="AE48" s="27">
        <f>VLOOKUP($R48,CardStats!$A$3:$AH$473,23,FALSE)</f>
        <v>0.3</v>
      </c>
      <c r="AF48" s="27">
        <f>VLOOKUP($R48,CardStats!$A$3:$AH$473,25,FALSE)</f>
        <v>0.4</v>
      </c>
    </row>
    <row r="49" spans="1:32" x14ac:dyDescent="0.3">
      <c r="A49" s="22">
        <f>VLOOKUP($O49,CardStats!$A$3:$AH$473,5,FALSE)</f>
        <v>3.3</v>
      </c>
      <c r="B49" s="22">
        <f>VLOOKUP($O49,CardStats!$A$3:$AH$473,6,FALSE)</f>
        <v>3.4</v>
      </c>
      <c r="C49" s="22">
        <f>VLOOKUP($O49,CardStats!$A$3:$AH$473,8,FALSE)</f>
        <v>1.6</v>
      </c>
      <c r="D49" s="22">
        <f>VLOOKUP($O49,CardStats!$A$3:$AH$473,9,FALSE)</f>
        <v>1</v>
      </c>
      <c r="E49" s="27">
        <f>VLOOKUP($O49,CardStats!$A$3:$AH$473,11,FALSE)</f>
        <v>0.7</v>
      </c>
      <c r="F49" s="27">
        <f>VLOOKUP($O49,CardStats!$A$3:$AH$473,12,FALSE)</f>
        <v>0.8</v>
      </c>
      <c r="G49" s="27">
        <f>VLOOKUP($O49,CardStats!$A$3:$AH$473,14,FALSE)</f>
        <v>0.6</v>
      </c>
      <c r="H49" s="27">
        <f>VLOOKUP($O49,CardStats!$A$3:$AH$473,15,FALSE)</f>
        <v>0.6</v>
      </c>
      <c r="I49" s="27">
        <f>VLOOKUP($O49,CardStats!$A$3:$AH$473,17,FALSE)</f>
        <v>0.2</v>
      </c>
      <c r="J49" s="27">
        <f>VLOOKUP($O49,CardStats!$A$3:$AH$473,18,FALSE)</f>
        <v>0.2</v>
      </c>
      <c r="K49" s="27">
        <f>VLOOKUP($O49,CardStats!$A$3:$AH$473,20,FALSE)</f>
        <v>0.7</v>
      </c>
      <c r="L49" s="27">
        <f>VLOOKUP($O49,CardStats!$A$3:$AH$473,21,FALSE)</f>
        <v>0.6</v>
      </c>
      <c r="M49" s="27">
        <f>VLOOKUP($O49,CardStats!$A$3:$AH$473,23,FALSE)</f>
        <v>0.6</v>
      </c>
      <c r="N49" s="27">
        <f>VLOOKUP($O49,CardStats!$A$3:$AH$473,24,FALSE)</f>
        <v>0.4</v>
      </c>
      <c r="O49" s="24" t="str">
        <f>Fixtures!A49</f>
        <v>Wolfsburg</v>
      </c>
      <c r="P49" s="24" t="str">
        <f>Fixtures!E49</f>
        <v>Bundesliga</v>
      </c>
      <c r="Q49" s="25">
        <f>IF(Fixtures!C49&gt;7,Fixtures!D49)</f>
        <v>43779</v>
      </c>
      <c r="R49" s="24" t="str">
        <f>Fixtures!B49</f>
        <v>Bayer Leverkusen</v>
      </c>
      <c r="S49" s="22">
        <f>VLOOKUP($R49,CardStats!$A$3:$AH$473,5,FALSE)</f>
        <v>3.3</v>
      </c>
      <c r="T49" s="22">
        <f>VLOOKUP($R49,CardStats!$A$3:$AH$473,7,FALSE)</f>
        <v>3.5</v>
      </c>
      <c r="U49" s="22">
        <f>VLOOKUP($R49,CardStats!$A$3:$AH$473,8,FALSE)</f>
        <v>1.7</v>
      </c>
      <c r="V49" s="22">
        <f>VLOOKUP($R49,CardStats!$A$3:$AH$473,10,FALSE)</f>
        <v>1.5</v>
      </c>
      <c r="W49" s="27">
        <f>VLOOKUP($R49,CardStats!$A$3:$AH$473,11,FALSE)</f>
        <v>0.7</v>
      </c>
      <c r="X49" s="27">
        <f>VLOOKUP($R49,CardStats!$A$3:$AH$473,13,FALSE)</f>
        <v>0.75</v>
      </c>
      <c r="Y49" s="27">
        <f>VLOOKUP($R49,CardStats!$A$3:$AH$473,14,FALSE)</f>
        <v>0.5</v>
      </c>
      <c r="Z49" s="27">
        <f>VLOOKUP($R49,CardStats!$A$3:$AH$473,16,FALSE)</f>
        <v>0.5</v>
      </c>
      <c r="AA49" s="27">
        <f>VLOOKUP($R49,CardStats!$A$3:$AH$473,17,FALSE)</f>
        <v>0.1</v>
      </c>
      <c r="AB49" s="27">
        <f>VLOOKUP($R49,CardStats!$A$3:$AH$473,19,FALSE)</f>
        <v>0.25</v>
      </c>
      <c r="AC49" s="27">
        <f>VLOOKUP($R49,CardStats!$A$3:$AH$473,20,FALSE)</f>
        <v>0.8</v>
      </c>
      <c r="AD49" s="27">
        <f>VLOOKUP($R49,CardStats!$A$3:$AH$473,22,FALSE)</f>
        <v>0.75</v>
      </c>
      <c r="AE49" s="27">
        <f>VLOOKUP($R49,CardStats!$A$3:$AH$473,23,FALSE)</f>
        <v>0.7</v>
      </c>
      <c r="AF49" s="27">
        <f>VLOOKUP($R49,CardStats!$A$3:$AH$473,25,FALSE)</f>
        <v>0.5</v>
      </c>
    </row>
    <row r="50" spans="1:32" x14ac:dyDescent="0.3">
      <c r="A50" s="22">
        <f>VLOOKUP($O50,CardStats!$A$3:$AH$473,5,FALSE)</f>
        <v>3.5</v>
      </c>
      <c r="B50" s="22">
        <f>VLOOKUP($O50,CardStats!$A$3:$AH$473,6,FALSE)</f>
        <v>3</v>
      </c>
      <c r="C50" s="22">
        <f>VLOOKUP($O50,CardStats!$A$3:$AH$473,8,FALSE)</f>
        <v>1.4</v>
      </c>
      <c r="D50" s="22">
        <f>VLOOKUP($O50,CardStats!$A$3:$AH$473,9,FALSE)</f>
        <v>1</v>
      </c>
      <c r="E50" s="27">
        <f>VLOOKUP($O50,CardStats!$A$3:$AH$473,11,FALSE)</f>
        <v>0.7</v>
      </c>
      <c r="F50" s="27">
        <f>VLOOKUP($O50,CardStats!$A$3:$AH$473,12,FALSE)</f>
        <v>0.6</v>
      </c>
      <c r="G50" s="27">
        <f>VLOOKUP($O50,CardStats!$A$3:$AH$473,14,FALSE)</f>
        <v>0.5</v>
      </c>
      <c r="H50" s="27">
        <f>VLOOKUP($O50,CardStats!$A$3:$AH$473,15,FALSE)</f>
        <v>0.4</v>
      </c>
      <c r="I50" s="27">
        <f>VLOOKUP($O50,CardStats!$A$3:$AH$473,17,FALSE)</f>
        <v>0.1</v>
      </c>
      <c r="J50" s="27">
        <f>VLOOKUP($O50,CardStats!$A$3:$AH$473,18,FALSE)</f>
        <v>0</v>
      </c>
      <c r="K50" s="27">
        <f>VLOOKUP($O50,CardStats!$A$3:$AH$473,20,FALSE)</f>
        <v>0.7</v>
      </c>
      <c r="L50" s="27">
        <f>VLOOKUP($O50,CardStats!$A$3:$AH$473,21,FALSE)</f>
        <v>0.6</v>
      </c>
      <c r="M50" s="27">
        <f>VLOOKUP($O50,CardStats!$A$3:$AH$473,23,FALSE)</f>
        <v>0.4</v>
      </c>
      <c r="N50" s="27">
        <f>VLOOKUP($O50,CardStats!$A$3:$AH$473,24,FALSE)</f>
        <v>0.2</v>
      </c>
      <c r="O50" s="24" t="str">
        <f>Fixtures!A50</f>
        <v>Freiburg</v>
      </c>
      <c r="P50" s="24" t="str">
        <f>Fixtures!E50</f>
        <v>Bundesliga</v>
      </c>
      <c r="Q50" s="25">
        <f>IF(Fixtures!C50&gt;7,Fixtures!D50)</f>
        <v>43779</v>
      </c>
      <c r="R50" s="24" t="str">
        <f>Fixtures!B50</f>
        <v>Eintracht Frankfurt</v>
      </c>
      <c r="S50" s="22">
        <f>VLOOKUP($R50,CardStats!$A$3:$AH$473,5,FALSE)</f>
        <v>3.5</v>
      </c>
      <c r="T50" s="22">
        <f>VLOOKUP($R50,CardStats!$A$3:$AH$473,7,FALSE)</f>
        <v>3</v>
      </c>
      <c r="U50" s="22">
        <f>VLOOKUP($R50,CardStats!$A$3:$AH$473,8,FALSE)</f>
        <v>1.7</v>
      </c>
      <c r="V50" s="22">
        <f>VLOOKUP($R50,CardStats!$A$3:$AH$473,10,FALSE)</f>
        <v>1.5</v>
      </c>
      <c r="W50" s="27">
        <f>VLOOKUP($R50,CardStats!$A$3:$AH$473,11,FALSE)</f>
        <v>0.7</v>
      </c>
      <c r="X50" s="27">
        <f>VLOOKUP($R50,CardStats!$A$3:$AH$473,13,FALSE)</f>
        <v>0.5</v>
      </c>
      <c r="Y50" s="27">
        <f>VLOOKUP($R50,CardStats!$A$3:$AH$473,14,FALSE)</f>
        <v>0.5</v>
      </c>
      <c r="Z50" s="27">
        <f>VLOOKUP($R50,CardStats!$A$3:$AH$473,16,FALSE)</f>
        <v>0.25</v>
      </c>
      <c r="AA50" s="27">
        <f>VLOOKUP($R50,CardStats!$A$3:$AH$473,17,FALSE)</f>
        <v>0.2</v>
      </c>
      <c r="AB50" s="27">
        <f>VLOOKUP($R50,CardStats!$A$3:$AH$473,19,FALSE)</f>
        <v>0.25</v>
      </c>
      <c r="AC50" s="27">
        <f>VLOOKUP($R50,CardStats!$A$3:$AH$473,20,FALSE)</f>
        <v>1</v>
      </c>
      <c r="AD50" s="27">
        <f>VLOOKUP($R50,CardStats!$A$3:$AH$473,22,FALSE)</f>
        <v>1</v>
      </c>
      <c r="AE50" s="27">
        <f>VLOOKUP($R50,CardStats!$A$3:$AH$473,23,FALSE)</f>
        <v>0.5</v>
      </c>
      <c r="AF50" s="27">
        <f>VLOOKUP($R50,CardStats!$A$3:$AH$473,25,FALSE)</f>
        <v>0.25</v>
      </c>
    </row>
    <row r="51" spans="1:32" hidden="1" x14ac:dyDescent="0.3">
      <c r="A51" s="22">
        <f>VLOOKUP($O51,CardStats!$A$3:$AH$473,5,FALSE)</f>
        <v>4.75</v>
      </c>
      <c r="B51" s="22">
        <f>VLOOKUP($O51,CardStats!$A$3:$AH$473,6,FALSE)</f>
        <v>4.5</v>
      </c>
      <c r="C51" s="22">
        <f>VLOOKUP($O51,CardStats!$A$3:$AH$473,8,FALSE)</f>
        <v>2.3333333333333335</v>
      </c>
      <c r="D51" s="22">
        <f>VLOOKUP($O51,CardStats!$A$3:$AH$473,9,FALSE)</f>
        <v>2</v>
      </c>
      <c r="E51" s="27">
        <f>VLOOKUP($O51,CardStats!$A$3:$AH$473,11,FALSE)</f>
        <v>0.91666666666666663</v>
      </c>
      <c r="F51" s="27">
        <f>VLOOKUP($O51,CardStats!$A$3:$AH$473,12,FALSE)</f>
        <v>0.83333333333333337</v>
      </c>
      <c r="G51" s="27">
        <f>VLOOKUP($O51,CardStats!$A$3:$AH$473,14,FALSE)</f>
        <v>0.75</v>
      </c>
      <c r="H51" s="27">
        <f>VLOOKUP($O51,CardStats!$A$3:$AH$473,15,FALSE)</f>
        <v>0.66666666666666663</v>
      </c>
      <c r="I51" s="27">
        <f>VLOOKUP($O51,CardStats!$A$3:$AH$473,17,FALSE)</f>
        <v>0.41666666666666669</v>
      </c>
      <c r="J51" s="27">
        <f>VLOOKUP($O51,CardStats!$A$3:$AH$473,18,FALSE)</f>
        <v>0.5</v>
      </c>
      <c r="K51" s="27">
        <f>VLOOKUP($O51,CardStats!$A$3:$AH$473,20,FALSE)</f>
        <v>0.91666666666666663</v>
      </c>
      <c r="L51" s="27">
        <f>VLOOKUP($O51,CardStats!$A$3:$AH$473,21,FALSE)</f>
        <v>0.83333333333333337</v>
      </c>
      <c r="M51" s="27">
        <f>VLOOKUP($O51,CardStats!$A$3:$AH$473,23,FALSE)</f>
        <v>0.66666666666666663</v>
      </c>
      <c r="N51" s="27">
        <f>VLOOKUP($O51,CardStats!$A$3:$AH$473,24,FALSE)</f>
        <v>0.5</v>
      </c>
      <c r="O51" s="24" t="str">
        <f>Fixtures!A51</f>
        <v>Levante</v>
      </c>
      <c r="P51" s="24" t="str">
        <f>Fixtures!E51</f>
        <v>La Liga</v>
      </c>
      <c r="Q51" s="25">
        <f>IF(Fixtures!C51&gt;7,Fixtures!D51)</f>
        <v>43791</v>
      </c>
      <c r="R51" s="24" t="str">
        <f>Fixtures!B51</f>
        <v>Mallorca</v>
      </c>
      <c r="S51" s="22">
        <f>VLOOKUP($R51,CardStats!$A$3:$AH$473,5,FALSE)</f>
        <v>5.5</v>
      </c>
      <c r="T51" s="22">
        <f>VLOOKUP($R51,CardStats!$A$3:$AH$473,7,FALSE)</f>
        <v>5.8</v>
      </c>
      <c r="U51" s="22">
        <f>VLOOKUP($R51,CardStats!$A$3:$AH$473,8,FALSE)</f>
        <v>2.3333333333333335</v>
      </c>
      <c r="V51" s="22">
        <f>VLOOKUP($R51,CardStats!$A$3:$AH$473,10,FALSE)</f>
        <v>2.8</v>
      </c>
      <c r="W51" s="27">
        <f>VLOOKUP($R51,CardStats!$A$3:$AH$473,11,FALSE)</f>
        <v>0.91666666666666663</v>
      </c>
      <c r="X51" s="27">
        <f>VLOOKUP($R51,CardStats!$A$3:$AH$473,13,FALSE)</f>
        <v>0.8</v>
      </c>
      <c r="Y51" s="27">
        <f>VLOOKUP($R51,CardStats!$A$3:$AH$473,14,FALSE)</f>
        <v>0.83333333333333337</v>
      </c>
      <c r="Z51" s="27">
        <f>VLOOKUP($R51,CardStats!$A$3:$AH$473,16,FALSE)</f>
        <v>0.8</v>
      </c>
      <c r="AA51" s="27">
        <f>VLOOKUP($R51,CardStats!$A$3:$AH$473,17,FALSE)</f>
        <v>0.66666666666666663</v>
      </c>
      <c r="AB51" s="27">
        <f>VLOOKUP($R51,CardStats!$A$3:$AH$473,19,FALSE)</f>
        <v>0.8</v>
      </c>
      <c r="AC51" s="27">
        <f>VLOOKUP($R51,CardStats!$A$3:$AH$473,20,FALSE)</f>
        <v>1</v>
      </c>
      <c r="AD51" s="27">
        <f>VLOOKUP($R51,CardStats!$A$3:$AH$473,22,FALSE)</f>
        <v>1</v>
      </c>
      <c r="AE51" s="27">
        <f>VLOOKUP($R51,CardStats!$A$3:$AH$473,23,FALSE)</f>
        <v>0.58333333333333337</v>
      </c>
      <c r="AF51" s="27">
        <f>VLOOKUP($R51,CardStats!$A$3:$AH$473,25,FALSE)</f>
        <v>0.6</v>
      </c>
    </row>
    <row r="52" spans="1:32" hidden="1" x14ac:dyDescent="0.3">
      <c r="A52" s="22">
        <f>VLOOKUP($O52,CardStats!$A$3:$AH$473,5,FALSE)</f>
        <v>3.3333333333333335</v>
      </c>
      <c r="B52" s="22">
        <f>VLOOKUP($O52,CardStats!$A$3:$AH$473,6,FALSE)</f>
        <v>2.8333333333333335</v>
      </c>
      <c r="C52" s="22">
        <f>VLOOKUP($O52,CardStats!$A$3:$AH$473,8,FALSE)</f>
        <v>1.9166666666666667</v>
      </c>
      <c r="D52" s="22">
        <f>VLOOKUP($O52,CardStats!$A$3:$AH$473,9,FALSE)</f>
        <v>1.6666666666666667</v>
      </c>
      <c r="E52" s="27">
        <f>VLOOKUP($O52,CardStats!$A$3:$AH$473,11,FALSE)</f>
        <v>0.66666666666666663</v>
      </c>
      <c r="F52" s="27">
        <f>VLOOKUP($O52,CardStats!$A$3:$AH$473,12,FALSE)</f>
        <v>0.66666666666666663</v>
      </c>
      <c r="G52" s="27">
        <f>VLOOKUP($O52,CardStats!$A$3:$AH$473,14,FALSE)</f>
        <v>0.41666666666666669</v>
      </c>
      <c r="H52" s="27">
        <f>VLOOKUP($O52,CardStats!$A$3:$AH$473,15,FALSE)</f>
        <v>0.33333333333333331</v>
      </c>
      <c r="I52" s="27">
        <f>VLOOKUP($O52,CardStats!$A$3:$AH$473,17,FALSE)</f>
        <v>0.25</v>
      </c>
      <c r="J52" s="27">
        <f>VLOOKUP($O52,CardStats!$A$3:$AH$473,18,FALSE)</f>
        <v>0</v>
      </c>
      <c r="K52" s="27">
        <f>VLOOKUP($O52,CardStats!$A$3:$AH$473,20,FALSE)</f>
        <v>0.83333333333333337</v>
      </c>
      <c r="L52" s="27">
        <f>VLOOKUP($O52,CardStats!$A$3:$AH$473,21,FALSE)</f>
        <v>0.83333333333333337</v>
      </c>
      <c r="M52" s="27">
        <f>VLOOKUP($O52,CardStats!$A$3:$AH$473,23,FALSE)</f>
        <v>0.66666666666666663</v>
      </c>
      <c r="N52" s="27">
        <f>VLOOKUP($O52,CardStats!$A$3:$AH$473,24,FALSE)</f>
        <v>0.66666666666666663</v>
      </c>
      <c r="O52" s="24" t="str">
        <f>Fixtures!A52</f>
        <v>PSG</v>
      </c>
      <c r="P52" s="24" t="str">
        <f>Fixtures!E52</f>
        <v>Ligue 1</v>
      </c>
      <c r="Q52" s="25">
        <f>IF(Fixtures!C52&gt;7,Fixtures!D52)</f>
        <v>43791</v>
      </c>
      <c r="R52" s="24" t="str">
        <f>Fixtures!B52</f>
        <v>Lille</v>
      </c>
      <c r="S52" s="22">
        <f>VLOOKUP($R52,CardStats!$A$3:$AH$473,5,FALSE)</f>
        <v>3.5</v>
      </c>
      <c r="T52" s="22">
        <f>VLOOKUP($R52,CardStats!$A$3:$AH$473,7,FALSE)</f>
        <v>4.333333333333333</v>
      </c>
      <c r="U52" s="22">
        <f>VLOOKUP($R52,CardStats!$A$3:$AH$473,8,FALSE)</f>
        <v>1.75</v>
      </c>
      <c r="V52" s="22">
        <f>VLOOKUP($R52,CardStats!$A$3:$AH$473,10,FALSE)</f>
        <v>2.5</v>
      </c>
      <c r="W52" s="27">
        <f>VLOOKUP($R52,CardStats!$A$3:$AH$473,11,FALSE)</f>
        <v>0.75</v>
      </c>
      <c r="X52" s="27">
        <f>VLOOKUP($R52,CardStats!$A$3:$AH$473,13,FALSE)</f>
        <v>1</v>
      </c>
      <c r="Y52" s="27">
        <f>VLOOKUP($R52,CardStats!$A$3:$AH$473,14,FALSE)</f>
        <v>0.58333333333333337</v>
      </c>
      <c r="Z52" s="27">
        <f>VLOOKUP($R52,CardStats!$A$3:$AH$473,16,FALSE)</f>
        <v>0.83333333333333337</v>
      </c>
      <c r="AA52" s="27">
        <f>VLOOKUP($R52,CardStats!$A$3:$AH$473,17,FALSE)</f>
        <v>0.25</v>
      </c>
      <c r="AB52" s="27">
        <f>VLOOKUP($R52,CardStats!$A$3:$AH$473,19,FALSE)</f>
        <v>0.33333333333333331</v>
      </c>
      <c r="AC52" s="27">
        <f>VLOOKUP($R52,CardStats!$A$3:$AH$473,20,FALSE)</f>
        <v>0.75</v>
      </c>
      <c r="AD52" s="27">
        <f>VLOOKUP($R52,CardStats!$A$3:$AH$473,22,FALSE)</f>
        <v>1</v>
      </c>
      <c r="AE52" s="27">
        <f>VLOOKUP($R52,CardStats!$A$3:$AH$473,23,FALSE)</f>
        <v>0.66666666666666663</v>
      </c>
      <c r="AF52" s="27">
        <f>VLOOKUP($R52,CardStats!$A$3:$AH$473,25,FALSE)</f>
        <v>1</v>
      </c>
    </row>
    <row r="53" spans="1:32" hidden="1" x14ac:dyDescent="0.3">
      <c r="A53" s="22">
        <f>VLOOKUP($O53,CardStats!$A$3:$AH$473,5,FALSE)</f>
        <v>2.6</v>
      </c>
      <c r="B53" s="22">
        <f>VLOOKUP($O53,CardStats!$A$3:$AH$473,6,FALSE)</f>
        <v>2.2000000000000002</v>
      </c>
      <c r="C53" s="22">
        <f>VLOOKUP($O53,CardStats!$A$3:$AH$473,8,FALSE)</f>
        <v>1.1000000000000001</v>
      </c>
      <c r="D53" s="22">
        <f>VLOOKUP($O53,CardStats!$A$3:$AH$473,9,FALSE)</f>
        <v>0.6</v>
      </c>
      <c r="E53" s="27">
        <f>VLOOKUP($O53,CardStats!$A$3:$AH$473,11,FALSE)</f>
        <v>0.7</v>
      </c>
      <c r="F53" s="27">
        <f>VLOOKUP($O53,CardStats!$A$3:$AH$473,12,FALSE)</f>
        <v>0.6</v>
      </c>
      <c r="G53" s="27">
        <f>VLOOKUP($O53,CardStats!$A$3:$AH$473,14,FALSE)</f>
        <v>0.3</v>
      </c>
      <c r="H53" s="27">
        <f>VLOOKUP($O53,CardStats!$A$3:$AH$473,15,FALSE)</f>
        <v>0.2</v>
      </c>
      <c r="I53" s="27">
        <f>VLOOKUP($O53,CardStats!$A$3:$AH$473,17,FALSE)</f>
        <v>0.1</v>
      </c>
      <c r="J53" s="27">
        <f>VLOOKUP($O53,CardStats!$A$3:$AH$473,18,FALSE)</f>
        <v>0</v>
      </c>
      <c r="K53" s="27">
        <f>VLOOKUP($O53,CardStats!$A$3:$AH$473,20,FALSE)</f>
        <v>0.7</v>
      </c>
      <c r="L53" s="27">
        <f>VLOOKUP($O53,CardStats!$A$3:$AH$473,21,FALSE)</f>
        <v>0.6</v>
      </c>
      <c r="M53" s="27">
        <f>VLOOKUP($O53,CardStats!$A$3:$AH$473,23,FALSE)</f>
        <v>0.3</v>
      </c>
      <c r="N53" s="27">
        <f>VLOOKUP($O53,CardStats!$A$3:$AH$473,24,FALSE)</f>
        <v>0</v>
      </c>
      <c r="O53" s="24" t="str">
        <f>Fixtures!A53</f>
        <v>Borussia Dortmund</v>
      </c>
      <c r="P53" s="24" t="str">
        <f>Fixtures!E53</f>
        <v>Bundesliga</v>
      </c>
      <c r="Q53" s="25">
        <f>IF(Fixtures!C53&gt;7,Fixtures!D53)</f>
        <v>43791</v>
      </c>
      <c r="R53" s="24" t="str">
        <f>Fixtures!B53</f>
        <v>Paderborn</v>
      </c>
      <c r="S53" s="22">
        <f>VLOOKUP($R53,CardStats!$A$3:$AH$473,5,FALSE)</f>
        <v>3.7</v>
      </c>
      <c r="T53" s="22">
        <f>VLOOKUP($R53,CardStats!$A$3:$AH$473,7,FALSE)</f>
        <v>2.8</v>
      </c>
      <c r="U53" s="22">
        <f>VLOOKUP($R53,CardStats!$A$3:$AH$473,8,FALSE)</f>
        <v>2</v>
      </c>
      <c r="V53" s="22">
        <f>VLOOKUP($R53,CardStats!$A$3:$AH$473,10,FALSE)</f>
        <v>1.6</v>
      </c>
      <c r="W53" s="27">
        <f>VLOOKUP($R53,CardStats!$A$3:$AH$473,11,FALSE)</f>
        <v>0.6</v>
      </c>
      <c r="X53" s="27">
        <f>VLOOKUP($R53,CardStats!$A$3:$AH$473,13,FALSE)</f>
        <v>0.4</v>
      </c>
      <c r="Y53" s="27">
        <f>VLOOKUP($R53,CardStats!$A$3:$AH$473,14,FALSE)</f>
        <v>0.4</v>
      </c>
      <c r="Z53" s="27">
        <f>VLOOKUP($R53,CardStats!$A$3:$AH$473,16,FALSE)</f>
        <v>0.2</v>
      </c>
      <c r="AA53" s="27">
        <f>VLOOKUP($R53,CardStats!$A$3:$AH$473,17,FALSE)</f>
        <v>0.3</v>
      </c>
      <c r="AB53" s="27">
        <f>VLOOKUP($R53,CardStats!$A$3:$AH$473,19,FALSE)</f>
        <v>0.2</v>
      </c>
      <c r="AC53" s="27">
        <f>VLOOKUP($R53,CardStats!$A$3:$AH$473,20,FALSE)</f>
        <v>0.8</v>
      </c>
      <c r="AD53" s="27">
        <f>VLOOKUP($R53,CardStats!$A$3:$AH$473,22,FALSE)</f>
        <v>0.6</v>
      </c>
      <c r="AE53" s="27">
        <f>VLOOKUP($R53,CardStats!$A$3:$AH$473,23,FALSE)</f>
        <v>0.5</v>
      </c>
      <c r="AF53" s="27">
        <f>VLOOKUP($R53,CardStats!$A$3:$AH$473,25,FALSE)</f>
        <v>0.4</v>
      </c>
    </row>
    <row r="54" spans="1:32" hidden="1" x14ac:dyDescent="0.3">
      <c r="A54" s="22">
        <f>VLOOKUP($O54,CardStats!$A$3:$AH$473,5,FALSE)</f>
        <v>4.2727272727272725</v>
      </c>
      <c r="B54" s="22">
        <f>VLOOKUP($O54,CardStats!$A$3:$AH$473,6,FALSE)</f>
        <v>4.333333333333333</v>
      </c>
      <c r="C54" s="22">
        <f>VLOOKUP($O54,CardStats!$A$3:$AH$473,8,FALSE)</f>
        <v>2.1818181818181817</v>
      </c>
      <c r="D54" s="22">
        <f>VLOOKUP($O54,CardStats!$A$3:$AH$473,9,FALSE)</f>
        <v>1.8333333333333333</v>
      </c>
      <c r="E54" s="27">
        <f>VLOOKUP($O54,CardStats!$A$3:$AH$473,11,FALSE)</f>
        <v>0.90909090909090906</v>
      </c>
      <c r="F54" s="27">
        <f>VLOOKUP($O54,CardStats!$A$3:$AH$473,12,FALSE)</f>
        <v>1</v>
      </c>
      <c r="G54" s="27">
        <f>VLOOKUP($O54,CardStats!$A$3:$AH$473,14,FALSE)</f>
        <v>0.72727272727272729</v>
      </c>
      <c r="H54" s="27">
        <f>VLOOKUP($O54,CardStats!$A$3:$AH$473,15,FALSE)</f>
        <v>0.83333333333333337</v>
      </c>
      <c r="I54" s="27">
        <f>VLOOKUP($O54,CardStats!$A$3:$AH$473,17,FALSE)</f>
        <v>0.18181818181818182</v>
      </c>
      <c r="J54" s="27">
        <f>VLOOKUP($O54,CardStats!$A$3:$AH$473,18,FALSE)</f>
        <v>0.16666666666666666</v>
      </c>
      <c r="K54" s="27">
        <f>VLOOKUP($O54,CardStats!$A$3:$AH$473,20,FALSE)</f>
        <v>0.90909090909090906</v>
      </c>
      <c r="L54" s="27">
        <f>VLOOKUP($O54,CardStats!$A$3:$AH$473,21,FALSE)</f>
        <v>0.83333333333333337</v>
      </c>
      <c r="M54" s="27">
        <f>VLOOKUP($O54,CardStats!$A$3:$AH$473,23,FALSE)</f>
        <v>0.72727272727272729</v>
      </c>
      <c r="N54" s="27">
        <f>VLOOKUP($O54,CardStats!$A$3:$AH$473,24,FALSE)</f>
        <v>0.5</v>
      </c>
      <c r="O54" s="24" t="str">
        <f>Fixtures!A54</f>
        <v>AFC Bournemouth</v>
      </c>
      <c r="P54" s="24" t="str">
        <f>Fixtures!E54</f>
        <v>Premier League</v>
      </c>
      <c r="Q54" s="25">
        <f>IF(Fixtures!C54&gt;7,Fixtures!D54)</f>
        <v>43792</v>
      </c>
      <c r="R54" s="24" t="str">
        <f>Fixtures!B54</f>
        <v>Wolverhampton Wanderers</v>
      </c>
      <c r="S54" s="22">
        <f>VLOOKUP($R54,CardStats!$A$3:$AH$473,5,FALSE)</f>
        <v>3.9090909090909092</v>
      </c>
      <c r="T54" s="22">
        <f>VLOOKUP($R54,CardStats!$A$3:$AH$473,7,FALSE)</f>
        <v>4.666666666666667</v>
      </c>
      <c r="U54" s="22">
        <f>VLOOKUP($R54,CardStats!$A$3:$AH$473,8,FALSE)</f>
        <v>2.0909090909090908</v>
      </c>
      <c r="V54" s="22">
        <f>VLOOKUP($R54,CardStats!$A$3:$AH$473,10,FALSE)</f>
        <v>2.8333333333333335</v>
      </c>
      <c r="W54" s="27">
        <f>VLOOKUP($R54,CardStats!$A$3:$AH$473,11,FALSE)</f>
        <v>0.63636363636363635</v>
      </c>
      <c r="X54" s="27">
        <f>VLOOKUP($R54,CardStats!$A$3:$AH$473,13,FALSE)</f>
        <v>0.66666666666666663</v>
      </c>
      <c r="Y54" s="27">
        <f>VLOOKUP($R54,CardStats!$A$3:$AH$473,14,FALSE)</f>
        <v>0.54545454545454541</v>
      </c>
      <c r="Z54" s="27">
        <f>VLOOKUP($R54,CardStats!$A$3:$AH$473,16,FALSE)</f>
        <v>0.66666666666666663</v>
      </c>
      <c r="AA54" s="27">
        <f>VLOOKUP($R54,CardStats!$A$3:$AH$473,17,FALSE)</f>
        <v>0.45454545454545453</v>
      </c>
      <c r="AB54" s="27">
        <f>VLOOKUP($R54,CardStats!$A$3:$AH$473,19,FALSE)</f>
        <v>0.66666666666666663</v>
      </c>
      <c r="AC54" s="27">
        <f>VLOOKUP($R54,CardStats!$A$3:$AH$473,20,FALSE)</f>
        <v>0.81818181818181823</v>
      </c>
      <c r="AD54" s="27">
        <f>VLOOKUP($R54,CardStats!$A$3:$AH$473,22,FALSE)</f>
        <v>1</v>
      </c>
      <c r="AE54" s="27">
        <f>VLOOKUP($R54,CardStats!$A$3:$AH$473,23,FALSE)</f>
        <v>0.72727272727272729</v>
      </c>
      <c r="AF54" s="27">
        <f>VLOOKUP($R54,CardStats!$A$3:$AH$473,25,FALSE)</f>
        <v>1</v>
      </c>
    </row>
    <row r="55" spans="1:32" hidden="1" x14ac:dyDescent="0.3">
      <c r="A55" s="22">
        <f>VLOOKUP($O55,CardStats!$A$3:$AH$473,5,FALSE)</f>
        <v>4.7272727272727275</v>
      </c>
      <c r="B55" s="22">
        <f>VLOOKUP($O55,CardStats!$A$3:$AH$473,6,FALSE)</f>
        <v>4.333333333333333</v>
      </c>
      <c r="C55" s="22">
        <f>VLOOKUP($O55,CardStats!$A$3:$AH$473,8,FALSE)</f>
        <v>2.5454545454545454</v>
      </c>
      <c r="D55" s="22">
        <f>VLOOKUP($O55,CardStats!$A$3:$AH$473,9,FALSE)</f>
        <v>2.5</v>
      </c>
      <c r="E55" s="27">
        <f>VLOOKUP($O55,CardStats!$A$3:$AH$473,11,FALSE)</f>
        <v>0.72727272727272729</v>
      </c>
      <c r="F55" s="27">
        <f>VLOOKUP($O55,CardStats!$A$3:$AH$473,12,FALSE)</f>
        <v>0.66666666666666663</v>
      </c>
      <c r="G55" s="27">
        <f>VLOOKUP($O55,CardStats!$A$3:$AH$473,14,FALSE)</f>
        <v>0.54545454545454541</v>
      </c>
      <c r="H55" s="27">
        <f>VLOOKUP($O55,CardStats!$A$3:$AH$473,15,FALSE)</f>
        <v>0.33333333333333331</v>
      </c>
      <c r="I55" s="27">
        <f>VLOOKUP($O55,CardStats!$A$3:$AH$473,17,FALSE)</f>
        <v>0.45454545454545453</v>
      </c>
      <c r="J55" s="27">
        <f>VLOOKUP($O55,CardStats!$A$3:$AH$473,18,FALSE)</f>
        <v>0.33333333333333331</v>
      </c>
      <c r="K55" s="27">
        <f>VLOOKUP($O55,CardStats!$A$3:$AH$473,20,FALSE)</f>
        <v>0.90909090909090906</v>
      </c>
      <c r="L55" s="27">
        <f>VLOOKUP($O55,CardStats!$A$3:$AH$473,21,FALSE)</f>
        <v>0.83333333333333337</v>
      </c>
      <c r="M55" s="27">
        <f>VLOOKUP($O55,CardStats!$A$3:$AH$473,23,FALSE)</f>
        <v>0.72727272727272729</v>
      </c>
      <c r="N55" s="27">
        <f>VLOOKUP($O55,CardStats!$A$3:$AH$473,24,FALSE)</f>
        <v>0.66666666666666663</v>
      </c>
      <c r="O55" s="24" t="str">
        <f>Fixtures!A55</f>
        <v>Arsenal</v>
      </c>
      <c r="P55" s="24" t="str">
        <f>Fixtures!E55</f>
        <v>Premier League</v>
      </c>
      <c r="Q55" s="25">
        <f>IF(Fixtures!C55&gt;7,Fixtures!D55)</f>
        <v>43792</v>
      </c>
      <c r="R55" s="24" t="str">
        <f>Fixtures!B55</f>
        <v>Southampton</v>
      </c>
      <c r="S55" s="22">
        <f>VLOOKUP($R55,CardStats!$A$3:$AH$473,5,FALSE)</f>
        <v>3.1818181818181817</v>
      </c>
      <c r="T55" s="22">
        <f>VLOOKUP($R55,CardStats!$A$3:$AH$473,7,FALSE)</f>
        <v>3.5</v>
      </c>
      <c r="U55" s="22">
        <f>VLOOKUP($R55,CardStats!$A$3:$AH$473,8,FALSE)</f>
        <v>1.4545454545454546</v>
      </c>
      <c r="V55" s="22">
        <f>VLOOKUP($R55,CardStats!$A$3:$AH$473,10,FALSE)</f>
        <v>1.5</v>
      </c>
      <c r="W55" s="27">
        <f>VLOOKUP($R55,CardStats!$A$3:$AH$473,11,FALSE)</f>
        <v>0.72727272727272729</v>
      </c>
      <c r="X55" s="27">
        <f>VLOOKUP($R55,CardStats!$A$3:$AH$473,13,FALSE)</f>
        <v>0.83333333333333337</v>
      </c>
      <c r="Y55" s="27">
        <f>VLOOKUP($R55,CardStats!$A$3:$AH$473,14,FALSE)</f>
        <v>0.54545454545454541</v>
      </c>
      <c r="Z55" s="27">
        <f>VLOOKUP($R55,CardStats!$A$3:$AH$473,16,FALSE)</f>
        <v>0.66666666666666663</v>
      </c>
      <c r="AA55" s="27">
        <f>VLOOKUP($R55,CardStats!$A$3:$AH$473,17,FALSE)</f>
        <v>0.27272727272727271</v>
      </c>
      <c r="AB55" s="27">
        <f>VLOOKUP($R55,CardStats!$A$3:$AH$473,19,FALSE)</f>
        <v>0.33333333333333331</v>
      </c>
      <c r="AC55" s="27">
        <f>VLOOKUP($R55,CardStats!$A$3:$AH$473,20,FALSE)</f>
        <v>0.81818181818181823</v>
      </c>
      <c r="AD55" s="27">
        <f>VLOOKUP($R55,CardStats!$A$3:$AH$473,22,FALSE)</f>
        <v>0.83333333333333337</v>
      </c>
      <c r="AE55" s="27">
        <f>VLOOKUP($R55,CardStats!$A$3:$AH$473,23,FALSE)</f>
        <v>0.45454545454545453</v>
      </c>
      <c r="AF55" s="27">
        <f>VLOOKUP($R55,CardStats!$A$3:$AH$473,25,FALSE)</f>
        <v>0.5</v>
      </c>
    </row>
    <row r="56" spans="1:32" hidden="1" x14ac:dyDescent="0.3">
      <c r="A56" s="22">
        <f>VLOOKUP($O56,CardStats!$A$3:$AH$473,5,FALSE)</f>
        <v>2.9090909090909092</v>
      </c>
      <c r="B56" s="22">
        <f>VLOOKUP($O56,CardStats!$A$3:$AH$473,6,FALSE)</f>
        <v>2.6666666666666665</v>
      </c>
      <c r="C56" s="22">
        <f>VLOOKUP($O56,CardStats!$A$3:$AH$473,8,FALSE)</f>
        <v>1.4545454545454546</v>
      </c>
      <c r="D56" s="22">
        <f>VLOOKUP($O56,CardStats!$A$3:$AH$473,9,FALSE)</f>
        <v>1</v>
      </c>
      <c r="E56" s="27">
        <f>VLOOKUP($O56,CardStats!$A$3:$AH$473,11,FALSE)</f>
        <v>0.54545454545454541</v>
      </c>
      <c r="F56" s="27">
        <f>VLOOKUP($O56,CardStats!$A$3:$AH$473,12,FALSE)</f>
        <v>0.5</v>
      </c>
      <c r="G56" s="27">
        <f>VLOOKUP($O56,CardStats!$A$3:$AH$473,14,FALSE)</f>
        <v>0.27272727272727271</v>
      </c>
      <c r="H56" s="27">
        <f>VLOOKUP($O56,CardStats!$A$3:$AH$473,15,FALSE)</f>
        <v>0.16666666666666666</v>
      </c>
      <c r="I56" s="27">
        <f>VLOOKUP($O56,CardStats!$A$3:$AH$473,17,FALSE)</f>
        <v>0.27272727272727271</v>
      </c>
      <c r="J56" s="27">
        <f>VLOOKUP($O56,CardStats!$A$3:$AH$473,18,FALSE)</f>
        <v>0.16666666666666666</v>
      </c>
      <c r="K56" s="27">
        <f>VLOOKUP($O56,CardStats!$A$3:$AH$473,20,FALSE)</f>
        <v>0.72727272727272729</v>
      </c>
      <c r="L56" s="27">
        <f>VLOOKUP($O56,CardStats!$A$3:$AH$473,21,FALSE)</f>
        <v>0.5</v>
      </c>
      <c r="M56" s="27">
        <f>VLOOKUP($O56,CardStats!$A$3:$AH$473,23,FALSE)</f>
        <v>0.45454545454545453</v>
      </c>
      <c r="N56" s="27">
        <f>VLOOKUP($O56,CardStats!$A$3:$AH$473,24,FALSE)</f>
        <v>0.5</v>
      </c>
      <c r="O56" s="24" t="str">
        <f>Fixtures!A56</f>
        <v>Brighton &amp; Hove Albion</v>
      </c>
      <c r="P56" s="24" t="str">
        <f>Fixtures!E56</f>
        <v>Premier League</v>
      </c>
      <c r="Q56" s="25">
        <f>IF(Fixtures!C56&gt;7,Fixtures!D56)</f>
        <v>43792</v>
      </c>
      <c r="R56" s="24" t="str">
        <f>Fixtures!B56</f>
        <v>Leicester City</v>
      </c>
      <c r="S56" s="22">
        <f>VLOOKUP($R56,CardStats!$A$3:$AH$473,5,FALSE)</f>
        <v>2.7272727272727271</v>
      </c>
      <c r="T56" s="22">
        <f>VLOOKUP($R56,CardStats!$A$3:$AH$473,7,FALSE)</f>
        <v>2.5</v>
      </c>
      <c r="U56" s="22">
        <f>VLOOKUP($R56,CardStats!$A$3:$AH$473,8,FALSE)</f>
        <v>1</v>
      </c>
      <c r="V56" s="22">
        <f>VLOOKUP($R56,CardStats!$A$3:$AH$473,10,FALSE)</f>
        <v>1.3333333333333333</v>
      </c>
      <c r="W56" s="27">
        <f>VLOOKUP($R56,CardStats!$A$3:$AH$473,11,FALSE)</f>
        <v>0.63636363636363635</v>
      </c>
      <c r="X56" s="27">
        <f>VLOOKUP($R56,CardStats!$A$3:$AH$473,13,FALSE)</f>
        <v>0.5</v>
      </c>
      <c r="Y56" s="27">
        <f>VLOOKUP($R56,CardStats!$A$3:$AH$473,14,FALSE)</f>
        <v>0.27272727272727271</v>
      </c>
      <c r="Z56" s="27">
        <f>VLOOKUP($R56,CardStats!$A$3:$AH$473,16,FALSE)</f>
        <v>0.33333333333333331</v>
      </c>
      <c r="AA56" s="27">
        <f>VLOOKUP($R56,CardStats!$A$3:$AH$473,17,FALSE)</f>
        <v>9.0909090909090912E-2</v>
      </c>
      <c r="AB56" s="27">
        <f>VLOOKUP($R56,CardStats!$A$3:$AH$473,19,FALSE)</f>
        <v>0.16666666666666666</v>
      </c>
      <c r="AC56" s="27">
        <f>VLOOKUP($R56,CardStats!$A$3:$AH$473,20,FALSE)</f>
        <v>0.54545454545454541</v>
      </c>
      <c r="AD56" s="27">
        <f>VLOOKUP($R56,CardStats!$A$3:$AH$473,22,FALSE)</f>
        <v>0.5</v>
      </c>
      <c r="AE56" s="27">
        <f>VLOOKUP($R56,CardStats!$A$3:$AH$473,23,FALSE)</f>
        <v>0.27272727272727271</v>
      </c>
      <c r="AF56" s="27">
        <f>VLOOKUP($R56,CardStats!$A$3:$AH$473,25,FALSE)</f>
        <v>0.5</v>
      </c>
    </row>
    <row r="57" spans="1:32" hidden="1" x14ac:dyDescent="0.3">
      <c r="A57" s="22">
        <f>VLOOKUP($O57,CardStats!$A$3:$AH$473,5,FALSE)</f>
        <v>4.7272727272727275</v>
      </c>
      <c r="B57" s="22">
        <f>VLOOKUP($O57,CardStats!$A$3:$AH$473,6,FALSE)</f>
        <v>4.666666666666667</v>
      </c>
      <c r="C57" s="22">
        <f>VLOOKUP($O57,CardStats!$A$3:$AH$473,8,FALSE)</f>
        <v>2</v>
      </c>
      <c r="D57" s="22">
        <f>VLOOKUP($O57,CardStats!$A$3:$AH$473,9,FALSE)</f>
        <v>2</v>
      </c>
      <c r="E57" s="27">
        <f>VLOOKUP($O57,CardStats!$A$3:$AH$473,11,FALSE)</f>
        <v>0.81818181818181823</v>
      </c>
      <c r="F57" s="27">
        <f>VLOOKUP($O57,CardStats!$A$3:$AH$473,12,FALSE)</f>
        <v>0.83333333333333337</v>
      </c>
      <c r="G57" s="27">
        <f>VLOOKUP($O57,CardStats!$A$3:$AH$473,14,FALSE)</f>
        <v>0.81818181818181823</v>
      </c>
      <c r="H57" s="27">
        <f>VLOOKUP($O57,CardStats!$A$3:$AH$473,15,FALSE)</f>
        <v>0.83333333333333337</v>
      </c>
      <c r="I57" s="27">
        <f>VLOOKUP($O57,CardStats!$A$3:$AH$473,17,FALSE)</f>
        <v>0.54545454545454541</v>
      </c>
      <c r="J57" s="27">
        <f>VLOOKUP($O57,CardStats!$A$3:$AH$473,18,FALSE)</f>
        <v>0.5</v>
      </c>
      <c r="K57" s="27">
        <f>VLOOKUP($O57,CardStats!$A$3:$AH$473,20,FALSE)</f>
        <v>0.90909090909090906</v>
      </c>
      <c r="L57" s="27">
        <f>VLOOKUP($O57,CardStats!$A$3:$AH$473,21,FALSE)</f>
        <v>1</v>
      </c>
      <c r="M57" s="27">
        <f>VLOOKUP($O57,CardStats!$A$3:$AH$473,23,FALSE)</f>
        <v>0.72727272727272729</v>
      </c>
      <c r="N57" s="27">
        <f>VLOOKUP($O57,CardStats!$A$3:$AH$473,24,FALSE)</f>
        <v>0.83333333333333337</v>
      </c>
      <c r="O57" s="24" t="str">
        <f>Fixtures!A57</f>
        <v>Crystal Palace</v>
      </c>
      <c r="P57" s="24" t="str">
        <f>Fixtures!E57</f>
        <v>Premier League</v>
      </c>
      <c r="Q57" s="25">
        <f>IF(Fixtures!C57&gt;7,Fixtures!D57)</f>
        <v>43792</v>
      </c>
      <c r="R57" s="24" t="str">
        <f>Fixtures!B57</f>
        <v>Liverpool</v>
      </c>
      <c r="S57" s="22">
        <f>VLOOKUP($R57,CardStats!$A$3:$AH$473,5,FALSE)</f>
        <v>2.7272727272727271</v>
      </c>
      <c r="T57" s="22">
        <f>VLOOKUP($R57,CardStats!$A$3:$AH$473,7,FALSE)</f>
        <v>2.5</v>
      </c>
      <c r="U57" s="22">
        <f>VLOOKUP($R57,CardStats!$A$3:$AH$473,8,FALSE)</f>
        <v>1.1818181818181819</v>
      </c>
      <c r="V57" s="22">
        <f>VLOOKUP($R57,CardStats!$A$3:$AH$473,10,FALSE)</f>
        <v>1.3333333333333333</v>
      </c>
      <c r="W57" s="27">
        <f>VLOOKUP($R57,CardStats!$A$3:$AH$473,11,FALSE)</f>
        <v>0.45454545454545453</v>
      </c>
      <c r="X57" s="27">
        <f>VLOOKUP($R57,CardStats!$A$3:$AH$473,13,FALSE)</f>
        <v>0.5</v>
      </c>
      <c r="Y57" s="27">
        <f>VLOOKUP($R57,CardStats!$A$3:$AH$473,14,FALSE)</f>
        <v>0.27272727272727271</v>
      </c>
      <c r="Z57" s="27">
        <f>VLOOKUP($R57,CardStats!$A$3:$AH$473,16,FALSE)</f>
        <v>0.16666666666666666</v>
      </c>
      <c r="AA57" s="27">
        <f>VLOOKUP($R57,CardStats!$A$3:$AH$473,17,FALSE)</f>
        <v>0.27272727272727271</v>
      </c>
      <c r="AB57" s="27">
        <f>VLOOKUP($R57,CardStats!$A$3:$AH$473,19,FALSE)</f>
        <v>0.16666666666666666</v>
      </c>
      <c r="AC57" s="27">
        <f>VLOOKUP($R57,CardStats!$A$3:$AH$473,20,FALSE)</f>
        <v>0.72727272727272729</v>
      </c>
      <c r="AD57" s="27">
        <f>VLOOKUP($R57,CardStats!$A$3:$AH$473,22,FALSE)</f>
        <v>0.83333333333333337</v>
      </c>
      <c r="AE57" s="27">
        <f>VLOOKUP($R57,CardStats!$A$3:$AH$473,23,FALSE)</f>
        <v>0.27272727272727271</v>
      </c>
      <c r="AF57" s="27">
        <f>VLOOKUP($R57,CardStats!$A$3:$AH$473,25,FALSE)</f>
        <v>0.33333333333333331</v>
      </c>
    </row>
    <row r="58" spans="1:32" hidden="1" x14ac:dyDescent="0.3">
      <c r="A58" s="22">
        <f>VLOOKUP($O58,CardStats!$A$3:$AH$473,5,FALSE)</f>
        <v>4.5454545454545459</v>
      </c>
      <c r="B58" s="22">
        <f>VLOOKUP($O58,CardStats!$A$3:$AH$473,6,FALSE)</f>
        <v>4.666666666666667</v>
      </c>
      <c r="C58" s="22">
        <f>VLOOKUP($O58,CardStats!$A$3:$AH$473,8,FALSE)</f>
        <v>2.0909090909090908</v>
      </c>
      <c r="D58" s="22">
        <f>VLOOKUP($O58,CardStats!$A$3:$AH$473,9,FALSE)</f>
        <v>1.5</v>
      </c>
      <c r="E58" s="27">
        <f>VLOOKUP($O58,CardStats!$A$3:$AH$473,11,FALSE)</f>
        <v>1</v>
      </c>
      <c r="F58" s="27">
        <f>VLOOKUP($O58,CardStats!$A$3:$AH$473,12,FALSE)</f>
        <v>1</v>
      </c>
      <c r="G58" s="27">
        <f>VLOOKUP($O58,CardStats!$A$3:$AH$473,14,FALSE)</f>
        <v>0.90909090909090906</v>
      </c>
      <c r="H58" s="27">
        <f>VLOOKUP($O58,CardStats!$A$3:$AH$473,15,FALSE)</f>
        <v>1</v>
      </c>
      <c r="I58" s="27">
        <f>VLOOKUP($O58,CardStats!$A$3:$AH$473,17,FALSE)</f>
        <v>0.45454545454545453</v>
      </c>
      <c r="J58" s="27">
        <f>VLOOKUP($O58,CardStats!$A$3:$AH$473,18,FALSE)</f>
        <v>0.33333333333333331</v>
      </c>
      <c r="K58" s="27">
        <f>VLOOKUP($O58,CardStats!$A$3:$AH$473,20,FALSE)</f>
        <v>1</v>
      </c>
      <c r="L58" s="27">
        <f>VLOOKUP($O58,CardStats!$A$3:$AH$473,21,FALSE)</f>
        <v>1</v>
      </c>
      <c r="M58" s="27">
        <f>VLOOKUP($O58,CardStats!$A$3:$AH$473,23,FALSE)</f>
        <v>0.63636363636363635</v>
      </c>
      <c r="N58" s="27">
        <f>VLOOKUP($O58,CardStats!$A$3:$AH$473,24,FALSE)</f>
        <v>0.5</v>
      </c>
      <c r="O58" s="24" t="str">
        <f>Fixtures!A58</f>
        <v>Everton</v>
      </c>
      <c r="P58" s="24" t="str">
        <f>Fixtures!E58</f>
        <v>Premier League</v>
      </c>
      <c r="Q58" s="25">
        <f>IF(Fixtures!C58&gt;7,Fixtures!D58)</f>
        <v>43792</v>
      </c>
      <c r="R58" s="24" t="str">
        <f>Fixtures!B58</f>
        <v>Norwich City</v>
      </c>
      <c r="S58" s="22">
        <f>VLOOKUP($R58,CardStats!$A$3:$AH$473,5,FALSE)</f>
        <v>3</v>
      </c>
      <c r="T58" s="22">
        <f>VLOOKUP($R58,CardStats!$A$3:$AH$473,7,FALSE)</f>
        <v>2.5</v>
      </c>
      <c r="U58" s="22">
        <f>VLOOKUP($R58,CardStats!$A$3:$AH$473,8,FALSE)</f>
        <v>1.5454545454545454</v>
      </c>
      <c r="V58" s="22">
        <f>VLOOKUP($R58,CardStats!$A$3:$AH$473,10,FALSE)</f>
        <v>1.5</v>
      </c>
      <c r="W58" s="27">
        <f>VLOOKUP($R58,CardStats!$A$3:$AH$473,11,FALSE)</f>
        <v>0.63636363636363635</v>
      </c>
      <c r="X58" s="27">
        <f>VLOOKUP($R58,CardStats!$A$3:$AH$473,13,FALSE)</f>
        <v>0.5</v>
      </c>
      <c r="Y58" s="27">
        <f>VLOOKUP($R58,CardStats!$A$3:$AH$473,14,FALSE)</f>
        <v>0.54545454545454541</v>
      </c>
      <c r="Z58" s="27">
        <f>VLOOKUP($R58,CardStats!$A$3:$AH$473,16,FALSE)</f>
        <v>0.33333333333333331</v>
      </c>
      <c r="AA58" s="27">
        <f>VLOOKUP($R58,CardStats!$A$3:$AH$473,17,FALSE)</f>
        <v>0</v>
      </c>
      <c r="AB58" s="27">
        <f>VLOOKUP($R58,CardStats!$A$3:$AH$473,19,FALSE)</f>
        <v>0</v>
      </c>
      <c r="AC58" s="27">
        <f>VLOOKUP($R58,CardStats!$A$3:$AH$473,20,FALSE)</f>
        <v>1</v>
      </c>
      <c r="AD58" s="27">
        <f>VLOOKUP($R58,CardStats!$A$3:$AH$473,22,FALSE)</f>
        <v>1</v>
      </c>
      <c r="AE58" s="27">
        <f>VLOOKUP($R58,CardStats!$A$3:$AH$473,23,FALSE)</f>
        <v>0.36363636363636365</v>
      </c>
      <c r="AF58" s="27">
        <f>VLOOKUP($R58,CardStats!$A$3:$AH$473,25,FALSE)</f>
        <v>0.33333333333333331</v>
      </c>
    </row>
    <row r="59" spans="1:32" hidden="1" x14ac:dyDescent="0.3">
      <c r="A59" s="22">
        <f>VLOOKUP($O59,CardStats!$A$3:$AH$473,5,FALSE)</f>
        <v>3.6363636363636362</v>
      </c>
      <c r="B59" s="22">
        <f>VLOOKUP($O59,CardStats!$A$3:$AH$473,6,FALSE)</f>
        <v>3.6666666666666665</v>
      </c>
      <c r="C59" s="22">
        <f>VLOOKUP($O59,CardStats!$A$3:$AH$473,8,FALSE)</f>
        <v>2.1818181818181817</v>
      </c>
      <c r="D59" s="22">
        <f>VLOOKUP($O59,CardStats!$A$3:$AH$473,9,FALSE)</f>
        <v>2.5</v>
      </c>
      <c r="E59" s="27">
        <f>VLOOKUP($O59,CardStats!$A$3:$AH$473,11,FALSE)</f>
        <v>0.72727272727272729</v>
      </c>
      <c r="F59" s="27">
        <f>VLOOKUP($O59,CardStats!$A$3:$AH$473,12,FALSE)</f>
        <v>0.66666666666666663</v>
      </c>
      <c r="G59" s="27">
        <f>VLOOKUP($O59,CardStats!$A$3:$AH$473,14,FALSE)</f>
        <v>0.72727272727272729</v>
      </c>
      <c r="H59" s="27">
        <f>VLOOKUP($O59,CardStats!$A$3:$AH$473,15,FALSE)</f>
        <v>0.66666666666666663</v>
      </c>
      <c r="I59" s="27">
        <f>VLOOKUP($O59,CardStats!$A$3:$AH$473,17,FALSE)</f>
        <v>9.0909090909090912E-2</v>
      </c>
      <c r="J59" s="27">
        <f>VLOOKUP($O59,CardStats!$A$3:$AH$473,18,FALSE)</f>
        <v>0.16666666666666666</v>
      </c>
      <c r="K59" s="27">
        <f>VLOOKUP($O59,CardStats!$A$3:$AH$473,20,FALSE)</f>
        <v>1</v>
      </c>
      <c r="L59" s="27">
        <f>VLOOKUP($O59,CardStats!$A$3:$AH$473,21,FALSE)</f>
        <v>1</v>
      </c>
      <c r="M59" s="27">
        <f>VLOOKUP($O59,CardStats!$A$3:$AH$473,23,FALSE)</f>
        <v>0.63636363636363635</v>
      </c>
      <c r="N59" s="27">
        <f>VLOOKUP($O59,CardStats!$A$3:$AH$473,24,FALSE)</f>
        <v>0.66666666666666663</v>
      </c>
      <c r="O59" s="24" t="str">
        <f>Fixtures!A59</f>
        <v>Manchester City</v>
      </c>
      <c r="P59" s="24" t="str">
        <f>Fixtures!E59</f>
        <v>Premier League</v>
      </c>
      <c r="Q59" s="25">
        <f>IF(Fixtures!C59&gt;7,Fixtures!D59)</f>
        <v>43792</v>
      </c>
      <c r="R59" s="24" t="str">
        <f>Fixtures!B59</f>
        <v>Chelsea</v>
      </c>
      <c r="S59" s="22">
        <f>VLOOKUP($R59,CardStats!$A$3:$AH$473,5,FALSE)</f>
        <v>3.6363636363636362</v>
      </c>
      <c r="T59" s="22">
        <f>VLOOKUP($R59,CardStats!$A$3:$AH$473,7,FALSE)</f>
        <v>4</v>
      </c>
      <c r="U59" s="22">
        <f>VLOOKUP($R59,CardStats!$A$3:$AH$473,8,FALSE)</f>
        <v>1.8181818181818181</v>
      </c>
      <c r="V59" s="22">
        <f>VLOOKUP($R59,CardStats!$A$3:$AH$473,10,FALSE)</f>
        <v>2</v>
      </c>
      <c r="W59" s="27">
        <f>VLOOKUP($R59,CardStats!$A$3:$AH$473,11,FALSE)</f>
        <v>0.63636363636363635</v>
      </c>
      <c r="X59" s="27">
        <f>VLOOKUP($R59,CardStats!$A$3:$AH$473,13,FALSE)</f>
        <v>0.66666666666666663</v>
      </c>
      <c r="Y59" s="27">
        <f>VLOOKUP($R59,CardStats!$A$3:$AH$473,14,FALSE)</f>
        <v>0.45454545454545453</v>
      </c>
      <c r="Z59" s="27">
        <f>VLOOKUP($R59,CardStats!$A$3:$AH$473,16,FALSE)</f>
        <v>0.5</v>
      </c>
      <c r="AA59" s="27">
        <f>VLOOKUP($R59,CardStats!$A$3:$AH$473,17,FALSE)</f>
        <v>0.45454545454545453</v>
      </c>
      <c r="AB59" s="27">
        <f>VLOOKUP($R59,CardStats!$A$3:$AH$473,19,FALSE)</f>
        <v>0.5</v>
      </c>
      <c r="AC59" s="27">
        <f>VLOOKUP($R59,CardStats!$A$3:$AH$473,20,FALSE)</f>
        <v>0.90909090909090906</v>
      </c>
      <c r="AD59" s="27">
        <f>VLOOKUP($R59,CardStats!$A$3:$AH$473,22,FALSE)</f>
        <v>1</v>
      </c>
      <c r="AE59" s="27">
        <f>VLOOKUP($R59,CardStats!$A$3:$AH$473,23,FALSE)</f>
        <v>0.63636363636363635</v>
      </c>
      <c r="AF59" s="27">
        <f>VLOOKUP($R59,CardStats!$A$3:$AH$473,25,FALSE)</f>
        <v>0.66666666666666663</v>
      </c>
    </row>
    <row r="60" spans="1:32" hidden="1" x14ac:dyDescent="0.3">
      <c r="A60" s="22">
        <f>VLOOKUP($O60,CardStats!$A$3:$AH$473,5,FALSE)</f>
        <v>4.2727272727272725</v>
      </c>
      <c r="B60" s="22">
        <f>VLOOKUP($O60,CardStats!$A$3:$AH$473,6,FALSE)</f>
        <v>4.166666666666667</v>
      </c>
      <c r="C60" s="22">
        <f>VLOOKUP($O60,CardStats!$A$3:$AH$473,8,FALSE)</f>
        <v>2.2727272727272729</v>
      </c>
      <c r="D60" s="22">
        <f>VLOOKUP($O60,CardStats!$A$3:$AH$473,9,FALSE)</f>
        <v>2.1666666666666665</v>
      </c>
      <c r="E60" s="27">
        <f>VLOOKUP($O60,CardStats!$A$3:$AH$473,11,FALSE)</f>
        <v>0.63636363636363635</v>
      </c>
      <c r="F60" s="27">
        <f>VLOOKUP($O60,CardStats!$A$3:$AH$473,12,FALSE)</f>
        <v>0.5</v>
      </c>
      <c r="G60" s="27">
        <f>VLOOKUP($O60,CardStats!$A$3:$AH$473,14,FALSE)</f>
        <v>0.63636363636363635</v>
      </c>
      <c r="H60" s="27">
        <f>VLOOKUP($O60,CardStats!$A$3:$AH$473,15,FALSE)</f>
        <v>0.5</v>
      </c>
      <c r="I60" s="27">
        <f>VLOOKUP($O60,CardStats!$A$3:$AH$473,17,FALSE)</f>
        <v>0.54545454545454541</v>
      </c>
      <c r="J60" s="27">
        <f>VLOOKUP($O60,CardStats!$A$3:$AH$473,18,FALSE)</f>
        <v>0.5</v>
      </c>
      <c r="K60" s="27">
        <f>VLOOKUP($O60,CardStats!$A$3:$AH$473,20,FALSE)</f>
        <v>0.81818181818181823</v>
      </c>
      <c r="L60" s="27">
        <f>VLOOKUP($O60,CardStats!$A$3:$AH$473,21,FALSE)</f>
        <v>0.66666666666666663</v>
      </c>
      <c r="M60" s="27">
        <f>VLOOKUP($O60,CardStats!$A$3:$AH$473,23,FALSE)</f>
        <v>0.63636363636363635</v>
      </c>
      <c r="N60" s="27">
        <f>VLOOKUP($O60,CardStats!$A$3:$AH$473,24,FALSE)</f>
        <v>0.5</v>
      </c>
      <c r="O60" s="24" t="str">
        <f>Fixtures!A60</f>
        <v>Watford</v>
      </c>
      <c r="P60" s="24" t="str">
        <f>Fixtures!E60</f>
        <v>Premier League</v>
      </c>
      <c r="Q60" s="25">
        <f>IF(Fixtures!C60&gt;7,Fixtures!D60)</f>
        <v>43792</v>
      </c>
      <c r="R60" s="24" t="str">
        <f>Fixtures!B60</f>
        <v>Burnley</v>
      </c>
      <c r="S60" s="22">
        <f>VLOOKUP($R60,CardStats!$A$3:$AH$473,5,FALSE)</f>
        <v>2.6363636363636362</v>
      </c>
      <c r="T60" s="22">
        <f>VLOOKUP($R60,CardStats!$A$3:$AH$473,7,FALSE)</f>
        <v>3</v>
      </c>
      <c r="U60" s="22">
        <f>VLOOKUP($R60,CardStats!$A$3:$AH$473,8,FALSE)</f>
        <v>1.7272727272727273</v>
      </c>
      <c r="V60" s="22">
        <f>VLOOKUP($R60,CardStats!$A$3:$AH$473,10,FALSE)</f>
        <v>2.3333333333333335</v>
      </c>
      <c r="W60" s="27">
        <f>VLOOKUP($R60,CardStats!$A$3:$AH$473,11,FALSE)</f>
        <v>0.54545454545454541</v>
      </c>
      <c r="X60" s="27">
        <f>VLOOKUP($R60,CardStats!$A$3:$AH$473,13,FALSE)</f>
        <v>0.66666666666666663</v>
      </c>
      <c r="Y60" s="27">
        <f>VLOOKUP($R60,CardStats!$A$3:$AH$473,14,FALSE)</f>
        <v>0.27272727272727271</v>
      </c>
      <c r="Z60" s="27">
        <f>VLOOKUP($R60,CardStats!$A$3:$AH$473,16,FALSE)</f>
        <v>0.16666666666666666</v>
      </c>
      <c r="AA60" s="27">
        <f>VLOOKUP($R60,CardStats!$A$3:$AH$473,17,FALSE)</f>
        <v>0.27272727272727271</v>
      </c>
      <c r="AB60" s="27">
        <f>VLOOKUP($R60,CardStats!$A$3:$AH$473,19,FALSE)</f>
        <v>0.16666666666666666</v>
      </c>
      <c r="AC60" s="27">
        <f>VLOOKUP($R60,CardStats!$A$3:$AH$473,20,FALSE)</f>
        <v>0.72727272727272729</v>
      </c>
      <c r="AD60" s="27">
        <f>VLOOKUP($R60,CardStats!$A$3:$AH$473,22,FALSE)</f>
        <v>1</v>
      </c>
      <c r="AE60" s="27">
        <f>VLOOKUP($R60,CardStats!$A$3:$AH$473,23,FALSE)</f>
        <v>0.63636363636363635</v>
      </c>
      <c r="AF60" s="27">
        <f>VLOOKUP($R60,CardStats!$A$3:$AH$473,25,FALSE)</f>
        <v>0.83333333333333337</v>
      </c>
    </row>
    <row r="61" spans="1:32" hidden="1" x14ac:dyDescent="0.3">
      <c r="A61" s="22">
        <f>VLOOKUP($O61,CardStats!$A$3:$AH$473,5,FALSE)</f>
        <v>3.6363636363636362</v>
      </c>
      <c r="B61" s="22">
        <f>VLOOKUP($O61,CardStats!$A$3:$AH$473,6,FALSE)</f>
        <v>3.8333333333333335</v>
      </c>
      <c r="C61" s="22">
        <f>VLOOKUP($O61,CardStats!$A$3:$AH$473,8,FALSE)</f>
        <v>2</v>
      </c>
      <c r="D61" s="22">
        <f>VLOOKUP($O61,CardStats!$A$3:$AH$473,9,FALSE)</f>
        <v>2.1666666666666665</v>
      </c>
      <c r="E61" s="27">
        <f>VLOOKUP($O61,CardStats!$A$3:$AH$473,11,FALSE)</f>
        <v>0.81818181818181823</v>
      </c>
      <c r="F61" s="27">
        <f>VLOOKUP($O61,CardStats!$A$3:$AH$473,12,FALSE)</f>
        <v>1</v>
      </c>
      <c r="G61" s="27">
        <f>VLOOKUP($O61,CardStats!$A$3:$AH$473,14,FALSE)</f>
        <v>0.63636363636363635</v>
      </c>
      <c r="H61" s="27">
        <f>VLOOKUP($O61,CardStats!$A$3:$AH$473,15,FALSE)</f>
        <v>0.66666666666666663</v>
      </c>
      <c r="I61" s="27">
        <f>VLOOKUP($O61,CardStats!$A$3:$AH$473,17,FALSE)</f>
        <v>0.18181818181818182</v>
      </c>
      <c r="J61" s="27">
        <f>VLOOKUP($O61,CardStats!$A$3:$AH$473,18,FALSE)</f>
        <v>0.16666666666666666</v>
      </c>
      <c r="K61" s="27">
        <f>VLOOKUP($O61,CardStats!$A$3:$AH$473,20,FALSE)</f>
        <v>1</v>
      </c>
      <c r="L61" s="27">
        <f>VLOOKUP($O61,CardStats!$A$3:$AH$473,21,FALSE)</f>
        <v>1</v>
      </c>
      <c r="M61" s="27">
        <f>VLOOKUP($O61,CardStats!$A$3:$AH$473,23,FALSE)</f>
        <v>0.81818181818181823</v>
      </c>
      <c r="N61" s="27">
        <f>VLOOKUP($O61,CardStats!$A$3:$AH$473,24,FALSE)</f>
        <v>1</v>
      </c>
      <c r="O61" s="24" t="str">
        <f>Fixtures!A61</f>
        <v>West Ham United</v>
      </c>
      <c r="P61" s="24" t="str">
        <f>Fixtures!E61</f>
        <v>Premier League</v>
      </c>
      <c r="Q61" s="25">
        <f>IF(Fixtures!C61&gt;7,Fixtures!D61)</f>
        <v>43792</v>
      </c>
      <c r="R61" s="24" t="str">
        <f>Fixtures!B61</f>
        <v>Tottenham Hotspur</v>
      </c>
      <c r="S61" s="22">
        <f>VLOOKUP($R61,CardStats!$A$3:$AH$473,5,FALSE)</f>
        <v>4.3636363636363633</v>
      </c>
      <c r="T61" s="22">
        <f>VLOOKUP($R61,CardStats!$A$3:$AH$473,7,FALSE)</f>
        <v>4.166666666666667</v>
      </c>
      <c r="U61" s="22">
        <f>VLOOKUP($R61,CardStats!$A$3:$AH$473,8,FALSE)</f>
        <v>2.4545454545454546</v>
      </c>
      <c r="V61" s="22">
        <f>VLOOKUP($R61,CardStats!$A$3:$AH$473,10,FALSE)</f>
        <v>2.3333333333333335</v>
      </c>
      <c r="W61" s="27">
        <f>VLOOKUP($R61,CardStats!$A$3:$AH$473,11,FALSE)</f>
        <v>0.81818181818181823</v>
      </c>
      <c r="X61" s="27">
        <f>VLOOKUP($R61,CardStats!$A$3:$AH$473,13,FALSE)</f>
        <v>0.83333333333333337</v>
      </c>
      <c r="Y61" s="27">
        <f>VLOOKUP($R61,CardStats!$A$3:$AH$473,14,FALSE)</f>
        <v>0.63636363636363635</v>
      </c>
      <c r="Z61" s="27">
        <f>VLOOKUP($R61,CardStats!$A$3:$AH$473,16,FALSE)</f>
        <v>0.5</v>
      </c>
      <c r="AA61" s="27">
        <f>VLOOKUP($R61,CardStats!$A$3:$AH$473,17,FALSE)</f>
        <v>0.36363636363636365</v>
      </c>
      <c r="AB61" s="27">
        <f>VLOOKUP($R61,CardStats!$A$3:$AH$473,19,FALSE)</f>
        <v>0.33333333333333331</v>
      </c>
      <c r="AC61" s="27">
        <f>VLOOKUP($R61,CardStats!$A$3:$AH$473,20,FALSE)</f>
        <v>0.90909090909090906</v>
      </c>
      <c r="AD61" s="27">
        <f>VLOOKUP($R61,CardStats!$A$3:$AH$473,22,FALSE)</f>
        <v>0.83333333333333337</v>
      </c>
      <c r="AE61" s="27">
        <f>VLOOKUP($R61,CardStats!$A$3:$AH$473,23,FALSE)</f>
        <v>0.72727272727272729</v>
      </c>
      <c r="AF61" s="27">
        <f>VLOOKUP($R61,CardStats!$A$3:$AH$473,25,FALSE)</f>
        <v>0.66666666666666663</v>
      </c>
    </row>
    <row r="62" spans="1:32" hidden="1" x14ac:dyDescent="0.3">
      <c r="A62" s="22">
        <f>VLOOKUP($O62,CardStats!$A$3:$AH$473,5,FALSE)</f>
        <v>5.0909090909090908</v>
      </c>
      <c r="B62" s="22">
        <f>VLOOKUP($O62,CardStats!$A$3:$AH$473,6,FALSE)</f>
        <v>5.4</v>
      </c>
      <c r="C62" s="22">
        <f>VLOOKUP($O62,CardStats!$A$3:$AH$473,8,FALSE)</f>
        <v>2.0909090909090908</v>
      </c>
      <c r="D62" s="22">
        <f>VLOOKUP($O62,CardStats!$A$3:$AH$473,9,FALSE)</f>
        <v>2.2000000000000002</v>
      </c>
      <c r="E62" s="27">
        <f>VLOOKUP($O62,CardStats!$A$3:$AH$473,11,FALSE)</f>
        <v>1</v>
      </c>
      <c r="F62" s="27">
        <f>VLOOKUP($O62,CardStats!$A$3:$AH$473,12,FALSE)</f>
        <v>1</v>
      </c>
      <c r="G62" s="27">
        <f>VLOOKUP($O62,CardStats!$A$3:$AH$473,14,FALSE)</f>
        <v>0.81818181818181823</v>
      </c>
      <c r="H62" s="27">
        <f>VLOOKUP($O62,CardStats!$A$3:$AH$473,15,FALSE)</f>
        <v>1</v>
      </c>
      <c r="I62" s="27">
        <f>VLOOKUP($O62,CardStats!$A$3:$AH$473,17,FALSE)</f>
        <v>0.63636363636363635</v>
      </c>
      <c r="J62" s="27">
        <f>VLOOKUP($O62,CardStats!$A$3:$AH$473,18,FALSE)</f>
        <v>0.8</v>
      </c>
      <c r="K62" s="27">
        <f>VLOOKUP($O62,CardStats!$A$3:$AH$473,20,FALSE)</f>
        <v>1</v>
      </c>
      <c r="L62" s="27">
        <f>VLOOKUP($O62,CardStats!$A$3:$AH$473,21,FALSE)</f>
        <v>1</v>
      </c>
      <c r="M62" s="27">
        <f>VLOOKUP($O62,CardStats!$A$3:$AH$473,23,FALSE)</f>
        <v>0.81818181818181823</v>
      </c>
      <c r="N62" s="27">
        <f>VLOOKUP($O62,CardStats!$A$3:$AH$473,24,FALSE)</f>
        <v>1</v>
      </c>
      <c r="O62" s="24" t="str">
        <f>Fixtures!A62</f>
        <v>Atalanta</v>
      </c>
      <c r="P62" s="24" t="str">
        <f>Fixtures!E62</f>
        <v>Serie A</v>
      </c>
      <c r="Q62" s="25">
        <f>IF(Fixtures!C62&gt;7,Fixtures!D62)</f>
        <v>43792</v>
      </c>
      <c r="R62" s="24" t="str">
        <f>Fixtures!B62</f>
        <v>Juventus</v>
      </c>
      <c r="S62" s="22">
        <f>VLOOKUP($R62,CardStats!$A$3:$AH$473,5,FALSE)</f>
        <v>5.4545454545454541</v>
      </c>
      <c r="T62" s="22">
        <f>VLOOKUP($R62,CardStats!$A$3:$AH$473,7,FALSE)</f>
        <v>5.333333333333333</v>
      </c>
      <c r="U62" s="22">
        <f>VLOOKUP($R62,CardStats!$A$3:$AH$473,8,FALSE)</f>
        <v>2.4545454545454546</v>
      </c>
      <c r="V62" s="22">
        <f>VLOOKUP($R62,CardStats!$A$3:$AH$473,10,FALSE)</f>
        <v>2.5</v>
      </c>
      <c r="W62" s="27">
        <f>VLOOKUP($R62,CardStats!$A$3:$AH$473,11,FALSE)</f>
        <v>1</v>
      </c>
      <c r="X62" s="27">
        <f>VLOOKUP($R62,CardStats!$A$3:$AH$473,13,FALSE)</f>
        <v>1</v>
      </c>
      <c r="Y62" s="27">
        <f>VLOOKUP($R62,CardStats!$A$3:$AH$473,14,FALSE)</f>
        <v>1</v>
      </c>
      <c r="Z62" s="27">
        <f>VLOOKUP($R62,CardStats!$A$3:$AH$473,16,FALSE)</f>
        <v>1</v>
      </c>
      <c r="AA62" s="27">
        <f>VLOOKUP($R62,CardStats!$A$3:$AH$473,17,FALSE)</f>
        <v>0.72727272727272729</v>
      </c>
      <c r="AB62" s="27">
        <f>VLOOKUP($R62,CardStats!$A$3:$AH$473,19,FALSE)</f>
        <v>0.83333333333333337</v>
      </c>
      <c r="AC62" s="27">
        <f>VLOOKUP($R62,CardStats!$A$3:$AH$473,20,FALSE)</f>
        <v>0.90909090909090906</v>
      </c>
      <c r="AD62" s="27">
        <f>VLOOKUP($R62,CardStats!$A$3:$AH$473,22,FALSE)</f>
        <v>1</v>
      </c>
      <c r="AE62" s="27">
        <f>VLOOKUP($R62,CardStats!$A$3:$AH$473,23,FALSE)</f>
        <v>0.81818181818181823</v>
      </c>
      <c r="AF62" s="27">
        <f>VLOOKUP($R62,CardStats!$A$3:$AH$473,25,FALSE)</f>
        <v>0.83333333333333337</v>
      </c>
    </row>
    <row r="63" spans="1:32" hidden="1" x14ac:dyDescent="0.3">
      <c r="A63" s="22">
        <f>VLOOKUP($O63,CardStats!$A$3:$AH$473,5,FALSE)</f>
        <v>7.1818181818181817</v>
      </c>
      <c r="B63" s="22">
        <f>VLOOKUP($O63,CardStats!$A$3:$AH$473,6,FALSE)</f>
        <v>6</v>
      </c>
      <c r="C63" s="22">
        <f>VLOOKUP($O63,CardStats!$A$3:$AH$473,8,FALSE)</f>
        <v>3.5454545454545454</v>
      </c>
      <c r="D63" s="22">
        <f>VLOOKUP($O63,CardStats!$A$3:$AH$473,9,FALSE)</f>
        <v>2.6666666666666665</v>
      </c>
      <c r="E63" s="27">
        <f>VLOOKUP($O63,CardStats!$A$3:$AH$473,11,FALSE)</f>
        <v>1</v>
      </c>
      <c r="F63" s="27">
        <f>VLOOKUP($O63,CardStats!$A$3:$AH$473,12,FALSE)</f>
        <v>1</v>
      </c>
      <c r="G63" s="27">
        <f>VLOOKUP($O63,CardStats!$A$3:$AH$473,14,FALSE)</f>
        <v>0.81818181818181823</v>
      </c>
      <c r="H63" s="27">
        <f>VLOOKUP($O63,CardStats!$A$3:$AH$473,15,FALSE)</f>
        <v>0.66666666666666663</v>
      </c>
      <c r="I63" s="27">
        <f>VLOOKUP($O63,CardStats!$A$3:$AH$473,17,FALSE)</f>
        <v>0.72727272727272729</v>
      </c>
      <c r="J63" s="27">
        <f>VLOOKUP($O63,CardStats!$A$3:$AH$473,18,FALSE)</f>
        <v>0.66666666666666663</v>
      </c>
      <c r="K63" s="27">
        <f>VLOOKUP($O63,CardStats!$A$3:$AH$473,20,FALSE)</f>
        <v>1</v>
      </c>
      <c r="L63" s="27">
        <f>VLOOKUP($O63,CardStats!$A$3:$AH$473,21,FALSE)</f>
        <v>1</v>
      </c>
      <c r="M63" s="27">
        <f>VLOOKUP($O63,CardStats!$A$3:$AH$473,23,FALSE)</f>
        <v>0.90909090909090906</v>
      </c>
      <c r="N63" s="27">
        <f>VLOOKUP($O63,CardStats!$A$3:$AH$473,24,FALSE)</f>
        <v>0.83333333333333337</v>
      </c>
      <c r="O63" s="24" t="str">
        <f>Fixtures!A63</f>
        <v>Milan</v>
      </c>
      <c r="P63" s="24" t="str">
        <f>Fixtures!E63</f>
        <v>Serie A</v>
      </c>
      <c r="Q63" s="25">
        <f>IF(Fixtures!C63&gt;7,Fixtures!D63)</f>
        <v>43792</v>
      </c>
      <c r="R63" s="24" t="str">
        <f>Fixtures!B63</f>
        <v>Napoli</v>
      </c>
      <c r="S63" s="22">
        <f>VLOOKUP($R63,CardStats!$A$3:$AH$473,5,FALSE)</f>
        <v>5.0909090909090908</v>
      </c>
      <c r="T63" s="22">
        <f>VLOOKUP($R63,CardStats!$A$3:$AH$473,7,FALSE)</f>
        <v>5.666666666666667</v>
      </c>
      <c r="U63" s="22">
        <f>VLOOKUP($R63,CardStats!$A$3:$AH$473,8,FALSE)</f>
        <v>2.5454545454545454</v>
      </c>
      <c r="V63" s="22">
        <f>VLOOKUP($R63,CardStats!$A$3:$AH$473,10,FALSE)</f>
        <v>2.6666666666666665</v>
      </c>
      <c r="W63" s="27">
        <f>VLOOKUP($R63,CardStats!$A$3:$AH$473,11,FALSE)</f>
        <v>1</v>
      </c>
      <c r="X63" s="27">
        <f>VLOOKUP($R63,CardStats!$A$3:$AH$473,13,FALSE)</f>
        <v>1</v>
      </c>
      <c r="Y63" s="27">
        <f>VLOOKUP($R63,CardStats!$A$3:$AH$473,14,FALSE)</f>
        <v>0.72727272727272729</v>
      </c>
      <c r="Z63" s="27">
        <f>VLOOKUP($R63,CardStats!$A$3:$AH$473,16,FALSE)</f>
        <v>0.83333333333333337</v>
      </c>
      <c r="AA63" s="27">
        <f>VLOOKUP($R63,CardStats!$A$3:$AH$473,17,FALSE)</f>
        <v>0.63636363636363635</v>
      </c>
      <c r="AB63" s="27">
        <f>VLOOKUP($R63,CardStats!$A$3:$AH$473,19,FALSE)</f>
        <v>0.83333333333333337</v>
      </c>
      <c r="AC63" s="27">
        <f>VLOOKUP($R63,CardStats!$A$3:$AH$473,20,FALSE)</f>
        <v>1</v>
      </c>
      <c r="AD63" s="27">
        <f>VLOOKUP($R63,CardStats!$A$3:$AH$473,22,FALSE)</f>
        <v>1</v>
      </c>
      <c r="AE63" s="27">
        <f>VLOOKUP($R63,CardStats!$A$3:$AH$473,23,FALSE)</f>
        <v>0.90909090909090906</v>
      </c>
      <c r="AF63" s="27">
        <f>VLOOKUP($R63,CardStats!$A$3:$AH$473,25,FALSE)</f>
        <v>0.83333333333333337</v>
      </c>
    </row>
    <row r="64" spans="1:32" hidden="1" x14ac:dyDescent="0.3">
      <c r="A64" s="22">
        <f>VLOOKUP($O64,CardStats!$A$3:$AH$473,5,FALSE)</f>
        <v>5.5454545454545459</v>
      </c>
      <c r="B64" s="22">
        <f>VLOOKUP($O64,CardStats!$A$3:$AH$473,6,FALSE)</f>
        <v>6.5</v>
      </c>
      <c r="C64" s="22">
        <f>VLOOKUP($O64,CardStats!$A$3:$AH$473,8,FALSE)</f>
        <v>2.5454545454545454</v>
      </c>
      <c r="D64" s="22">
        <f>VLOOKUP($O64,CardStats!$A$3:$AH$473,9,FALSE)</f>
        <v>2.8333333333333335</v>
      </c>
      <c r="E64" s="27">
        <f>VLOOKUP($O64,CardStats!$A$3:$AH$473,11,FALSE)</f>
        <v>1</v>
      </c>
      <c r="F64" s="27">
        <f>VLOOKUP($O64,CardStats!$A$3:$AH$473,12,FALSE)</f>
        <v>1</v>
      </c>
      <c r="G64" s="27">
        <f>VLOOKUP($O64,CardStats!$A$3:$AH$473,14,FALSE)</f>
        <v>0.81818181818181823</v>
      </c>
      <c r="H64" s="27">
        <f>VLOOKUP($O64,CardStats!$A$3:$AH$473,15,FALSE)</f>
        <v>0.83333333333333337</v>
      </c>
      <c r="I64" s="27">
        <f>VLOOKUP($O64,CardStats!$A$3:$AH$473,17,FALSE)</f>
        <v>0.63636363636363635</v>
      </c>
      <c r="J64" s="27">
        <f>VLOOKUP($O64,CardStats!$A$3:$AH$473,18,FALSE)</f>
        <v>0.83333333333333337</v>
      </c>
      <c r="K64" s="27">
        <f>VLOOKUP($O64,CardStats!$A$3:$AH$473,20,FALSE)</f>
        <v>1</v>
      </c>
      <c r="L64" s="27">
        <f>VLOOKUP($O64,CardStats!$A$3:$AH$473,21,FALSE)</f>
        <v>1</v>
      </c>
      <c r="M64" s="27">
        <f>VLOOKUP($O64,CardStats!$A$3:$AH$473,23,FALSE)</f>
        <v>0.72727272727272729</v>
      </c>
      <c r="N64" s="27">
        <f>VLOOKUP($O64,CardStats!$A$3:$AH$473,24,FALSE)</f>
        <v>0.66666666666666663</v>
      </c>
      <c r="O64" s="24" t="str">
        <f>Fixtures!A64</f>
        <v>Torino</v>
      </c>
      <c r="P64" s="24" t="str">
        <f>Fixtures!E64</f>
        <v>Serie A</v>
      </c>
      <c r="Q64" s="25">
        <f>IF(Fixtures!C64&gt;7,Fixtures!D64)</f>
        <v>43792</v>
      </c>
      <c r="R64" s="24" t="str">
        <f>Fixtures!B64</f>
        <v>Internazionale</v>
      </c>
      <c r="S64" s="22">
        <f>VLOOKUP($R64,CardStats!$A$3:$AH$473,5,FALSE)</f>
        <v>5.5454545454545459</v>
      </c>
      <c r="T64" s="22">
        <f>VLOOKUP($R64,CardStats!$A$3:$AH$473,7,FALSE)</f>
        <v>6.333333333333333</v>
      </c>
      <c r="U64" s="22">
        <f>VLOOKUP($R64,CardStats!$A$3:$AH$473,8,FALSE)</f>
        <v>2.5454545454545454</v>
      </c>
      <c r="V64" s="22">
        <f>VLOOKUP($R64,CardStats!$A$3:$AH$473,10,FALSE)</f>
        <v>3</v>
      </c>
      <c r="W64" s="27">
        <f>VLOOKUP($R64,CardStats!$A$3:$AH$473,11,FALSE)</f>
        <v>1</v>
      </c>
      <c r="X64" s="27">
        <f>VLOOKUP($R64,CardStats!$A$3:$AH$473,13,FALSE)</f>
        <v>1</v>
      </c>
      <c r="Y64" s="27">
        <f>VLOOKUP($R64,CardStats!$A$3:$AH$473,14,FALSE)</f>
        <v>0.90909090909090906</v>
      </c>
      <c r="Z64" s="27">
        <f>VLOOKUP($R64,CardStats!$A$3:$AH$473,16,FALSE)</f>
        <v>0.83333333333333337</v>
      </c>
      <c r="AA64" s="27">
        <f>VLOOKUP($R64,CardStats!$A$3:$AH$473,17,FALSE)</f>
        <v>0.72727272727272729</v>
      </c>
      <c r="AB64" s="27">
        <f>VLOOKUP($R64,CardStats!$A$3:$AH$473,19,FALSE)</f>
        <v>0.83333333333333337</v>
      </c>
      <c r="AC64" s="27">
        <f>VLOOKUP($R64,CardStats!$A$3:$AH$473,20,FALSE)</f>
        <v>1</v>
      </c>
      <c r="AD64" s="27">
        <f>VLOOKUP($R64,CardStats!$A$3:$AH$473,22,FALSE)</f>
        <v>1</v>
      </c>
      <c r="AE64" s="27">
        <f>VLOOKUP($R64,CardStats!$A$3:$AH$473,23,FALSE)</f>
        <v>0.81818181818181823</v>
      </c>
      <c r="AF64" s="27">
        <f>VLOOKUP($R64,CardStats!$A$3:$AH$473,25,FALSE)</f>
        <v>0.83333333333333337</v>
      </c>
    </row>
    <row r="65" spans="1:32" hidden="1" x14ac:dyDescent="0.3">
      <c r="A65" s="22">
        <f>VLOOKUP($O65,CardStats!$A$3:$AH$473,5,FALSE)</f>
        <v>6.166666666666667</v>
      </c>
      <c r="B65" s="22">
        <f>VLOOKUP($O65,CardStats!$A$3:$AH$473,6,FALSE)</f>
        <v>7.666666666666667</v>
      </c>
      <c r="C65" s="22">
        <f>VLOOKUP($O65,CardStats!$A$3:$AH$473,8,FALSE)</f>
        <v>3.1666666666666665</v>
      </c>
      <c r="D65" s="22">
        <f>VLOOKUP($O65,CardStats!$A$3:$AH$473,9,FALSE)</f>
        <v>3.8333333333333335</v>
      </c>
      <c r="E65" s="27">
        <f>VLOOKUP($O65,CardStats!$A$3:$AH$473,11,FALSE)</f>
        <v>0.91666666666666663</v>
      </c>
      <c r="F65" s="27">
        <f>VLOOKUP($O65,CardStats!$A$3:$AH$473,12,FALSE)</f>
        <v>1</v>
      </c>
      <c r="G65" s="27">
        <f>VLOOKUP($O65,CardStats!$A$3:$AH$473,14,FALSE)</f>
        <v>0.83333333333333337</v>
      </c>
      <c r="H65" s="27">
        <f>VLOOKUP($O65,CardStats!$A$3:$AH$473,15,FALSE)</f>
        <v>1</v>
      </c>
      <c r="I65" s="27">
        <f>VLOOKUP($O65,CardStats!$A$3:$AH$473,17,FALSE)</f>
        <v>0.66666666666666663</v>
      </c>
      <c r="J65" s="27">
        <f>VLOOKUP($O65,CardStats!$A$3:$AH$473,18,FALSE)</f>
        <v>0.83333333333333337</v>
      </c>
      <c r="K65" s="27">
        <f>VLOOKUP($O65,CardStats!$A$3:$AH$473,20,FALSE)</f>
        <v>1</v>
      </c>
      <c r="L65" s="27">
        <f>VLOOKUP($O65,CardStats!$A$3:$AH$473,21,FALSE)</f>
        <v>1</v>
      </c>
      <c r="M65" s="27">
        <f>VLOOKUP($O65,CardStats!$A$3:$AH$473,23,FALSE)</f>
        <v>0.91666666666666663</v>
      </c>
      <c r="N65" s="27">
        <f>VLOOKUP($O65,CardStats!$A$3:$AH$473,24,FALSE)</f>
        <v>1</v>
      </c>
      <c r="O65" s="24" t="str">
        <f>Fixtures!A65</f>
        <v>Real Betis</v>
      </c>
      <c r="P65" s="24" t="str">
        <f>Fixtures!E65</f>
        <v>La Liga</v>
      </c>
      <c r="Q65" s="25">
        <f>IF(Fixtures!C65&gt;7,Fixtures!D65)</f>
        <v>43792</v>
      </c>
      <c r="R65" s="24" t="str">
        <f>Fixtures!B65</f>
        <v>Valencia</v>
      </c>
      <c r="S65" s="22">
        <f>VLOOKUP($R65,CardStats!$A$3:$AH$473,5,FALSE)</f>
        <v>4.75</v>
      </c>
      <c r="T65" s="22">
        <f>VLOOKUP($R65,CardStats!$A$3:$AH$473,7,FALSE)</f>
        <v>3.8333333333333335</v>
      </c>
      <c r="U65" s="22">
        <f>VLOOKUP($R65,CardStats!$A$3:$AH$473,8,FALSE)</f>
        <v>2.5833333333333335</v>
      </c>
      <c r="V65" s="22">
        <f>VLOOKUP($R65,CardStats!$A$3:$AH$473,10,FALSE)</f>
        <v>2.6666666666666665</v>
      </c>
      <c r="W65" s="27">
        <f>VLOOKUP($R65,CardStats!$A$3:$AH$473,11,FALSE)</f>
        <v>0.83333333333333337</v>
      </c>
      <c r="X65" s="27">
        <f>VLOOKUP($R65,CardStats!$A$3:$AH$473,13,FALSE)</f>
        <v>0.83333333333333337</v>
      </c>
      <c r="Y65" s="27">
        <f>VLOOKUP($R65,CardStats!$A$3:$AH$473,14,FALSE)</f>
        <v>0.66666666666666663</v>
      </c>
      <c r="Z65" s="27">
        <f>VLOOKUP($R65,CardStats!$A$3:$AH$473,16,FALSE)</f>
        <v>0.5</v>
      </c>
      <c r="AA65" s="27">
        <f>VLOOKUP($R65,CardStats!$A$3:$AH$473,17,FALSE)</f>
        <v>0.5</v>
      </c>
      <c r="AB65" s="27">
        <f>VLOOKUP($R65,CardStats!$A$3:$AH$473,19,FALSE)</f>
        <v>0.33333333333333331</v>
      </c>
      <c r="AC65" s="27">
        <f>VLOOKUP($R65,CardStats!$A$3:$AH$473,20,FALSE)</f>
        <v>0.91666666666666663</v>
      </c>
      <c r="AD65" s="27">
        <f>VLOOKUP($R65,CardStats!$A$3:$AH$473,22,FALSE)</f>
        <v>1</v>
      </c>
      <c r="AE65" s="27">
        <f>VLOOKUP($R65,CardStats!$A$3:$AH$473,23,FALSE)</f>
        <v>0.66666666666666663</v>
      </c>
      <c r="AF65" s="27">
        <f>VLOOKUP($R65,CardStats!$A$3:$AH$473,25,FALSE)</f>
        <v>0.83333333333333337</v>
      </c>
    </row>
    <row r="66" spans="1:32" hidden="1" x14ac:dyDescent="0.3">
      <c r="A66" s="22">
        <f>VLOOKUP($O66,CardStats!$A$3:$AH$473,5,FALSE)</f>
        <v>6.166666666666667</v>
      </c>
      <c r="B66" s="22">
        <f>VLOOKUP($O66,CardStats!$A$3:$AH$473,6,FALSE)</f>
        <v>5.5</v>
      </c>
      <c r="C66" s="22">
        <f>VLOOKUP($O66,CardStats!$A$3:$AH$473,8,FALSE)</f>
        <v>2.5</v>
      </c>
      <c r="D66" s="22">
        <f>VLOOKUP($O66,CardStats!$A$3:$AH$473,9,FALSE)</f>
        <v>2</v>
      </c>
      <c r="E66" s="27">
        <f>VLOOKUP($O66,CardStats!$A$3:$AH$473,11,FALSE)</f>
        <v>0.83333333333333337</v>
      </c>
      <c r="F66" s="27">
        <f>VLOOKUP($O66,CardStats!$A$3:$AH$473,12,FALSE)</f>
        <v>0.66666666666666663</v>
      </c>
      <c r="G66" s="27">
        <f>VLOOKUP($O66,CardStats!$A$3:$AH$473,14,FALSE)</f>
        <v>0.83333333333333337</v>
      </c>
      <c r="H66" s="27">
        <f>VLOOKUP($O66,CardStats!$A$3:$AH$473,15,FALSE)</f>
        <v>0.66666666666666663</v>
      </c>
      <c r="I66" s="27">
        <f>VLOOKUP($O66,CardStats!$A$3:$AH$473,17,FALSE)</f>
        <v>0.75</v>
      </c>
      <c r="J66" s="27">
        <f>VLOOKUP($O66,CardStats!$A$3:$AH$473,18,FALSE)</f>
        <v>0.66666666666666663</v>
      </c>
      <c r="K66" s="27">
        <f>VLOOKUP($O66,CardStats!$A$3:$AH$473,20,FALSE)</f>
        <v>0.91666666666666663</v>
      </c>
      <c r="L66" s="27">
        <f>VLOOKUP($O66,CardStats!$A$3:$AH$473,21,FALSE)</f>
        <v>0.83333333333333337</v>
      </c>
      <c r="M66" s="27">
        <f>VLOOKUP($O66,CardStats!$A$3:$AH$473,23,FALSE)</f>
        <v>0.75</v>
      </c>
      <c r="N66" s="27">
        <f>VLOOKUP($O66,CardStats!$A$3:$AH$473,24,FALSE)</f>
        <v>0.66666666666666663</v>
      </c>
      <c r="O66" s="24" t="str">
        <f>Fixtures!A66</f>
        <v>Granada</v>
      </c>
      <c r="P66" s="24" t="str">
        <f>Fixtures!E66</f>
        <v>La Liga</v>
      </c>
      <c r="Q66" s="25">
        <f>IF(Fixtures!C66&gt;7,Fixtures!D66)</f>
        <v>43792</v>
      </c>
      <c r="R66" s="24" t="str">
        <f>Fixtures!B66</f>
        <v>Atletico Madrid</v>
      </c>
      <c r="S66" s="22">
        <f>VLOOKUP($R66,CardStats!$A$3:$AH$473,5,FALSE)</f>
        <v>6.166666666666667</v>
      </c>
      <c r="T66" s="22">
        <f>VLOOKUP($R66,CardStats!$A$3:$AH$473,7,FALSE)</f>
        <v>7.333333333333333</v>
      </c>
      <c r="U66" s="22">
        <f>VLOOKUP($R66,CardStats!$A$3:$AH$473,8,FALSE)</f>
        <v>2.8333333333333335</v>
      </c>
      <c r="V66" s="22">
        <f>VLOOKUP($R66,CardStats!$A$3:$AH$473,10,FALSE)</f>
        <v>3.8333333333333335</v>
      </c>
      <c r="W66" s="27">
        <f>VLOOKUP($R66,CardStats!$A$3:$AH$473,11,FALSE)</f>
        <v>1</v>
      </c>
      <c r="X66" s="27">
        <f>VLOOKUP($R66,CardStats!$A$3:$AH$473,13,FALSE)</f>
        <v>1</v>
      </c>
      <c r="Y66" s="27">
        <f>VLOOKUP($R66,CardStats!$A$3:$AH$473,14,FALSE)</f>
        <v>0.83333333333333337</v>
      </c>
      <c r="Z66" s="27">
        <f>VLOOKUP($R66,CardStats!$A$3:$AH$473,16,FALSE)</f>
        <v>1</v>
      </c>
      <c r="AA66" s="27">
        <f>VLOOKUP($R66,CardStats!$A$3:$AH$473,17,FALSE)</f>
        <v>0.58333333333333337</v>
      </c>
      <c r="AB66" s="27">
        <f>VLOOKUP($R66,CardStats!$A$3:$AH$473,19,FALSE)</f>
        <v>0.83333333333333337</v>
      </c>
      <c r="AC66" s="27">
        <f>VLOOKUP($R66,CardStats!$A$3:$AH$473,20,FALSE)</f>
        <v>0.91666666666666663</v>
      </c>
      <c r="AD66" s="27">
        <f>VLOOKUP($R66,CardStats!$A$3:$AH$473,22,FALSE)</f>
        <v>1</v>
      </c>
      <c r="AE66" s="27">
        <f>VLOOKUP($R66,CardStats!$A$3:$AH$473,23,FALSE)</f>
        <v>0.83333333333333337</v>
      </c>
      <c r="AF66" s="27">
        <f>VLOOKUP($R66,CardStats!$A$3:$AH$473,25,FALSE)</f>
        <v>1</v>
      </c>
    </row>
    <row r="67" spans="1:32" hidden="1" x14ac:dyDescent="0.3">
      <c r="A67" s="22">
        <f>VLOOKUP($O67,CardStats!$A$3:$AH$473,5,FALSE)</f>
        <v>5.75</v>
      </c>
      <c r="B67" s="22">
        <f>VLOOKUP($O67,CardStats!$A$3:$AH$473,6,FALSE)</f>
        <v>5.4285714285714288</v>
      </c>
      <c r="C67" s="22">
        <f>VLOOKUP($O67,CardStats!$A$3:$AH$473,8,FALSE)</f>
        <v>3.25</v>
      </c>
      <c r="D67" s="22">
        <f>VLOOKUP($O67,CardStats!$A$3:$AH$473,9,FALSE)</f>
        <v>2.8571428571428572</v>
      </c>
      <c r="E67" s="27">
        <f>VLOOKUP($O67,CardStats!$A$3:$AH$473,11,FALSE)</f>
        <v>0.83333333333333337</v>
      </c>
      <c r="F67" s="27">
        <f>VLOOKUP($O67,CardStats!$A$3:$AH$473,12,FALSE)</f>
        <v>0.7142857142857143</v>
      </c>
      <c r="G67" s="27">
        <f>VLOOKUP($O67,CardStats!$A$3:$AH$473,14,FALSE)</f>
        <v>0.83333333333333337</v>
      </c>
      <c r="H67" s="27">
        <f>VLOOKUP($O67,CardStats!$A$3:$AH$473,15,FALSE)</f>
        <v>0.7142857142857143</v>
      </c>
      <c r="I67" s="27">
        <f>VLOOKUP($O67,CardStats!$A$3:$AH$473,17,FALSE)</f>
        <v>0.83333333333333337</v>
      </c>
      <c r="J67" s="27">
        <f>VLOOKUP($O67,CardStats!$A$3:$AH$473,18,FALSE)</f>
        <v>0.7142857142857143</v>
      </c>
      <c r="K67" s="27">
        <f>VLOOKUP($O67,CardStats!$A$3:$AH$473,20,FALSE)</f>
        <v>0.91666666666666663</v>
      </c>
      <c r="L67" s="27">
        <f>VLOOKUP($O67,CardStats!$A$3:$AH$473,21,FALSE)</f>
        <v>0.8571428571428571</v>
      </c>
      <c r="M67" s="27">
        <f>VLOOKUP($O67,CardStats!$A$3:$AH$473,23,FALSE)</f>
        <v>0.91666666666666663</v>
      </c>
      <c r="N67" s="27">
        <f>VLOOKUP($O67,CardStats!$A$3:$AH$473,24,FALSE)</f>
        <v>0.8571428571428571</v>
      </c>
      <c r="O67" s="24" t="str">
        <f>Fixtures!A67</f>
        <v>Leganes</v>
      </c>
      <c r="P67" s="24" t="str">
        <f>Fixtures!E67</f>
        <v>La Liga</v>
      </c>
      <c r="Q67" s="25">
        <f>IF(Fixtures!C67&gt;7,Fixtures!D67)</f>
        <v>43792</v>
      </c>
      <c r="R67" s="24" t="str">
        <f>Fixtures!B67</f>
        <v>Barcelona</v>
      </c>
      <c r="S67" s="22">
        <f>VLOOKUP($R67,CardStats!$A$3:$AH$473,5,FALSE)</f>
        <v>5.4545454545454541</v>
      </c>
      <c r="T67" s="22">
        <f>VLOOKUP($R67,CardStats!$A$3:$AH$473,7,FALSE)</f>
        <v>5.666666666666667</v>
      </c>
      <c r="U67" s="22">
        <f>VLOOKUP($R67,CardStats!$A$3:$AH$473,8,FALSE)</f>
        <v>2.7272727272727271</v>
      </c>
      <c r="V67" s="22">
        <f>VLOOKUP($R67,CardStats!$A$3:$AH$473,10,FALSE)</f>
        <v>2.8333333333333335</v>
      </c>
      <c r="W67" s="27">
        <f>VLOOKUP($R67,CardStats!$A$3:$AH$473,11,FALSE)</f>
        <v>0.81818181818181823</v>
      </c>
      <c r="X67" s="27">
        <f>VLOOKUP($R67,CardStats!$A$3:$AH$473,13,FALSE)</f>
        <v>0.83333333333333337</v>
      </c>
      <c r="Y67" s="27">
        <f>VLOOKUP($R67,CardStats!$A$3:$AH$473,14,FALSE)</f>
        <v>0.72727272727272729</v>
      </c>
      <c r="Z67" s="27">
        <f>VLOOKUP($R67,CardStats!$A$3:$AH$473,16,FALSE)</f>
        <v>0.83333333333333337</v>
      </c>
      <c r="AA67" s="27">
        <f>VLOOKUP($R67,CardStats!$A$3:$AH$473,17,FALSE)</f>
        <v>0.72727272727272729</v>
      </c>
      <c r="AB67" s="27">
        <f>VLOOKUP($R67,CardStats!$A$3:$AH$473,19,FALSE)</f>
        <v>0.83333333333333337</v>
      </c>
      <c r="AC67" s="27">
        <f>VLOOKUP($R67,CardStats!$A$3:$AH$473,20,FALSE)</f>
        <v>0.81818181818181823</v>
      </c>
      <c r="AD67" s="27">
        <f>VLOOKUP($R67,CardStats!$A$3:$AH$473,22,FALSE)</f>
        <v>0.83333333333333337</v>
      </c>
      <c r="AE67" s="27">
        <f>VLOOKUP($R67,CardStats!$A$3:$AH$473,23,FALSE)</f>
        <v>0.54545454545454541</v>
      </c>
      <c r="AF67" s="27">
        <f>VLOOKUP($R67,CardStats!$A$3:$AH$473,25,FALSE)</f>
        <v>0.66666666666666663</v>
      </c>
    </row>
    <row r="68" spans="1:32" hidden="1" x14ac:dyDescent="0.3">
      <c r="A68" s="22">
        <f>VLOOKUP($O68,CardStats!$A$3:$AH$473,5,FALSE)</f>
        <v>5.3636363636363633</v>
      </c>
      <c r="B68" s="22">
        <f>VLOOKUP($O68,CardStats!$A$3:$AH$473,6,FALSE)</f>
        <v>5.5</v>
      </c>
      <c r="C68" s="22">
        <f>VLOOKUP($O68,CardStats!$A$3:$AH$473,8,FALSE)</f>
        <v>2.3636363636363638</v>
      </c>
      <c r="D68" s="22">
        <f>VLOOKUP($O68,CardStats!$A$3:$AH$473,9,FALSE)</f>
        <v>2.1666666666666665</v>
      </c>
      <c r="E68" s="27">
        <f>VLOOKUP($O68,CardStats!$A$3:$AH$473,11,FALSE)</f>
        <v>1</v>
      </c>
      <c r="F68" s="27">
        <f>VLOOKUP($O68,CardStats!$A$3:$AH$473,12,FALSE)</f>
        <v>1</v>
      </c>
      <c r="G68" s="27">
        <f>VLOOKUP($O68,CardStats!$A$3:$AH$473,14,FALSE)</f>
        <v>0.90909090909090906</v>
      </c>
      <c r="H68" s="27">
        <f>VLOOKUP($O68,CardStats!$A$3:$AH$473,15,FALSE)</f>
        <v>1</v>
      </c>
      <c r="I68" s="27">
        <f>VLOOKUP($O68,CardStats!$A$3:$AH$473,17,FALSE)</f>
        <v>0.54545454545454541</v>
      </c>
      <c r="J68" s="27">
        <f>VLOOKUP($O68,CardStats!$A$3:$AH$473,18,FALSE)</f>
        <v>0.5</v>
      </c>
      <c r="K68" s="27">
        <f>VLOOKUP($O68,CardStats!$A$3:$AH$473,20,FALSE)</f>
        <v>1</v>
      </c>
      <c r="L68" s="27">
        <f>VLOOKUP($O68,CardStats!$A$3:$AH$473,21,FALSE)</f>
        <v>1</v>
      </c>
      <c r="M68" s="27">
        <f>VLOOKUP($O68,CardStats!$A$3:$AH$473,23,FALSE)</f>
        <v>0.90909090909090906</v>
      </c>
      <c r="N68" s="27">
        <f>VLOOKUP($O68,CardStats!$A$3:$AH$473,24,FALSE)</f>
        <v>0.83333333333333337</v>
      </c>
      <c r="O68" s="24" t="str">
        <f>Fixtures!A68</f>
        <v>Real Madrid</v>
      </c>
      <c r="P68" s="24" t="str">
        <f>Fixtures!E68</f>
        <v>La Liga</v>
      </c>
      <c r="Q68" s="25">
        <f>IF(Fixtures!C68&gt;7,Fixtures!D68)</f>
        <v>43792</v>
      </c>
      <c r="R68" s="24" t="str">
        <f>Fixtures!B68</f>
        <v>Real Sociedad</v>
      </c>
      <c r="S68" s="22">
        <f>VLOOKUP($R68,CardStats!$A$3:$AH$473,5,FALSE)</f>
        <v>4.666666666666667</v>
      </c>
      <c r="T68" s="22">
        <f>VLOOKUP($R68,CardStats!$A$3:$AH$473,7,FALSE)</f>
        <v>4</v>
      </c>
      <c r="U68" s="22">
        <f>VLOOKUP($R68,CardStats!$A$3:$AH$473,8,FALSE)</f>
        <v>2.0833333333333335</v>
      </c>
      <c r="V68" s="22">
        <f>VLOOKUP($R68,CardStats!$A$3:$AH$473,10,FALSE)</f>
        <v>2</v>
      </c>
      <c r="W68" s="27">
        <f>VLOOKUP($R68,CardStats!$A$3:$AH$473,11,FALSE)</f>
        <v>0.75</v>
      </c>
      <c r="X68" s="27">
        <f>VLOOKUP($R68,CardStats!$A$3:$AH$473,13,FALSE)</f>
        <v>0.5714285714285714</v>
      </c>
      <c r="Y68" s="27">
        <f>VLOOKUP($R68,CardStats!$A$3:$AH$473,14,FALSE)</f>
        <v>0.66666666666666663</v>
      </c>
      <c r="Z68" s="27">
        <f>VLOOKUP($R68,CardStats!$A$3:$AH$473,16,FALSE)</f>
        <v>0.42857142857142855</v>
      </c>
      <c r="AA68" s="27">
        <f>VLOOKUP($R68,CardStats!$A$3:$AH$473,17,FALSE)</f>
        <v>0.58333333333333337</v>
      </c>
      <c r="AB68" s="27">
        <f>VLOOKUP($R68,CardStats!$A$3:$AH$473,19,FALSE)</f>
        <v>0.42857142857142855</v>
      </c>
      <c r="AC68" s="27">
        <f>VLOOKUP($R68,CardStats!$A$3:$AH$473,20,FALSE)</f>
        <v>0.91666666666666663</v>
      </c>
      <c r="AD68" s="27">
        <f>VLOOKUP($R68,CardStats!$A$3:$AH$473,22,FALSE)</f>
        <v>0.8571428571428571</v>
      </c>
      <c r="AE68" s="27">
        <f>VLOOKUP($R68,CardStats!$A$3:$AH$473,23,FALSE)</f>
        <v>0.66666666666666663</v>
      </c>
      <c r="AF68" s="27">
        <f>VLOOKUP($R68,CardStats!$A$3:$AH$473,25,FALSE)</f>
        <v>0.7142857142857143</v>
      </c>
    </row>
    <row r="69" spans="1:32" hidden="1" x14ac:dyDescent="0.3">
      <c r="A69" s="22">
        <f>VLOOKUP($O69,CardStats!$A$3:$AH$473,5,FALSE)</f>
        <v>3.5</v>
      </c>
      <c r="B69" s="22">
        <f>VLOOKUP($O69,CardStats!$A$3:$AH$473,6,FALSE)</f>
        <v>3.1666666666666665</v>
      </c>
      <c r="C69" s="22">
        <f>VLOOKUP($O69,CardStats!$A$3:$AH$473,8,FALSE)</f>
        <v>1.6666666666666667</v>
      </c>
      <c r="D69" s="22">
        <f>VLOOKUP($O69,CardStats!$A$3:$AH$473,9,FALSE)</f>
        <v>1.5</v>
      </c>
      <c r="E69" s="27">
        <f>VLOOKUP($O69,CardStats!$A$3:$AH$473,11,FALSE)</f>
        <v>0.75</v>
      </c>
      <c r="F69" s="27">
        <f>VLOOKUP($O69,CardStats!$A$3:$AH$473,12,FALSE)</f>
        <v>0.66666666666666663</v>
      </c>
      <c r="G69" s="27">
        <f>VLOOKUP($O69,CardStats!$A$3:$AH$473,14,FALSE)</f>
        <v>0.41666666666666669</v>
      </c>
      <c r="H69" s="27">
        <f>VLOOKUP($O69,CardStats!$A$3:$AH$473,15,FALSE)</f>
        <v>0.33333333333333331</v>
      </c>
      <c r="I69" s="27">
        <f>VLOOKUP($O69,CardStats!$A$3:$AH$473,17,FALSE)</f>
        <v>0.33333333333333331</v>
      </c>
      <c r="J69" s="27">
        <f>VLOOKUP($O69,CardStats!$A$3:$AH$473,18,FALSE)</f>
        <v>0.16666666666666666</v>
      </c>
      <c r="K69" s="27">
        <f>VLOOKUP($O69,CardStats!$A$3:$AH$473,20,FALSE)</f>
        <v>0.75</v>
      </c>
      <c r="L69" s="27">
        <f>VLOOKUP($O69,CardStats!$A$3:$AH$473,21,FALSE)</f>
        <v>0.83333333333333337</v>
      </c>
      <c r="M69" s="27">
        <f>VLOOKUP($O69,CardStats!$A$3:$AH$473,23,FALSE)</f>
        <v>0.5</v>
      </c>
      <c r="N69" s="27">
        <f>VLOOKUP($O69,CardStats!$A$3:$AH$473,24,FALSE)</f>
        <v>0.33333333333333331</v>
      </c>
      <c r="O69" s="24" t="str">
        <f>Fixtures!A69</f>
        <v>Olympique Lyonnais</v>
      </c>
      <c r="P69" s="24" t="str">
        <f>Fixtures!E69</f>
        <v>Ligue 1</v>
      </c>
      <c r="Q69" s="25">
        <f>IF(Fixtures!C69&gt;7,Fixtures!D69)</f>
        <v>43792</v>
      </c>
      <c r="R69" s="24" t="str">
        <f>Fixtures!B69</f>
        <v>Nice</v>
      </c>
      <c r="S69" s="22">
        <f>VLOOKUP($R69,CardStats!$A$3:$AH$473,5,FALSE)</f>
        <v>5</v>
      </c>
      <c r="T69" s="22">
        <f>VLOOKUP($R69,CardStats!$A$3:$AH$473,7,FALSE)</f>
        <v>5.333333333333333</v>
      </c>
      <c r="U69" s="22">
        <f>VLOOKUP($R69,CardStats!$A$3:$AH$473,8,FALSE)</f>
        <v>2.5833333333333335</v>
      </c>
      <c r="V69" s="22">
        <f>VLOOKUP($R69,CardStats!$A$3:$AH$473,10,FALSE)</f>
        <v>3</v>
      </c>
      <c r="W69" s="27">
        <f>VLOOKUP($R69,CardStats!$A$3:$AH$473,11,FALSE)</f>
        <v>0.91666666666666663</v>
      </c>
      <c r="X69" s="27">
        <f>VLOOKUP($R69,CardStats!$A$3:$AH$473,13,FALSE)</f>
        <v>1</v>
      </c>
      <c r="Y69" s="27">
        <f>VLOOKUP($R69,CardStats!$A$3:$AH$473,14,FALSE)</f>
        <v>0.83333333333333337</v>
      </c>
      <c r="Z69" s="27">
        <f>VLOOKUP($R69,CardStats!$A$3:$AH$473,16,FALSE)</f>
        <v>0.83333333333333337</v>
      </c>
      <c r="AA69" s="27">
        <f>VLOOKUP($R69,CardStats!$A$3:$AH$473,17,FALSE)</f>
        <v>0.5</v>
      </c>
      <c r="AB69" s="27">
        <f>VLOOKUP($R69,CardStats!$A$3:$AH$473,19,FALSE)</f>
        <v>0.5</v>
      </c>
      <c r="AC69" s="27">
        <f>VLOOKUP($R69,CardStats!$A$3:$AH$473,20,FALSE)</f>
        <v>1</v>
      </c>
      <c r="AD69" s="27">
        <f>VLOOKUP($R69,CardStats!$A$3:$AH$473,22,FALSE)</f>
        <v>1</v>
      </c>
      <c r="AE69" s="27">
        <f>VLOOKUP($R69,CardStats!$A$3:$AH$473,23,FALSE)</f>
        <v>0.83333333333333337</v>
      </c>
      <c r="AF69" s="27">
        <f>VLOOKUP($R69,CardStats!$A$3:$AH$473,25,FALSE)</f>
        <v>1</v>
      </c>
    </row>
    <row r="70" spans="1:32" hidden="1" x14ac:dyDescent="0.3">
      <c r="A70" s="22">
        <f>VLOOKUP($O70,CardStats!$A$3:$AH$473,5,FALSE)</f>
        <v>2.9166666666666665</v>
      </c>
      <c r="B70" s="22">
        <f>VLOOKUP($O70,CardStats!$A$3:$AH$473,6,FALSE)</f>
        <v>1.6666666666666667</v>
      </c>
      <c r="C70" s="22">
        <f>VLOOKUP($O70,CardStats!$A$3:$AH$473,8,FALSE)</f>
        <v>1.5</v>
      </c>
      <c r="D70" s="22">
        <f>VLOOKUP($O70,CardStats!$A$3:$AH$473,9,FALSE)</f>
        <v>1</v>
      </c>
      <c r="E70" s="27">
        <f>VLOOKUP($O70,CardStats!$A$3:$AH$473,11,FALSE)</f>
        <v>0.58333333333333337</v>
      </c>
      <c r="F70" s="27">
        <f>VLOOKUP($O70,CardStats!$A$3:$AH$473,12,FALSE)</f>
        <v>0.33333333333333331</v>
      </c>
      <c r="G70" s="27">
        <f>VLOOKUP($O70,CardStats!$A$3:$AH$473,14,FALSE)</f>
        <v>0.33333333333333331</v>
      </c>
      <c r="H70" s="27">
        <f>VLOOKUP($O70,CardStats!$A$3:$AH$473,15,FALSE)</f>
        <v>0.16666666666666666</v>
      </c>
      <c r="I70" s="27">
        <f>VLOOKUP($O70,CardStats!$A$3:$AH$473,17,FALSE)</f>
        <v>0.16666666666666666</v>
      </c>
      <c r="J70" s="27">
        <f>VLOOKUP($O70,CardStats!$A$3:$AH$473,18,FALSE)</f>
        <v>0</v>
      </c>
      <c r="K70" s="27">
        <f>VLOOKUP($O70,CardStats!$A$3:$AH$473,20,FALSE)</f>
        <v>0.75</v>
      </c>
      <c r="L70" s="27">
        <f>VLOOKUP($O70,CardStats!$A$3:$AH$473,21,FALSE)</f>
        <v>0.66666666666666663</v>
      </c>
      <c r="M70" s="27">
        <f>VLOOKUP($O70,CardStats!$A$3:$AH$473,23,FALSE)</f>
        <v>0.5</v>
      </c>
      <c r="N70" s="27">
        <f>VLOOKUP($O70,CardStats!$A$3:$AH$473,24,FALSE)</f>
        <v>0.33333333333333331</v>
      </c>
      <c r="O70" s="24" t="str">
        <f>Fixtures!A70</f>
        <v>Brest</v>
      </c>
      <c r="P70" s="24" t="str">
        <f>Fixtures!E70</f>
        <v>Ligue 1</v>
      </c>
      <c r="Q70" s="25">
        <f>IF(Fixtures!C70&gt;7,Fixtures!D70)</f>
        <v>43792</v>
      </c>
      <c r="R70" s="24" t="str">
        <f>Fixtures!B70</f>
        <v>Nantes</v>
      </c>
      <c r="S70" s="22">
        <f>VLOOKUP($R70,CardStats!$A$3:$AH$473,5,FALSE)</f>
        <v>4.333333333333333</v>
      </c>
      <c r="T70" s="22">
        <f>VLOOKUP($R70,CardStats!$A$3:$AH$473,7,FALSE)</f>
        <v>4.666666666666667</v>
      </c>
      <c r="U70" s="22">
        <f>VLOOKUP($R70,CardStats!$A$3:$AH$473,8,FALSE)</f>
        <v>1.8333333333333333</v>
      </c>
      <c r="V70" s="22">
        <f>VLOOKUP($R70,CardStats!$A$3:$AH$473,10,FALSE)</f>
        <v>2.3333333333333335</v>
      </c>
      <c r="W70" s="27">
        <f>VLOOKUP($R70,CardStats!$A$3:$AH$473,11,FALSE)</f>
        <v>1</v>
      </c>
      <c r="X70" s="27">
        <f>VLOOKUP($R70,CardStats!$A$3:$AH$473,13,FALSE)</f>
        <v>1</v>
      </c>
      <c r="Y70" s="27">
        <f>VLOOKUP($R70,CardStats!$A$3:$AH$473,14,FALSE)</f>
        <v>0.75</v>
      </c>
      <c r="Z70" s="27">
        <f>VLOOKUP($R70,CardStats!$A$3:$AH$473,16,FALSE)</f>
        <v>0.83333333333333337</v>
      </c>
      <c r="AA70" s="27">
        <f>VLOOKUP($R70,CardStats!$A$3:$AH$473,17,FALSE)</f>
        <v>0.25</v>
      </c>
      <c r="AB70" s="27">
        <f>VLOOKUP($R70,CardStats!$A$3:$AH$473,19,FALSE)</f>
        <v>0.33333333333333331</v>
      </c>
      <c r="AC70" s="27">
        <f>VLOOKUP($R70,CardStats!$A$3:$AH$473,20,FALSE)</f>
        <v>0.91666666666666663</v>
      </c>
      <c r="AD70" s="27">
        <f>VLOOKUP($R70,CardStats!$A$3:$AH$473,22,FALSE)</f>
        <v>1</v>
      </c>
      <c r="AE70" s="27">
        <f>VLOOKUP($R70,CardStats!$A$3:$AH$473,23,FALSE)</f>
        <v>0.66666666666666663</v>
      </c>
      <c r="AF70" s="27">
        <f>VLOOKUP($R70,CardStats!$A$3:$AH$473,25,FALSE)</f>
        <v>0.83333333333333337</v>
      </c>
    </row>
    <row r="71" spans="1:32" hidden="1" x14ac:dyDescent="0.3">
      <c r="A71" s="22">
        <f>VLOOKUP($O71,CardStats!$A$3:$AH$473,5,FALSE)</f>
        <v>3</v>
      </c>
      <c r="B71" s="22">
        <f>VLOOKUP($O71,CardStats!$A$3:$AH$473,6,FALSE)</f>
        <v>2.6666666666666665</v>
      </c>
      <c r="C71" s="22">
        <f>VLOOKUP($O71,CardStats!$A$3:$AH$473,8,FALSE)</f>
        <v>1.4166666666666667</v>
      </c>
      <c r="D71" s="22">
        <f>VLOOKUP($O71,CardStats!$A$3:$AH$473,9,FALSE)</f>
        <v>1.1666666666666667</v>
      </c>
      <c r="E71" s="27">
        <f>VLOOKUP($O71,CardStats!$A$3:$AH$473,11,FALSE)</f>
        <v>0.66666666666666663</v>
      </c>
      <c r="F71" s="27">
        <f>VLOOKUP($O71,CardStats!$A$3:$AH$473,12,FALSE)</f>
        <v>0.5</v>
      </c>
      <c r="G71" s="27">
        <f>VLOOKUP($O71,CardStats!$A$3:$AH$473,14,FALSE)</f>
        <v>0.33333333333333331</v>
      </c>
      <c r="H71" s="27">
        <f>VLOOKUP($O71,CardStats!$A$3:$AH$473,15,FALSE)</f>
        <v>0.33333333333333331</v>
      </c>
      <c r="I71" s="27">
        <f>VLOOKUP($O71,CardStats!$A$3:$AH$473,17,FALSE)</f>
        <v>8.3333333333333329E-2</v>
      </c>
      <c r="J71" s="27">
        <f>VLOOKUP($O71,CardStats!$A$3:$AH$473,18,FALSE)</f>
        <v>0</v>
      </c>
      <c r="K71" s="27">
        <f>VLOOKUP($O71,CardStats!$A$3:$AH$473,20,FALSE)</f>
        <v>1</v>
      </c>
      <c r="L71" s="27">
        <f>VLOOKUP($O71,CardStats!$A$3:$AH$473,21,FALSE)</f>
        <v>1</v>
      </c>
      <c r="M71" s="27">
        <f>VLOOKUP($O71,CardStats!$A$3:$AH$473,23,FALSE)</f>
        <v>0.41666666666666669</v>
      </c>
      <c r="N71" s="27">
        <f>VLOOKUP($O71,CardStats!$A$3:$AH$473,24,FALSE)</f>
        <v>0.16666666666666666</v>
      </c>
      <c r="O71" s="24" t="str">
        <f>Fixtures!A71</f>
        <v>Metz</v>
      </c>
      <c r="P71" s="24" t="str">
        <f>Fixtures!E71</f>
        <v>Ligue 1</v>
      </c>
      <c r="Q71" s="25">
        <f>IF(Fixtures!C71&gt;7,Fixtures!D71)</f>
        <v>43792</v>
      </c>
      <c r="R71" s="24" t="str">
        <f>Fixtures!B71</f>
        <v>Reims</v>
      </c>
      <c r="S71" s="22">
        <f>VLOOKUP($R71,CardStats!$A$3:$AH$473,5,FALSE)</f>
        <v>3</v>
      </c>
      <c r="T71" s="22">
        <f>VLOOKUP($R71,CardStats!$A$3:$AH$473,7,FALSE)</f>
        <v>3</v>
      </c>
      <c r="U71" s="22">
        <f>VLOOKUP($R71,CardStats!$A$3:$AH$473,8,FALSE)</f>
        <v>1.9166666666666667</v>
      </c>
      <c r="V71" s="22">
        <f>VLOOKUP($R71,CardStats!$A$3:$AH$473,10,FALSE)</f>
        <v>2</v>
      </c>
      <c r="W71" s="27">
        <f>VLOOKUP($R71,CardStats!$A$3:$AH$473,11,FALSE)</f>
        <v>0.58333333333333337</v>
      </c>
      <c r="X71" s="27">
        <f>VLOOKUP($R71,CardStats!$A$3:$AH$473,13,FALSE)</f>
        <v>0.66666666666666663</v>
      </c>
      <c r="Y71" s="27">
        <f>VLOOKUP($R71,CardStats!$A$3:$AH$473,14,FALSE)</f>
        <v>0.41666666666666669</v>
      </c>
      <c r="Z71" s="27">
        <f>VLOOKUP($R71,CardStats!$A$3:$AH$473,16,FALSE)</f>
        <v>0.5</v>
      </c>
      <c r="AA71" s="27">
        <f>VLOOKUP($R71,CardStats!$A$3:$AH$473,17,FALSE)</f>
        <v>8.3333333333333329E-2</v>
      </c>
      <c r="AB71" s="27">
        <f>VLOOKUP($R71,CardStats!$A$3:$AH$473,19,FALSE)</f>
        <v>0</v>
      </c>
      <c r="AC71" s="27">
        <f>VLOOKUP($R71,CardStats!$A$3:$AH$473,20,FALSE)</f>
        <v>0.83333333333333337</v>
      </c>
      <c r="AD71" s="27">
        <f>VLOOKUP($R71,CardStats!$A$3:$AH$473,22,FALSE)</f>
        <v>0.83333333333333337</v>
      </c>
      <c r="AE71" s="27">
        <f>VLOOKUP($R71,CardStats!$A$3:$AH$473,23,FALSE)</f>
        <v>0.66666666666666663</v>
      </c>
      <c r="AF71" s="27">
        <f>VLOOKUP($R71,CardStats!$A$3:$AH$473,25,FALSE)</f>
        <v>0.66666666666666663</v>
      </c>
    </row>
    <row r="72" spans="1:32" hidden="1" x14ac:dyDescent="0.3">
      <c r="A72" s="22">
        <f>VLOOKUP($O72,CardStats!$A$3:$AH$473,5,FALSE)</f>
        <v>3.75</v>
      </c>
      <c r="B72" s="22">
        <f>VLOOKUP($O72,CardStats!$A$3:$AH$473,6,FALSE)</f>
        <v>3.8333333333333335</v>
      </c>
      <c r="C72" s="22">
        <f>VLOOKUP($O72,CardStats!$A$3:$AH$473,8,FALSE)</f>
        <v>2.0833333333333335</v>
      </c>
      <c r="D72" s="22">
        <f>VLOOKUP($O72,CardStats!$A$3:$AH$473,9,FALSE)</f>
        <v>2</v>
      </c>
      <c r="E72" s="27">
        <f>VLOOKUP($O72,CardStats!$A$3:$AH$473,11,FALSE)</f>
        <v>0.75</v>
      </c>
      <c r="F72" s="27">
        <f>VLOOKUP($O72,CardStats!$A$3:$AH$473,12,FALSE)</f>
        <v>1</v>
      </c>
      <c r="G72" s="27">
        <f>VLOOKUP($O72,CardStats!$A$3:$AH$473,14,FALSE)</f>
        <v>0.58333333333333337</v>
      </c>
      <c r="H72" s="27">
        <f>VLOOKUP($O72,CardStats!$A$3:$AH$473,15,FALSE)</f>
        <v>0.66666666666666663</v>
      </c>
      <c r="I72" s="27">
        <f>VLOOKUP($O72,CardStats!$A$3:$AH$473,17,FALSE)</f>
        <v>0.33333333333333331</v>
      </c>
      <c r="J72" s="27">
        <f>VLOOKUP($O72,CardStats!$A$3:$AH$473,18,FALSE)</f>
        <v>0.16666666666666666</v>
      </c>
      <c r="K72" s="27">
        <f>VLOOKUP($O72,CardStats!$A$3:$AH$473,20,FALSE)</f>
        <v>0.91666666666666663</v>
      </c>
      <c r="L72" s="27">
        <f>VLOOKUP($O72,CardStats!$A$3:$AH$473,21,FALSE)</f>
        <v>1</v>
      </c>
      <c r="M72" s="27">
        <f>VLOOKUP($O72,CardStats!$A$3:$AH$473,23,FALSE)</f>
        <v>0.58333333333333337</v>
      </c>
      <c r="N72" s="27">
        <f>VLOOKUP($O72,CardStats!$A$3:$AH$473,24,FALSE)</f>
        <v>0.66666666666666663</v>
      </c>
      <c r="O72" s="24" t="str">
        <f>Fixtures!A72</f>
        <v>Amiens SC</v>
      </c>
      <c r="P72" s="24" t="str">
        <f>Fixtures!E72</f>
        <v>Ligue 1</v>
      </c>
      <c r="Q72" s="25">
        <f>IF(Fixtures!C72&gt;7,Fixtures!D72)</f>
        <v>43792</v>
      </c>
      <c r="R72" s="24" t="str">
        <f>Fixtures!B72</f>
        <v>Strasbourg</v>
      </c>
      <c r="S72" s="22">
        <f>VLOOKUP($R72,CardStats!$A$3:$AH$473,5,FALSE)</f>
        <v>4</v>
      </c>
      <c r="T72" s="22">
        <f>VLOOKUP($R72,CardStats!$A$3:$AH$473,7,FALSE)</f>
        <v>3.3333333333333335</v>
      </c>
      <c r="U72" s="22">
        <f>VLOOKUP($R72,CardStats!$A$3:$AH$473,8,FALSE)</f>
        <v>2</v>
      </c>
      <c r="V72" s="22">
        <f>VLOOKUP($R72,CardStats!$A$3:$AH$473,10,FALSE)</f>
        <v>1.5</v>
      </c>
      <c r="W72" s="27">
        <f>VLOOKUP($R72,CardStats!$A$3:$AH$473,11,FALSE)</f>
        <v>0.66666666666666663</v>
      </c>
      <c r="X72" s="27">
        <f>VLOOKUP($R72,CardStats!$A$3:$AH$473,13,FALSE)</f>
        <v>0.5</v>
      </c>
      <c r="Y72" s="27">
        <f>VLOOKUP($R72,CardStats!$A$3:$AH$473,14,FALSE)</f>
        <v>0.66666666666666663</v>
      </c>
      <c r="Z72" s="27">
        <f>VLOOKUP($R72,CardStats!$A$3:$AH$473,16,FALSE)</f>
        <v>0.5</v>
      </c>
      <c r="AA72" s="27">
        <f>VLOOKUP($R72,CardStats!$A$3:$AH$473,17,FALSE)</f>
        <v>0.41666666666666669</v>
      </c>
      <c r="AB72" s="27">
        <f>VLOOKUP($R72,CardStats!$A$3:$AH$473,19,FALSE)</f>
        <v>0.33333333333333331</v>
      </c>
      <c r="AC72" s="27">
        <f>VLOOKUP($R72,CardStats!$A$3:$AH$473,20,FALSE)</f>
        <v>0.83333333333333337</v>
      </c>
      <c r="AD72" s="27">
        <f>VLOOKUP($R72,CardStats!$A$3:$AH$473,22,FALSE)</f>
        <v>0.83333333333333337</v>
      </c>
      <c r="AE72" s="27">
        <f>VLOOKUP($R72,CardStats!$A$3:$AH$473,23,FALSE)</f>
        <v>0.58333333333333337</v>
      </c>
      <c r="AF72" s="27">
        <f>VLOOKUP($R72,CardStats!$A$3:$AH$473,25,FALSE)</f>
        <v>0.5</v>
      </c>
    </row>
    <row r="73" spans="1:32" hidden="1" x14ac:dyDescent="0.3">
      <c r="A73" s="22">
        <f>VLOOKUP($O73,CardStats!$A$3:$AH$473,5,FALSE)</f>
        <v>2.5</v>
      </c>
      <c r="B73" s="22">
        <f>VLOOKUP($O73,CardStats!$A$3:$AH$473,6,FALSE)</f>
        <v>2</v>
      </c>
      <c r="C73" s="22">
        <f>VLOOKUP($O73,CardStats!$A$3:$AH$473,8,FALSE)</f>
        <v>1.25</v>
      </c>
      <c r="D73" s="22">
        <f>VLOOKUP($O73,CardStats!$A$3:$AH$473,9,FALSE)</f>
        <v>1</v>
      </c>
      <c r="E73" s="27">
        <f>VLOOKUP($O73,CardStats!$A$3:$AH$473,11,FALSE)</f>
        <v>0.5</v>
      </c>
      <c r="F73" s="27">
        <f>VLOOKUP($O73,CardStats!$A$3:$AH$473,12,FALSE)</f>
        <v>0.2857142857142857</v>
      </c>
      <c r="G73" s="27">
        <f>VLOOKUP($O73,CardStats!$A$3:$AH$473,14,FALSE)</f>
        <v>0.16666666666666666</v>
      </c>
      <c r="H73" s="27">
        <f>VLOOKUP($O73,CardStats!$A$3:$AH$473,15,FALSE)</f>
        <v>0</v>
      </c>
      <c r="I73" s="27">
        <f>VLOOKUP($O73,CardStats!$A$3:$AH$473,17,FALSE)</f>
        <v>8.3333333333333329E-2</v>
      </c>
      <c r="J73" s="27">
        <f>VLOOKUP($O73,CardStats!$A$3:$AH$473,18,FALSE)</f>
        <v>0</v>
      </c>
      <c r="K73" s="27">
        <f>VLOOKUP($O73,CardStats!$A$3:$AH$473,20,FALSE)</f>
        <v>0.83333333333333337</v>
      </c>
      <c r="L73" s="27">
        <f>VLOOKUP($O73,CardStats!$A$3:$AH$473,21,FALSE)</f>
        <v>0.8571428571428571</v>
      </c>
      <c r="M73" s="27">
        <f>VLOOKUP($O73,CardStats!$A$3:$AH$473,23,FALSE)</f>
        <v>0.33333333333333331</v>
      </c>
      <c r="N73" s="27">
        <f>VLOOKUP($O73,CardStats!$A$3:$AH$473,24,FALSE)</f>
        <v>0.14285714285714285</v>
      </c>
      <c r="O73" s="24" t="str">
        <f>Fixtures!A73</f>
        <v>Angers SCO</v>
      </c>
      <c r="P73" s="24" t="str">
        <f>Fixtures!E73</f>
        <v>Ligue 1</v>
      </c>
      <c r="Q73" s="25">
        <f>IF(Fixtures!C73&gt;7,Fixtures!D73)</f>
        <v>43792</v>
      </c>
      <c r="R73" s="24" t="str">
        <f>Fixtures!B73</f>
        <v>Nîmes</v>
      </c>
      <c r="S73" s="22">
        <f>VLOOKUP($R73,CardStats!$A$3:$AH$473,5,FALSE)</f>
        <v>5.3636363636363633</v>
      </c>
      <c r="T73" s="22">
        <f>VLOOKUP($R73,CardStats!$A$3:$AH$473,7,FALSE)</f>
        <v>4.166666666666667</v>
      </c>
      <c r="U73" s="22">
        <f>VLOOKUP($R73,CardStats!$A$3:$AH$473,8,FALSE)</f>
        <v>1.9090909090909092</v>
      </c>
      <c r="V73" s="22">
        <f>VLOOKUP($R73,CardStats!$A$3:$AH$473,10,FALSE)</f>
        <v>1.3333333333333333</v>
      </c>
      <c r="W73" s="27">
        <f>VLOOKUP($R73,CardStats!$A$3:$AH$473,11,FALSE)</f>
        <v>0.90909090909090906</v>
      </c>
      <c r="X73" s="27">
        <f>VLOOKUP($R73,CardStats!$A$3:$AH$473,13,FALSE)</f>
        <v>0.83333333333333337</v>
      </c>
      <c r="Y73" s="27">
        <f>VLOOKUP($R73,CardStats!$A$3:$AH$473,14,FALSE)</f>
        <v>0.90909090909090906</v>
      </c>
      <c r="Z73" s="27">
        <f>VLOOKUP($R73,CardStats!$A$3:$AH$473,16,FALSE)</f>
        <v>0.83333333333333337</v>
      </c>
      <c r="AA73" s="27">
        <f>VLOOKUP($R73,CardStats!$A$3:$AH$473,17,FALSE)</f>
        <v>0.54545454545454541</v>
      </c>
      <c r="AB73" s="27">
        <f>VLOOKUP($R73,CardStats!$A$3:$AH$473,19,FALSE)</f>
        <v>0.16666666666666666</v>
      </c>
      <c r="AC73" s="27">
        <f>VLOOKUP($R73,CardStats!$A$3:$AH$473,20,FALSE)</f>
        <v>0.90909090909090906</v>
      </c>
      <c r="AD73" s="27">
        <f>VLOOKUP($R73,CardStats!$A$3:$AH$473,22,FALSE)</f>
        <v>0.83333333333333337</v>
      </c>
      <c r="AE73" s="27">
        <f>VLOOKUP($R73,CardStats!$A$3:$AH$473,23,FALSE)</f>
        <v>0.36363636363636365</v>
      </c>
      <c r="AF73" s="27">
        <f>VLOOKUP($R73,CardStats!$A$3:$AH$473,25,FALSE)</f>
        <v>0.16666666666666666</v>
      </c>
    </row>
    <row r="74" spans="1:32" hidden="1" x14ac:dyDescent="0.3">
      <c r="A74" s="22">
        <f>VLOOKUP($O74,CardStats!$A$3:$AH$473,5,FALSE)</f>
        <v>3.1666666666666665</v>
      </c>
      <c r="B74" s="22">
        <f>VLOOKUP($O74,CardStats!$A$3:$AH$473,6,FALSE)</f>
        <v>4.166666666666667</v>
      </c>
      <c r="C74" s="22">
        <f>VLOOKUP($O74,CardStats!$A$3:$AH$473,8,FALSE)</f>
        <v>1.5833333333333333</v>
      </c>
      <c r="D74" s="22">
        <f>VLOOKUP($O74,CardStats!$A$3:$AH$473,9,FALSE)</f>
        <v>2</v>
      </c>
      <c r="E74" s="27">
        <f>VLOOKUP($O74,CardStats!$A$3:$AH$473,11,FALSE)</f>
        <v>0.5</v>
      </c>
      <c r="F74" s="27">
        <f>VLOOKUP($O74,CardStats!$A$3:$AH$473,12,FALSE)</f>
        <v>0.66666666666666663</v>
      </c>
      <c r="G74" s="27">
        <f>VLOOKUP($O74,CardStats!$A$3:$AH$473,14,FALSE)</f>
        <v>0.41666666666666669</v>
      </c>
      <c r="H74" s="27">
        <f>VLOOKUP($O74,CardStats!$A$3:$AH$473,15,FALSE)</f>
        <v>0.66666666666666663</v>
      </c>
      <c r="I74" s="27">
        <f>VLOOKUP($O74,CardStats!$A$3:$AH$473,17,FALSE)</f>
        <v>0.33333333333333331</v>
      </c>
      <c r="J74" s="27">
        <f>VLOOKUP($O74,CardStats!$A$3:$AH$473,18,FALSE)</f>
        <v>0.5</v>
      </c>
      <c r="K74" s="27">
        <f>VLOOKUP($O74,CardStats!$A$3:$AH$473,20,FALSE)</f>
        <v>0.58333333333333337</v>
      </c>
      <c r="L74" s="27">
        <f>VLOOKUP($O74,CardStats!$A$3:$AH$473,21,FALSE)</f>
        <v>0.66666666666666663</v>
      </c>
      <c r="M74" s="27">
        <f>VLOOKUP($O74,CardStats!$A$3:$AH$473,23,FALSE)</f>
        <v>0.58333333333333337</v>
      </c>
      <c r="N74" s="27">
        <f>VLOOKUP($O74,CardStats!$A$3:$AH$473,24,FALSE)</f>
        <v>0.66666666666666663</v>
      </c>
      <c r="O74" s="24" t="str">
        <f>Fixtures!A74</f>
        <v>Dijon</v>
      </c>
      <c r="P74" s="24" t="str">
        <f>Fixtures!E74</f>
        <v>Ligue 1</v>
      </c>
      <c r="Q74" s="25">
        <f>IF(Fixtures!C74&gt;7,Fixtures!D74)</f>
        <v>43792</v>
      </c>
      <c r="R74" s="24" t="str">
        <f>Fixtures!B74</f>
        <v>Rennes</v>
      </c>
      <c r="S74" s="22">
        <f>VLOOKUP($R74,CardStats!$A$3:$AH$473,5,FALSE)</f>
        <v>4.9090909090909092</v>
      </c>
      <c r="T74" s="22">
        <f>VLOOKUP($R74,CardStats!$A$3:$AH$473,7,FALSE)</f>
        <v>5.333333333333333</v>
      </c>
      <c r="U74" s="22">
        <f>VLOOKUP($R74,CardStats!$A$3:$AH$473,8,FALSE)</f>
        <v>2</v>
      </c>
      <c r="V74" s="22">
        <f>VLOOKUP($R74,CardStats!$A$3:$AH$473,10,FALSE)</f>
        <v>2.5</v>
      </c>
      <c r="W74" s="27">
        <f>VLOOKUP($R74,CardStats!$A$3:$AH$473,11,FALSE)</f>
        <v>1</v>
      </c>
      <c r="X74" s="27">
        <f>VLOOKUP($R74,CardStats!$A$3:$AH$473,13,FALSE)</f>
        <v>1</v>
      </c>
      <c r="Y74" s="27">
        <f>VLOOKUP($R74,CardStats!$A$3:$AH$473,14,FALSE)</f>
        <v>0.90909090909090906</v>
      </c>
      <c r="Z74" s="27">
        <f>VLOOKUP($R74,CardStats!$A$3:$AH$473,16,FALSE)</f>
        <v>1</v>
      </c>
      <c r="AA74" s="27">
        <f>VLOOKUP($R74,CardStats!$A$3:$AH$473,17,FALSE)</f>
        <v>0.54545454545454541</v>
      </c>
      <c r="AB74" s="27">
        <f>VLOOKUP($R74,CardStats!$A$3:$AH$473,19,FALSE)</f>
        <v>0.66666666666666663</v>
      </c>
      <c r="AC74" s="27">
        <f>VLOOKUP($R74,CardStats!$A$3:$AH$473,20,FALSE)</f>
        <v>0.90909090909090906</v>
      </c>
      <c r="AD74" s="27">
        <f>VLOOKUP($R74,CardStats!$A$3:$AH$473,22,FALSE)</f>
        <v>0.83333333333333337</v>
      </c>
      <c r="AE74" s="27">
        <f>VLOOKUP($R74,CardStats!$A$3:$AH$473,23,FALSE)</f>
        <v>0.63636363636363635</v>
      </c>
      <c r="AF74" s="27">
        <f>VLOOKUP($R74,CardStats!$A$3:$AH$473,25,FALSE)</f>
        <v>0.83333333333333337</v>
      </c>
    </row>
    <row r="75" spans="1:32" hidden="1" x14ac:dyDescent="0.3">
      <c r="A75" s="22">
        <f>VLOOKUP($O75,CardStats!$A$3:$AH$473,5,FALSE)</f>
        <v>3.5</v>
      </c>
      <c r="B75" s="22">
        <f>VLOOKUP($O75,CardStats!$A$3:$AH$473,6,FALSE)</f>
        <v>3.6</v>
      </c>
      <c r="C75" s="22">
        <f>VLOOKUP($O75,CardStats!$A$3:$AH$473,8,FALSE)</f>
        <v>1.6</v>
      </c>
      <c r="D75" s="22">
        <f>VLOOKUP($O75,CardStats!$A$3:$AH$473,9,FALSE)</f>
        <v>1.6</v>
      </c>
      <c r="E75" s="27">
        <f>VLOOKUP($O75,CardStats!$A$3:$AH$473,11,FALSE)</f>
        <v>0.7</v>
      </c>
      <c r="F75" s="27">
        <f>VLOOKUP($O75,CardStats!$A$3:$AH$473,12,FALSE)</f>
        <v>0.6</v>
      </c>
      <c r="G75" s="27">
        <f>VLOOKUP($O75,CardStats!$A$3:$AH$473,14,FALSE)</f>
        <v>0.6</v>
      </c>
      <c r="H75" s="27">
        <f>VLOOKUP($O75,CardStats!$A$3:$AH$473,15,FALSE)</f>
        <v>0.6</v>
      </c>
      <c r="I75" s="27">
        <f>VLOOKUP($O75,CardStats!$A$3:$AH$473,17,FALSE)</f>
        <v>0.3</v>
      </c>
      <c r="J75" s="27">
        <f>VLOOKUP($O75,CardStats!$A$3:$AH$473,18,FALSE)</f>
        <v>0.4</v>
      </c>
      <c r="K75" s="27">
        <f>VLOOKUP($O75,CardStats!$A$3:$AH$473,20,FALSE)</f>
        <v>0.8</v>
      </c>
      <c r="L75" s="27">
        <f>VLOOKUP($O75,CardStats!$A$3:$AH$473,21,FALSE)</f>
        <v>0.8</v>
      </c>
      <c r="M75" s="27">
        <f>VLOOKUP($O75,CardStats!$A$3:$AH$473,23,FALSE)</f>
        <v>0.5</v>
      </c>
      <c r="N75" s="27">
        <f>VLOOKUP($O75,CardStats!$A$3:$AH$473,24,FALSE)</f>
        <v>0.4</v>
      </c>
      <c r="O75" s="24" t="str">
        <f>Fixtures!A75</f>
        <v>RB Leipzig</v>
      </c>
      <c r="P75" s="24" t="str">
        <f>Fixtures!E75</f>
        <v>Bundesliga</v>
      </c>
      <c r="Q75" s="25">
        <f>IF(Fixtures!C75&gt;7,Fixtures!D75)</f>
        <v>43792</v>
      </c>
      <c r="R75" s="24" t="str">
        <f>Fixtures!B75</f>
        <v>Köln</v>
      </c>
      <c r="S75" s="22">
        <f>VLOOKUP($R75,CardStats!$A$3:$AH$473,5,FALSE)</f>
        <v>3.6</v>
      </c>
      <c r="T75" s="22">
        <f>VLOOKUP($R75,CardStats!$A$3:$AH$473,7,FALSE)</f>
        <v>4.5</v>
      </c>
      <c r="U75" s="22">
        <f>VLOOKUP($R75,CardStats!$A$3:$AH$473,8,FALSE)</f>
        <v>2.1</v>
      </c>
      <c r="V75" s="22">
        <f>VLOOKUP($R75,CardStats!$A$3:$AH$473,10,FALSE)</f>
        <v>2.5</v>
      </c>
      <c r="W75" s="27">
        <f>VLOOKUP($R75,CardStats!$A$3:$AH$473,11,FALSE)</f>
        <v>0.7</v>
      </c>
      <c r="X75" s="27">
        <f>VLOOKUP($R75,CardStats!$A$3:$AH$473,13,FALSE)</f>
        <v>0.83333333333333337</v>
      </c>
      <c r="Y75" s="27">
        <f>VLOOKUP($R75,CardStats!$A$3:$AH$473,14,FALSE)</f>
        <v>0.6</v>
      </c>
      <c r="Z75" s="27">
        <f>VLOOKUP($R75,CardStats!$A$3:$AH$473,16,FALSE)</f>
        <v>0.83333333333333337</v>
      </c>
      <c r="AA75" s="27">
        <f>VLOOKUP($R75,CardStats!$A$3:$AH$473,17,FALSE)</f>
        <v>0.2</v>
      </c>
      <c r="AB75" s="27">
        <f>VLOOKUP($R75,CardStats!$A$3:$AH$473,19,FALSE)</f>
        <v>0.33333333333333331</v>
      </c>
      <c r="AC75" s="27">
        <f>VLOOKUP($R75,CardStats!$A$3:$AH$473,20,FALSE)</f>
        <v>0.9</v>
      </c>
      <c r="AD75" s="27">
        <f>VLOOKUP($R75,CardStats!$A$3:$AH$473,22,FALSE)</f>
        <v>1</v>
      </c>
      <c r="AE75" s="27">
        <f>VLOOKUP($R75,CardStats!$A$3:$AH$473,23,FALSE)</f>
        <v>0.8</v>
      </c>
      <c r="AF75" s="27">
        <f>VLOOKUP($R75,CardStats!$A$3:$AH$473,25,FALSE)</f>
        <v>0.83333333333333337</v>
      </c>
    </row>
    <row r="76" spans="1:32" hidden="1" x14ac:dyDescent="0.3">
      <c r="A76" s="22">
        <f>VLOOKUP($O76,CardStats!$A$3:$AH$473,5,FALSE)</f>
        <v>3.3</v>
      </c>
      <c r="B76" s="22">
        <f>VLOOKUP($O76,CardStats!$A$3:$AH$473,6,FALSE)</f>
        <v>3.1666666666666665</v>
      </c>
      <c r="C76" s="22">
        <f>VLOOKUP($O76,CardStats!$A$3:$AH$473,8,FALSE)</f>
        <v>1.7</v>
      </c>
      <c r="D76" s="22">
        <f>VLOOKUP($O76,CardStats!$A$3:$AH$473,9,FALSE)</f>
        <v>1.8333333333333333</v>
      </c>
      <c r="E76" s="27">
        <f>VLOOKUP($O76,CardStats!$A$3:$AH$473,11,FALSE)</f>
        <v>0.7</v>
      </c>
      <c r="F76" s="27">
        <f>VLOOKUP($O76,CardStats!$A$3:$AH$473,12,FALSE)</f>
        <v>0.66666666666666663</v>
      </c>
      <c r="G76" s="27">
        <f>VLOOKUP($O76,CardStats!$A$3:$AH$473,14,FALSE)</f>
        <v>0.5</v>
      </c>
      <c r="H76" s="27">
        <f>VLOOKUP($O76,CardStats!$A$3:$AH$473,15,FALSE)</f>
        <v>0.5</v>
      </c>
      <c r="I76" s="27">
        <f>VLOOKUP($O76,CardStats!$A$3:$AH$473,17,FALSE)</f>
        <v>0.1</v>
      </c>
      <c r="J76" s="27">
        <f>VLOOKUP($O76,CardStats!$A$3:$AH$473,18,FALSE)</f>
        <v>0</v>
      </c>
      <c r="K76" s="27">
        <f>VLOOKUP($O76,CardStats!$A$3:$AH$473,20,FALSE)</f>
        <v>0.8</v>
      </c>
      <c r="L76" s="27">
        <f>VLOOKUP($O76,CardStats!$A$3:$AH$473,21,FALSE)</f>
        <v>0.83333333333333337</v>
      </c>
      <c r="M76" s="27">
        <f>VLOOKUP($O76,CardStats!$A$3:$AH$473,23,FALSE)</f>
        <v>0.7</v>
      </c>
      <c r="N76" s="27">
        <f>VLOOKUP($O76,CardStats!$A$3:$AH$473,24,FALSE)</f>
        <v>0.83333333333333337</v>
      </c>
      <c r="O76" s="24" t="str">
        <f>Fixtures!A76</f>
        <v>Bayer Leverkusen</v>
      </c>
      <c r="P76" s="24" t="str">
        <f>Fixtures!E76</f>
        <v>Bundesliga</v>
      </c>
      <c r="Q76" s="25">
        <f>IF(Fixtures!C76&gt;7,Fixtures!D76)</f>
        <v>43792</v>
      </c>
      <c r="R76" s="24" t="str">
        <f>Fixtures!B76</f>
        <v>Freiburg</v>
      </c>
      <c r="S76" s="22">
        <f>VLOOKUP($R76,CardStats!$A$3:$AH$473,5,FALSE)</f>
        <v>3.5</v>
      </c>
      <c r="T76" s="22">
        <f>VLOOKUP($R76,CardStats!$A$3:$AH$473,7,FALSE)</f>
        <v>4</v>
      </c>
      <c r="U76" s="22">
        <f>VLOOKUP($R76,CardStats!$A$3:$AH$473,8,FALSE)</f>
        <v>1.4</v>
      </c>
      <c r="V76" s="22">
        <f>VLOOKUP($R76,CardStats!$A$3:$AH$473,10,FALSE)</f>
        <v>1.8</v>
      </c>
      <c r="W76" s="27">
        <f>VLOOKUP($R76,CardStats!$A$3:$AH$473,11,FALSE)</f>
        <v>0.7</v>
      </c>
      <c r="X76" s="27">
        <f>VLOOKUP($R76,CardStats!$A$3:$AH$473,13,FALSE)</f>
        <v>0.8</v>
      </c>
      <c r="Y76" s="27">
        <f>VLOOKUP($R76,CardStats!$A$3:$AH$473,14,FALSE)</f>
        <v>0.5</v>
      </c>
      <c r="Z76" s="27">
        <f>VLOOKUP($R76,CardStats!$A$3:$AH$473,16,FALSE)</f>
        <v>0.6</v>
      </c>
      <c r="AA76" s="27">
        <f>VLOOKUP($R76,CardStats!$A$3:$AH$473,17,FALSE)</f>
        <v>0.1</v>
      </c>
      <c r="AB76" s="27">
        <f>VLOOKUP($R76,CardStats!$A$3:$AH$473,19,FALSE)</f>
        <v>0.2</v>
      </c>
      <c r="AC76" s="27">
        <f>VLOOKUP($R76,CardStats!$A$3:$AH$473,20,FALSE)</f>
        <v>0.7</v>
      </c>
      <c r="AD76" s="27">
        <f>VLOOKUP($R76,CardStats!$A$3:$AH$473,22,FALSE)</f>
        <v>0.8</v>
      </c>
      <c r="AE76" s="27">
        <f>VLOOKUP($R76,CardStats!$A$3:$AH$473,23,FALSE)</f>
        <v>0.4</v>
      </c>
      <c r="AF76" s="27">
        <f>VLOOKUP($R76,CardStats!$A$3:$AH$473,25,FALSE)</f>
        <v>0.6</v>
      </c>
    </row>
    <row r="77" spans="1:32" hidden="1" x14ac:dyDescent="0.3">
      <c r="A77" s="22">
        <f>VLOOKUP($O77,CardStats!$A$3:$AH$473,5,FALSE)</f>
        <v>3.5</v>
      </c>
      <c r="B77" s="22">
        <f>VLOOKUP($O77,CardStats!$A$3:$AH$473,6,FALSE)</f>
        <v>3.8333333333333335</v>
      </c>
      <c r="C77" s="22">
        <f>VLOOKUP($O77,CardStats!$A$3:$AH$473,8,FALSE)</f>
        <v>1.7</v>
      </c>
      <c r="D77" s="22">
        <f>VLOOKUP($O77,CardStats!$A$3:$AH$473,9,FALSE)</f>
        <v>1.8333333333333333</v>
      </c>
      <c r="E77" s="27">
        <f>VLOOKUP($O77,CardStats!$A$3:$AH$473,11,FALSE)</f>
        <v>0.7</v>
      </c>
      <c r="F77" s="27">
        <f>VLOOKUP($O77,CardStats!$A$3:$AH$473,12,FALSE)</f>
        <v>0.83333333333333337</v>
      </c>
      <c r="G77" s="27">
        <f>VLOOKUP($O77,CardStats!$A$3:$AH$473,14,FALSE)</f>
        <v>0.5</v>
      </c>
      <c r="H77" s="27">
        <f>VLOOKUP($O77,CardStats!$A$3:$AH$473,15,FALSE)</f>
        <v>0.66666666666666663</v>
      </c>
      <c r="I77" s="27">
        <f>VLOOKUP($O77,CardStats!$A$3:$AH$473,17,FALSE)</f>
        <v>0.2</v>
      </c>
      <c r="J77" s="27">
        <f>VLOOKUP($O77,CardStats!$A$3:$AH$473,18,FALSE)</f>
        <v>0.16666666666666666</v>
      </c>
      <c r="K77" s="27">
        <f>VLOOKUP($O77,CardStats!$A$3:$AH$473,20,FALSE)</f>
        <v>1</v>
      </c>
      <c r="L77" s="27">
        <f>VLOOKUP($O77,CardStats!$A$3:$AH$473,21,FALSE)</f>
        <v>1</v>
      </c>
      <c r="M77" s="27">
        <f>VLOOKUP($O77,CardStats!$A$3:$AH$473,23,FALSE)</f>
        <v>0.5</v>
      </c>
      <c r="N77" s="27">
        <f>VLOOKUP($O77,CardStats!$A$3:$AH$473,24,FALSE)</f>
        <v>0.66666666666666663</v>
      </c>
      <c r="O77" s="24" t="str">
        <f>Fixtures!A77</f>
        <v>Eintracht Frankfurt</v>
      </c>
      <c r="P77" s="24" t="str">
        <f>Fixtures!E77</f>
        <v>Bundesliga</v>
      </c>
      <c r="Q77" s="25">
        <f>IF(Fixtures!C77&gt;7,Fixtures!D77)</f>
        <v>43792</v>
      </c>
      <c r="R77" s="24" t="str">
        <f>Fixtures!B77</f>
        <v>Wolfsburg</v>
      </c>
      <c r="S77" s="22">
        <f>VLOOKUP($R77,CardStats!$A$3:$AH$473,5,FALSE)</f>
        <v>3.3</v>
      </c>
      <c r="T77" s="22">
        <f>VLOOKUP($R77,CardStats!$A$3:$AH$473,7,FALSE)</f>
        <v>3.2</v>
      </c>
      <c r="U77" s="22">
        <f>VLOOKUP($R77,CardStats!$A$3:$AH$473,8,FALSE)</f>
        <v>1.6</v>
      </c>
      <c r="V77" s="22">
        <f>VLOOKUP($R77,CardStats!$A$3:$AH$473,10,FALSE)</f>
        <v>2.2000000000000002</v>
      </c>
      <c r="W77" s="27">
        <f>VLOOKUP($R77,CardStats!$A$3:$AH$473,11,FALSE)</f>
        <v>0.7</v>
      </c>
      <c r="X77" s="27">
        <f>VLOOKUP($R77,CardStats!$A$3:$AH$473,13,FALSE)</f>
        <v>0.6</v>
      </c>
      <c r="Y77" s="27">
        <f>VLOOKUP($R77,CardStats!$A$3:$AH$473,14,FALSE)</f>
        <v>0.6</v>
      </c>
      <c r="Z77" s="27">
        <f>VLOOKUP($R77,CardStats!$A$3:$AH$473,16,FALSE)</f>
        <v>0.6</v>
      </c>
      <c r="AA77" s="27">
        <f>VLOOKUP($R77,CardStats!$A$3:$AH$473,17,FALSE)</f>
        <v>0.2</v>
      </c>
      <c r="AB77" s="27">
        <f>VLOOKUP($R77,CardStats!$A$3:$AH$473,19,FALSE)</f>
        <v>0.2</v>
      </c>
      <c r="AC77" s="27">
        <f>VLOOKUP($R77,CardStats!$A$3:$AH$473,20,FALSE)</f>
        <v>0.7</v>
      </c>
      <c r="AD77" s="27">
        <f>VLOOKUP($R77,CardStats!$A$3:$AH$473,22,FALSE)</f>
        <v>0.8</v>
      </c>
      <c r="AE77" s="27">
        <f>VLOOKUP($R77,CardStats!$A$3:$AH$473,23,FALSE)</f>
        <v>0.6</v>
      </c>
      <c r="AF77" s="27">
        <f>VLOOKUP($R77,CardStats!$A$3:$AH$473,25,FALSE)</f>
        <v>0.8</v>
      </c>
    </row>
    <row r="78" spans="1:32" hidden="1" x14ac:dyDescent="0.3">
      <c r="A78" s="22">
        <f>VLOOKUP($O78,CardStats!$A$3:$AH$473,5,FALSE)</f>
        <v>4</v>
      </c>
      <c r="B78" s="22">
        <f>VLOOKUP($O78,CardStats!$A$3:$AH$473,6,FALSE)</f>
        <v>3.8</v>
      </c>
      <c r="C78" s="22">
        <f>VLOOKUP($O78,CardStats!$A$3:$AH$473,8,FALSE)</f>
        <v>1.6</v>
      </c>
      <c r="D78" s="22">
        <f>VLOOKUP($O78,CardStats!$A$3:$AH$473,9,FALSE)</f>
        <v>1</v>
      </c>
      <c r="E78" s="27">
        <f>VLOOKUP($O78,CardStats!$A$3:$AH$473,11,FALSE)</f>
        <v>0.7</v>
      </c>
      <c r="F78" s="27">
        <f>VLOOKUP($O78,CardStats!$A$3:$AH$473,12,FALSE)</f>
        <v>0.6</v>
      </c>
      <c r="G78" s="27">
        <f>VLOOKUP($O78,CardStats!$A$3:$AH$473,14,FALSE)</f>
        <v>0.4</v>
      </c>
      <c r="H78" s="27">
        <f>VLOOKUP($O78,CardStats!$A$3:$AH$473,15,FALSE)</f>
        <v>0.4</v>
      </c>
      <c r="I78" s="27">
        <f>VLOOKUP($O78,CardStats!$A$3:$AH$473,17,FALSE)</f>
        <v>0.4</v>
      </c>
      <c r="J78" s="27">
        <f>VLOOKUP($O78,CardStats!$A$3:$AH$473,18,FALSE)</f>
        <v>0.4</v>
      </c>
      <c r="K78" s="27">
        <f>VLOOKUP($O78,CardStats!$A$3:$AH$473,20,FALSE)</f>
        <v>0.7</v>
      </c>
      <c r="L78" s="27">
        <f>VLOOKUP($O78,CardStats!$A$3:$AH$473,21,FALSE)</f>
        <v>0.6</v>
      </c>
      <c r="M78" s="27">
        <f>VLOOKUP($O78,CardStats!$A$3:$AH$473,23,FALSE)</f>
        <v>0.3</v>
      </c>
      <c r="N78" s="27">
        <f>VLOOKUP($O78,CardStats!$A$3:$AH$473,24,FALSE)</f>
        <v>0.2</v>
      </c>
      <c r="O78" s="24" t="str">
        <f>Fixtures!A78</f>
        <v>Werder Bremen</v>
      </c>
      <c r="P78" s="24" t="str">
        <f>Fixtures!E78</f>
        <v>Bundesliga</v>
      </c>
      <c r="Q78" s="25">
        <f>IF(Fixtures!C78&gt;7,Fixtures!D78)</f>
        <v>43792</v>
      </c>
      <c r="R78" s="24" t="str">
        <f>Fixtures!B78</f>
        <v>Schalke 04</v>
      </c>
      <c r="S78" s="22">
        <f>VLOOKUP($R78,CardStats!$A$3:$AH$473,5,FALSE)</f>
        <v>3.9</v>
      </c>
      <c r="T78" s="22">
        <f>VLOOKUP($R78,CardStats!$A$3:$AH$473,7,FALSE)</f>
        <v>4.4000000000000004</v>
      </c>
      <c r="U78" s="22">
        <f>VLOOKUP($R78,CardStats!$A$3:$AH$473,8,FALSE)</f>
        <v>2</v>
      </c>
      <c r="V78" s="22">
        <f>VLOOKUP($R78,CardStats!$A$3:$AH$473,10,FALSE)</f>
        <v>2.2000000000000002</v>
      </c>
      <c r="W78" s="27">
        <f>VLOOKUP($R78,CardStats!$A$3:$AH$473,11,FALSE)</f>
        <v>0.6</v>
      </c>
      <c r="X78" s="27">
        <f>VLOOKUP($R78,CardStats!$A$3:$AH$473,13,FALSE)</f>
        <v>0.8</v>
      </c>
      <c r="Y78" s="27">
        <f>VLOOKUP($R78,CardStats!$A$3:$AH$473,14,FALSE)</f>
        <v>0.5</v>
      </c>
      <c r="Z78" s="27">
        <f>VLOOKUP($R78,CardStats!$A$3:$AH$473,16,FALSE)</f>
        <v>0.6</v>
      </c>
      <c r="AA78" s="27">
        <f>VLOOKUP($R78,CardStats!$A$3:$AH$473,17,FALSE)</f>
        <v>0.4</v>
      </c>
      <c r="AB78" s="27">
        <f>VLOOKUP($R78,CardStats!$A$3:$AH$473,19,FALSE)</f>
        <v>0.4</v>
      </c>
      <c r="AC78" s="27">
        <f>VLOOKUP($R78,CardStats!$A$3:$AH$473,20,FALSE)</f>
        <v>0.9</v>
      </c>
      <c r="AD78" s="27">
        <f>VLOOKUP($R78,CardStats!$A$3:$AH$473,22,FALSE)</f>
        <v>1</v>
      </c>
      <c r="AE78" s="27">
        <f>VLOOKUP($R78,CardStats!$A$3:$AH$473,23,FALSE)</f>
        <v>0.5</v>
      </c>
      <c r="AF78" s="27">
        <f>VLOOKUP($R78,CardStats!$A$3:$AH$473,25,FALSE)</f>
        <v>0.6</v>
      </c>
    </row>
    <row r="79" spans="1:32" hidden="1" x14ac:dyDescent="0.3">
      <c r="A79" s="22">
        <f>VLOOKUP($O79,CardStats!$A$3:$AH$473,5,FALSE)</f>
        <v>4.9000000000000004</v>
      </c>
      <c r="B79" s="22">
        <f>VLOOKUP($O79,CardStats!$A$3:$AH$473,6,FALSE)</f>
        <v>4.2</v>
      </c>
      <c r="C79" s="22">
        <f>VLOOKUP($O79,CardStats!$A$3:$AH$473,8,FALSE)</f>
        <v>2.4</v>
      </c>
      <c r="D79" s="22">
        <f>VLOOKUP($O79,CardStats!$A$3:$AH$473,9,FALSE)</f>
        <v>1.6</v>
      </c>
      <c r="E79" s="27">
        <f>VLOOKUP($O79,CardStats!$A$3:$AH$473,11,FALSE)</f>
        <v>0.8</v>
      </c>
      <c r="F79" s="27">
        <f>VLOOKUP($O79,CardStats!$A$3:$AH$473,12,FALSE)</f>
        <v>0.8</v>
      </c>
      <c r="G79" s="27">
        <f>VLOOKUP($O79,CardStats!$A$3:$AH$473,14,FALSE)</f>
        <v>0.8</v>
      </c>
      <c r="H79" s="27">
        <f>VLOOKUP($O79,CardStats!$A$3:$AH$473,15,FALSE)</f>
        <v>0.8</v>
      </c>
      <c r="I79" s="27">
        <f>VLOOKUP($O79,CardStats!$A$3:$AH$473,17,FALSE)</f>
        <v>0.6</v>
      </c>
      <c r="J79" s="27">
        <f>VLOOKUP($O79,CardStats!$A$3:$AH$473,18,FALSE)</f>
        <v>0.4</v>
      </c>
      <c r="K79" s="27">
        <f>VLOOKUP($O79,CardStats!$A$3:$AH$473,20,FALSE)</f>
        <v>0.9</v>
      </c>
      <c r="L79" s="27">
        <f>VLOOKUP($O79,CardStats!$A$3:$AH$473,21,FALSE)</f>
        <v>0.8</v>
      </c>
      <c r="M79" s="27">
        <f>VLOOKUP($O79,CardStats!$A$3:$AH$473,23,FALSE)</f>
        <v>0.8</v>
      </c>
      <c r="N79" s="27">
        <f>VLOOKUP($O79,CardStats!$A$3:$AH$473,24,FALSE)</f>
        <v>0.6</v>
      </c>
      <c r="O79" s="24" t="str">
        <f>Fixtures!A79</f>
        <v>Fortuna Dusseldorf</v>
      </c>
      <c r="P79" s="24" t="str">
        <f>Fixtures!E79</f>
        <v>Bundesliga</v>
      </c>
      <c r="Q79" s="25">
        <f>IF(Fixtures!C79&gt;7,Fixtures!D79)</f>
        <v>43792</v>
      </c>
      <c r="R79" s="24" t="str">
        <f>Fixtures!B79</f>
        <v>Bayern Munich</v>
      </c>
      <c r="S79" s="22">
        <f>VLOOKUP($R79,CardStats!$A$3:$AH$473,5,FALSE)</f>
        <v>3.8</v>
      </c>
      <c r="T79" s="22">
        <f>VLOOKUP($R79,CardStats!$A$3:$AH$473,7,FALSE)</f>
        <v>3.6</v>
      </c>
      <c r="U79" s="22">
        <f>VLOOKUP($R79,CardStats!$A$3:$AH$473,8,FALSE)</f>
        <v>2.1</v>
      </c>
      <c r="V79" s="22">
        <f>VLOOKUP($R79,CardStats!$A$3:$AH$473,10,FALSE)</f>
        <v>1.8</v>
      </c>
      <c r="W79" s="27">
        <f>VLOOKUP($R79,CardStats!$A$3:$AH$473,11,FALSE)</f>
        <v>0.6</v>
      </c>
      <c r="X79" s="27">
        <f>VLOOKUP($R79,CardStats!$A$3:$AH$473,13,FALSE)</f>
        <v>0.6</v>
      </c>
      <c r="Y79" s="27">
        <f>VLOOKUP($R79,CardStats!$A$3:$AH$473,14,FALSE)</f>
        <v>0.6</v>
      </c>
      <c r="Z79" s="27">
        <f>VLOOKUP($R79,CardStats!$A$3:$AH$473,16,FALSE)</f>
        <v>0.6</v>
      </c>
      <c r="AA79" s="27">
        <f>VLOOKUP($R79,CardStats!$A$3:$AH$473,17,FALSE)</f>
        <v>0.5</v>
      </c>
      <c r="AB79" s="27">
        <f>VLOOKUP($R79,CardStats!$A$3:$AH$473,19,FALSE)</f>
        <v>0.4</v>
      </c>
      <c r="AC79" s="27">
        <f>VLOOKUP($R79,CardStats!$A$3:$AH$473,20,FALSE)</f>
        <v>0.8</v>
      </c>
      <c r="AD79" s="27">
        <f>VLOOKUP($R79,CardStats!$A$3:$AH$473,22,FALSE)</f>
        <v>0.8</v>
      </c>
      <c r="AE79" s="27">
        <f>VLOOKUP($R79,CardStats!$A$3:$AH$473,23,FALSE)</f>
        <v>0.7</v>
      </c>
      <c r="AF79" s="27">
        <f>VLOOKUP($R79,CardStats!$A$3:$AH$473,25,FALSE)</f>
        <v>0.6</v>
      </c>
    </row>
    <row r="80" spans="1:32" hidden="1" x14ac:dyDescent="0.3">
      <c r="A80" s="22">
        <f>VLOOKUP($O80,CardStats!$A$3:$AH$473,5,FALSE)</f>
        <v>2.7</v>
      </c>
      <c r="B80" s="22">
        <f>VLOOKUP($O80,CardStats!$A$3:$AH$473,6,FALSE)</f>
        <v>2.5</v>
      </c>
      <c r="C80" s="22">
        <f>VLOOKUP($O80,CardStats!$A$3:$AH$473,8,FALSE)</f>
        <v>1.6</v>
      </c>
      <c r="D80" s="22">
        <f>VLOOKUP($O80,CardStats!$A$3:$AH$473,9,FALSE)</f>
        <v>1.5</v>
      </c>
      <c r="E80" s="27">
        <f>VLOOKUP($O80,CardStats!$A$3:$AH$473,11,FALSE)</f>
        <v>0.4</v>
      </c>
      <c r="F80" s="27">
        <f>VLOOKUP($O80,CardStats!$A$3:$AH$473,12,FALSE)</f>
        <v>0.33333333333333331</v>
      </c>
      <c r="G80" s="27">
        <f>VLOOKUP($O80,CardStats!$A$3:$AH$473,14,FALSE)</f>
        <v>0.3</v>
      </c>
      <c r="H80" s="27">
        <f>VLOOKUP($O80,CardStats!$A$3:$AH$473,15,FALSE)</f>
        <v>0.16666666666666666</v>
      </c>
      <c r="I80" s="27">
        <f>VLOOKUP($O80,CardStats!$A$3:$AH$473,17,FALSE)</f>
        <v>0.2</v>
      </c>
      <c r="J80" s="27">
        <f>VLOOKUP($O80,CardStats!$A$3:$AH$473,18,FALSE)</f>
        <v>0.16666666666666666</v>
      </c>
      <c r="K80" s="27">
        <f>VLOOKUP($O80,CardStats!$A$3:$AH$473,20,FALSE)</f>
        <v>0.9</v>
      </c>
      <c r="L80" s="27">
        <f>VLOOKUP($O80,CardStats!$A$3:$AH$473,21,FALSE)</f>
        <v>0.83333333333333337</v>
      </c>
      <c r="M80" s="27">
        <f>VLOOKUP($O80,CardStats!$A$3:$AH$473,23,FALSE)</f>
        <v>0.5</v>
      </c>
      <c r="N80" s="27">
        <f>VLOOKUP($O80,CardStats!$A$3:$AH$473,24,FALSE)</f>
        <v>0.33333333333333331</v>
      </c>
      <c r="O80" s="24" t="str">
        <f>Fixtures!A80</f>
        <v>Union Berlin</v>
      </c>
      <c r="P80" s="24" t="str">
        <f>Fixtures!E80</f>
        <v>Bundesliga</v>
      </c>
      <c r="Q80" s="25">
        <f>IF(Fixtures!C80&gt;7,Fixtures!D80)</f>
        <v>43792</v>
      </c>
      <c r="R80" s="24" t="str">
        <f>Fixtures!B80</f>
        <v>Borussia M'gladbach</v>
      </c>
      <c r="S80" s="22">
        <f>VLOOKUP($R80,CardStats!$A$3:$AH$473,5,FALSE)</f>
        <v>3.9</v>
      </c>
      <c r="T80" s="22">
        <f>VLOOKUP($R80,CardStats!$A$3:$AH$473,7,FALSE)</f>
        <v>3.8</v>
      </c>
      <c r="U80" s="22">
        <f>VLOOKUP($R80,CardStats!$A$3:$AH$473,8,FALSE)</f>
        <v>1.9</v>
      </c>
      <c r="V80" s="22">
        <f>VLOOKUP($R80,CardStats!$A$3:$AH$473,10,FALSE)</f>
        <v>1.8</v>
      </c>
      <c r="W80" s="27">
        <f>VLOOKUP($R80,CardStats!$A$3:$AH$473,11,FALSE)</f>
        <v>0.9</v>
      </c>
      <c r="X80" s="27">
        <f>VLOOKUP($R80,CardStats!$A$3:$AH$473,13,FALSE)</f>
        <v>1</v>
      </c>
      <c r="Y80" s="27">
        <f>VLOOKUP($R80,CardStats!$A$3:$AH$473,14,FALSE)</f>
        <v>0.7</v>
      </c>
      <c r="Z80" s="27">
        <f>VLOOKUP($R80,CardStats!$A$3:$AH$473,16,FALSE)</f>
        <v>0.8</v>
      </c>
      <c r="AA80" s="27">
        <f>VLOOKUP($R80,CardStats!$A$3:$AH$473,17,FALSE)</f>
        <v>0.3</v>
      </c>
      <c r="AB80" s="27">
        <f>VLOOKUP($R80,CardStats!$A$3:$AH$473,19,FALSE)</f>
        <v>0</v>
      </c>
      <c r="AC80" s="27">
        <f>VLOOKUP($R80,CardStats!$A$3:$AH$473,20,FALSE)</f>
        <v>1</v>
      </c>
      <c r="AD80" s="27">
        <f>VLOOKUP($R80,CardStats!$A$3:$AH$473,22,FALSE)</f>
        <v>1</v>
      </c>
      <c r="AE80" s="27">
        <f>VLOOKUP($R80,CardStats!$A$3:$AH$473,23,FALSE)</f>
        <v>0.7</v>
      </c>
      <c r="AF80" s="27">
        <f>VLOOKUP($R80,CardStats!$A$3:$AH$473,25,FALSE)</f>
        <v>0.8</v>
      </c>
    </row>
    <row r="81" spans="1:32" hidden="1" x14ac:dyDescent="0.3">
      <c r="A81" s="22">
        <f>VLOOKUP($O81,CardStats!$A$3:$AH$473,5,FALSE)</f>
        <v>3.1818181818181817</v>
      </c>
      <c r="B81" s="22">
        <f>VLOOKUP($O81,CardStats!$A$3:$AH$473,6,FALSE)</f>
        <v>3.5</v>
      </c>
      <c r="C81" s="22">
        <f>VLOOKUP($O81,CardStats!$A$3:$AH$473,8,FALSE)</f>
        <v>1.9090909090909092</v>
      </c>
      <c r="D81" s="22">
        <f>VLOOKUP($O81,CardStats!$A$3:$AH$473,9,FALSE)</f>
        <v>2</v>
      </c>
      <c r="E81" s="27">
        <f>VLOOKUP($O81,CardStats!$A$3:$AH$473,11,FALSE)</f>
        <v>0.63636363636363635</v>
      </c>
      <c r="F81" s="27">
        <f>VLOOKUP($O81,CardStats!$A$3:$AH$473,12,FALSE)</f>
        <v>0.66666666666666663</v>
      </c>
      <c r="G81" s="27">
        <f>VLOOKUP($O81,CardStats!$A$3:$AH$473,14,FALSE)</f>
        <v>0.36363636363636365</v>
      </c>
      <c r="H81" s="27">
        <f>VLOOKUP($O81,CardStats!$A$3:$AH$473,15,FALSE)</f>
        <v>0.33333333333333331</v>
      </c>
      <c r="I81" s="27">
        <f>VLOOKUP($O81,CardStats!$A$3:$AH$473,17,FALSE)</f>
        <v>9.0909090909090912E-2</v>
      </c>
      <c r="J81" s="27">
        <f>VLOOKUP($O81,CardStats!$A$3:$AH$473,18,FALSE)</f>
        <v>0.16666666666666666</v>
      </c>
      <c r="K81" s="27">
        <f>VLOOKUP($O81,CardStats!$A$3:$AH$473,20,FALSE)</f>
        <v>1</v>
      </c>
      <c r="L81" s="27">
        <f>VLOOKUP($O81,CardStats!$A$3:$AH$473,21,FALSE)</f>
        <v>1</v>
      </c>
      <c r="M81" s="27">
        <f>VLOOKUP($O81,CardStats!$A$3:$AH$473,23,FALSE)</f>
        <v>0.54545454545454541</v>
      </c>
      <c r="N81" s="27">
        <f>VLOOKUP($O81,CardStats!$A$3:$AH$473,24,FALSE)</f>
        <v>0.5</v>
      </c>
      <c r="O81" s="24" t="str">
        <f>Fixtures!A81</f>
        <v>Sheffield United</v>
      </c>
      <c r="P81" s="24" t="str">
        <f>Fixtures!E81</f>
        <v>Premier League</v>
      </c>
      <c r="Q81" s="25">
        <f>IF(Fixtures!C81&gt;7,Fixtures!D81)</f>
        <v>43793</v>
      </c>
      <c r="R81" s="24" t="str">
        <f>Fixtures!B81</f>
        <v>Manchester United</v>
      </c>
      <c r="S81" s="22">
        <f>VLOOKUP($R81,CardStats!$A$3:$AH$473,5,FALSE)</f>
        <v>4.8181818181818183</v>
      </c>
      <c r="T81" s="22">
        <f>VLOOKUP($R81,CardStats!$A$3:$AH$473,7,FALSE)</f>
        <v>5</v>
      </c>
      <c r="U81" s="22">
        <f>VLOOKUP($R81,CardStats!$A$3:$AH$473,8,FALSE)</f>
        <v>2.1818181818181817</v>
      </c>
      <c r="V81" s="22">
        <f>VLOOKUP($R81,CardStats!$A$3:$AH$473,10,FALSE)</f>
        <v>2.3333333333333335</v>
      </c>
      <c r="W81" s="27">
        <f>VLOOKUP($R81,CardStats!$A$3:$AH$473,11,FALSE)</f>
        <v>0.90909090909090906</v>
      </c>
      <c r="X81" s="27">
        <f>VLOOKUP($R81,CardStats!$A$3:$AH$473,13,FALSE)</f>
        <v>1</v>
      </c>
      <c r="Y81" s="27">
        <f>VLOOKUP($R81,CardStats!$A$3:$AH$473,14,FALSE)</f>
        <v>0.81818181818181823</v>
      </c>
      <c r="Z81" s="27">
        <f>VLOOKUP($R81,CardStats!$A$3:$AH$473,16,FALSE)</f>
        <v>1</v>
      </c>
      <c r="AA81" s="27">
        <f>VLOOKUP($R81,CardStats!$A$3:$AH$473,17,FALSE)</f>
        <v>0.54545454545454541</v>
      </c>
      <c r="AB81" s="27">
        <f>VLOOKUP($R81,CardStats!$A$3:$AH$473,19,FALSE)</f>
        <v>0.5</v>
      </c>
      <c r="AC81" s="27">
        <f>VLOOKUP($R81,CardStats!$A$3:$AH$473,20,FALSE)</f>
        <v>0.90909090909090906</v>
      </c>
      <c r="AD81" s="27">
        <f>VLOOKUP($R81,CardStats!$A$3:$AH$473,22,FALSE)</f>
        <v>1</v>
      </c>
      <c r="AE81" s="27">
        <f>VLOOKUP($R81,CardStats!$A$3:$AH$473,23,FALSE)</f>
        <v>0.81818181818181823</v>
      </c>
      <c r="AF81" s="27">
        <f>VLOOKUP($R81,CardStats!$A$3:$AH$473,25,FALSE)</f>
        <v>1</v>
      </c>
    </row>
    <row r="82" spans="1:32" hidden="1" x14ac:dyDescent="0.3">
      <c r="A82" s="22">
        <f>VLOOKUP($O82,CardStats!$A$3:$AH$473,5,FALSE)</f>
        <v>6.6363636363636367</v>
      </c>
      <c r="B82" s="22">
        <f>VLOOKUP($O82,CardStats!$A$3:$AH$473,6,FALSE)</f>
        <v>7</v>
      </c>
      <c r="C82" s="22">
        <f>VLOOKUP($O82,CardStats!$A$3:$AH$473,8,FALSE)</f>
        <v>3.3636363636363638</v>
      </c>
      <c r="D82" s="22">
        <f>VLOOKUP($O82,CardStats!$A$3:$AH$473,9,FALSE)</f>
        <v>3.2</v>
      </c>
      <c r="E82" s="27">
        <f>VLOOKUP($O82,CardStats!$A$3:$AH$473,11,FALSE)</f>
        <v>1</v>
      </c>
      <c r="F82" s="27">
        <f>VLOOKUP($O82,CardStats!$A$3:$AH$473,12,FALSE)</f>
        <v>1</v>
      </c>
      <c r="G82" s="27">
        <f>VLOOKUP($O82,CardStats!$A$3:$AH$473,14,FALSE)</f>
        <v>0.90909090909090906</v>
      </c>
      <c r="H82" s="27">
        <f>VLOOKUP($O82,CardStats!$A$3:$AH$473,15,FALSE)</f>
        <v>1</v>
      </c>
      <c r="I82" s="27">
        <f>VLOOKUP($O82,CardStats!$A$3:$AH$473,17,FALSE)</f>
        <v>0.81818181818181823</v>
      </c>
      <c r="J82" s="27">
        <f>VLOOKUP($O82,CardStats!$A$3:$AH$473,18,FALSE)</f>
        <v>0.8</v>
      </c>
      <c r="K82" s="27">
        <f>VLOOKUP($O82,CardStats!$A$3:$AH$473,20,FALSE)</f>
        <v>1</v>
      </c>
      <c r="L82" s="27">
        <f>VLOOKUP($O82,CardStats!$A$3:$AH$473,21,FALSE)</f>
        <v>1</v>
      </c>
      <c r="M82" s="27">
        <f>VLOOKUP($O82,CardStats!$A$3:$AH$473,23,FALSE)</f>
        <v>0.81818181818181823</v>
      </c>
      <c r="N82" s="27">
        <f>VLOOKUP($O82,CardStats!$A$3:$AH$473,24,FALSE)</f>
        <v>0.8</v>
      </c>
      <c r="O82" s="24" t="str">
        <f>Fixtures!A82</f>
        <v>Bologna</v>
      </c>
      <c r="P82" s="24" t="str">
        <f>Fixtures!E82</f>
        <v>Serie A</v>
      </c>
      <c r="Q82" s="25">
        <f>IF(Fixtures!C82&gt;7,Fixtures!D82)</f>
        <v>43793</v>
      </c>
      <c r="R82" s="24" t="str">
        <f>Fixtures!B82</f>
        <v>Parma</v>
      </c>
      <c r="S82" s="22">
        <f>VLOOKUP($R82,CardStats!$A$3:$AH$473,5,FALSE)</f>
        <v>4.7272727272727275</v>
      </c>
      <c r="T82" s="22">
        <f>VLOOKUP($R82,CardStats!$A$3:$AH$473,7,FALSE)</f>
        <v>4.8</v>
      </c>
      <c r="U82" s="22">
        <f>VLOOKUP($R82,CardStats!$A$3:$AH$473,8,FALSE)</f>
        <v>1.9090909090909092</v>
      </c>
      <c r="V82" s="22">
        <f>VLOOKUP($R82,CardStats!$A$3:$AH$473,10,FALSE)</f>
        <v>2.4</v>
      </c>
      <c r="W82" s="27">
        <f>VLOOKUP($R82,CardStats!$A$3:$AH$473,11,FALSE)</f>
        <v>1</v>
      </c>
      <c r="X82" s="27">
        <f>VLOOKUP($R82,CardStats!$A$3:$AH$473,13,FALSE)</f>
        <v>1</v>
      </c>
      <c r="Y82" s="27">
        <f>VLOOKUP($R82,CardStats!$A$3:$AH$473,14,FALSE)</f>
        <v>0.90909090909090906</v>
      </c>
      <c r="Z82" s="27">
        <f>VLOOKUP($R82,CardStats!$A$3:$AH$473,16,FALSE)</f>
        <v>1</v>
      </c>
      <c r="AA82" s="27">
        <f>VLOOKUP($R82,CardStats!$A$3:$AH$473,17,FALSE)</f>
        <v>0.54545454545454541</v>
      </c>
      <c r="AB82" s="27">
        <f>VLOOKUP($R82,CardStats!$A$3:$AH$473,19,FALSE)</f>
        <v>0.4</v>
      </c>
      <c r="AC82" s="27">
        <f>VLOOKUP($R82,CardStats!$A$3:$AH$473,20,FALSE)</f>
        <v>0.90909090909090906</v>
      </c>
      <c r="AD82" s="27">
        <f>VLOOKUP($R82,CardStats!$A$3:$AH$473,22,FALSE)</f>
        <v>1</v>
      </c>
      <c r="AE82" s="27">
        <f>VLOOKUP($R82,CardStats!$A$3:$AH$473,23,FALSE)</f>
        <v>0.72727272727272729</v>
      </c>
      <c r="AF82" s="27">
        <f>VLOOKUP($R82,CardStats!$A$3:$AH$473,25,FALSE)</f>
        <v>1</v>
      </c>
    </row>
    <row r="83" spans="1:32" hidden="1" x14ac:dyDescent="0.3">
      <c r="A83" s="22">
        <f>VLOOKUP($O83,CardStats!$A$3:$AH$473,5,FALSE)</f>
        <v>5.7272727272727275</v>
      </c>
      <c r="B83" s="22">
        <f>VLOOKUP($O83,CardStats!$A$3:$AH$473,6,FALSE)</f>
        <v>6.333333333333333</v>
      </c>
      <c r="C83" s="22">
        <f>VLOOKUP($O83,CardStats!$A$3:$AH$473,8,FALSE)</f>
        <v>2.8181818181818183</v>
      </c>
      <c r="D83" s="22">
        <f>VLOOKUP($O83,CardStats!$A$3:$AH$473,9,FALSE)</f>
        <v>2.3333333333333335</v>
      </c>
      <c r="E83" s="27">
        <f>VLOOKUP($O83,CardStats!$A$3:$AH$473,11,FALSE)</f>
        <v>1</v>
      </c>
      <c r="F83" s="27">
        <f>VLOOKUP($O83,CardStats!$A$3:$AH$473,12,FALSE)</f>
        <v>1</v>
      </c>
      <c r="G83" s="27">
        <f>VLOOKUP($O83,CardStats!$A$3:$AH$473,14,FALSE)</f>
        <v>1</v>
      </c>
      <c r="H83" s="27">
        <f>VLOOKUP($O83,CardStats!$A$3:$AH$473,15,FALSE)</f>
        <v>1</v>
      </c>
      <c r="I83" s="27">
        <f>VLOOKUP($O83,CardStats!$A$3:$AH$473,17,FALSE)</f>
        <v>0.63636363636363635</v>
      </c>
      <c r="J83" s="27">
        <f>VLOOKUP($O83,CardStats!$A$3:$AH$473,18,FALSE)</f>
        <v>0.66666666666666663</v>
      </c>
      <c r="K83" s="27">
        <f>VLOOKUP($O83,CardStats!$A$3:$AH$473,20,FALSE)</f>
        <v>0.90909090909090906</v>
      </c>
      <c r="L83" s="27">
        <f>VLOOKUP($O83,CardStats!$A$3:$AH$473,21,FALSE)</f>
        <v>0.83333333333333337</v>
      </c>
      <c r="M83" s="27">
        <f>VLOOKUP($O83,CardStats!$A$3:$AH$473,23,FALSE)</f>
        <v>0.72727272727272729</v>
      </c>
      <c r="N83" s="27">
        <f>VLOOKUP($O83,CardStats!$A$3:$AH$473,24,FALSE)</f>
        <v>0.5</v>
      </c>
      <c r="O83" s="24" t="str">
        <f>Fixtures!A83</f>
        <v>Hellas Verona</v>
      </c>
      <c r="P83" s="24" t="str">
        <f>Fixtures!E83</f>
        <v>Serie A</v>
      </c>
      <c r="Q83" s="25">
        <f>IF(Fixtures!C83&gt;7,Fixtures!D83)</f>
        <v>43793</v>
      </c>
      <c r="R83" s="24" t="str">
        <f>Fixtures!B83</f>
        <v>Fiorentina</v>
      </c>
      <c r="S83" s="22">
        <f>VLOOKUP($R83,CardStats!$A$3:$AH$473,5,FALSE)</f>
        <v>5.8181818181818183</v>
      </c>
      <c r="T83" s="22">
        <f>VLOOKUP($R83,CardStats!$A$3:$AH$473,7,FALSE)</f>
        <v>5.2</v>
      </c>
      <c r="U83" s="22">
        <f>VLOOKUP($R83,CardStats!$A$3:$AH$473,8,FALSE)</f>
        <v>3.0909090909090908</v>
      </c>
      <c r="V83" s="22">
        <f>VLOOKUP($R83,CardStats!$A$3:$AH$473,10,FALSE)</f>
        <v>3.2</v>
      </c>
      <c r="W83" s="27">
        <f>VLOOKUP($R83,CardStats!$A$3:$AH$473,11,FALSE)</f>
        <v>0.90909090909090906</v>
      </c>
      <c r="X83" s="27">
        <f>VLOOKUP($R83,CardStats!$A$3:$AH$473,13,FALSE)</f>
        <v>0.8</v>
      </c>
      <c r="Y83" s="27">
        <f>VLOOKUP($R83,CardStats!$A$3:$AH$473,14,FALSE)</f>
        <v>0.72727272727272729</v>
      </c>
      <c r="Z83" s="27">
        <f>VLOOKUP($R83,CardStats!$A$3:$AH$473,16,FALSE)</f>
        <v>0.6</v>
      </c>
      <c r="AA83" s="27">
        <f>VLOOKUP($R83,CardStats!$A$3:$AH$473,17,FALSE)</f>
        <v>0.63636363636363635</v>
      </c>
      <c r="AB83" s="27">
        <f>VLOOKUP($R83,CardStats!$A$3:$AH$473,19,FALSE)</f>
        <v>0.6</v>
      </c>
      <c r="AC83" s="27">
        <f>VLOOKUP($R83,CardStats!$A$3:$AH$473,20,FALSE)</f>
        <v>0.90909090909090906</v>
      </c>
      <c r="AD83" s="27">
        <f>VLOOKUP($R83,CardStats!$A$3:$AH$473,22,FALSE)</f>
        <v>0.8</v>
      </c>
      <c r="AE83" s="27">
        <f>VLOOKUP($R83,CardStats!$A$3:$AH$473,23,FALSE)</f>
        <v>0.81818181818181823</v>
      </c>
      <c r="AF83" s="27">
        <f>VLOOKUP($R83,CardStats!$A$3:$AH$473,25,FALSE)</f>
        <v>0.8</v>
      </c>
    </row>
    <row r="84" spans="1:32" hidden="1" x14ac:dyDescent="0.3">
      <c r="A84" s="22">
        <f>VLOOKUP($O84,CardStats!$A$3:$AH$473,5,FALSE)</f>
        <v>5.0909090909090908</v>
      </c>
      <c r="B84" s="22">
        <f>VLOOKUP($O84,CardStats!$A$3:$AH$473,6,FALSE)</f>
        <v>5.4</v>
      </c>
      <c r="C84" s="22">
        <f>VLOOKUP($O84,CardStats!$A$3:$AH$473,8,FALSE)</f>
        <v>2.9090909090909092</v>
      </c>
      <c r="D84" s="22">
        <f>VLOOKUP($O84,CardStats!$A$3:$AH$473,9,FALSE)</f>
        <v>2.6</v>
      </c>
      <c r="E84" s="27">
        <f>VLOOKUP($O84,CardStats!$A$3:$AH$473,11,FALSE)</f>
        <v>1</v>
      </c>
      <c r="F84" s="27">
        <f>VLOOKUP($O84,CardStats!$A$3:$AH$473,12,FALSE)</f>
        <v>1</v>
      </c>
      <c r="G84" s="27">
        <f>VLOOKUP($O84,CardStats!$A$3:$AH$473,14,FALSE)</f>
        <v>0.81818181818181823</v>
      </c>
      <c r="H84" s="27">
        <f>VLOOKUP($O84,CardStats!$A$3:$AH$473,15,FALSE)</f>
        <v>1</v>
      </c>
      <c r="I84" s="27">
        <f>VLOOKUP($O84,CardStats!$A$3:$AH$473,17,FALSE)</f>
        <v>0.72727272727272729</v>
      </c>
      <c r="J84" s="27">
        <f>VLOOKUP($O84,CardStats!$A$3:$AH$473,18,FALSE)</f>
        <v>1</v>
      </c>
      <c r="K84" s="27">
        <f>VLOOKUP($O84,CardStats!$A$3:$AH$473,20,FALSE)</f>
        <v>1</v>
      </c>
      <c r="L84" s="27">
        <f>VLOOKUP($O84,CardStats!$A$3:$AH$473,21,FALSE)</f>
        <v>1</v>
      </c>
      <c r="M84" s="27">
        <f>VLOOKUP($O84,CardStats!$A$3:$AH$473,23,FALSE)</f>
        <v>1</v>
      </c>
      <c r="N84" s="27">
        <f>VLOOKUP($O84,CardStats!$A$3:$AH$473,24,FALSE)</f>
        <v>1</v>
      </c>
      <c r="O84" s="24" t="str">
        <f>Fixtures!A84</f>
        <v>Lecce</v>
      </c>
      <c r="P84" s="24" t="str">
        <f>Fixtures!E84</f>
        <v>Serie A</v>
      </c>
      <c r="Q84" s="25">
        <f>IF(Fixtures!C84&gt;7,Fixtures!D84)</f>
        <v>43793</v>
      </c>
      <c r="R84" s="24" t="str">
        <f>Fixtures!B84</f>
        <v>Cagliari</v>
      </c>
      <c r="S84" s="22">
        <f>VLOOKUP($R84,CardStats!$A$3:$AH$473,5,FALSE)</f>
        <v>5</v>
      </c>
      <c r="T84" s="22">
        <f>VLOOKUP($R84,CardStats!$A$3:$AH$473,7,FALSE)</f>
        <v>5</v>
      </c>
      <c r="U84" s="22">
        <f>VLOOKUP($R84,CardStats!$A$3:$AH$473,8,FALSE)</f>
        <v>3</v>
      </c>
      <c r="V84" s="22">
        <f>VLOOKUP($R84,CardStats!$A$3:$AH$473,10,FALSE)</f>
        <v>3.4</v>
      </c>
      <c r="W84" s="27">
        <f>VLOOKUP($R84,CardStats!$A$3:$AH$473,11,FALSE)</f>
        <v>0.90909090909090906</v>
      </c>
      <c r="X84" s="27">
        <f>VLOOKUP($R84,CardStats!$A$3:$AH$473,13,FALSE)</f>
        <v>1</v>
      </c>
      <c r="Y84" s="27">
        <f>VLOOKUP($R84,CardStats!$A$3:$AH$473,14,FALSE)</f>
        <v>0.72727272727272729</v>
      </c>
      <c r="Z84" s="27">
        <f>VLOOKUP($R84,CardStats!$A$3:$AH$473,16,FALSE)</f>
        <v>0.8</v>
      </c>
      <c r="AA84" s="27">
        <f>VLOOKUP($R84,CardStats!$A$3:$AH$473,17,FALSE)</f>
        <v>0.54545454545454541</v>
      </c>
      <c r="AB84" s="27">
        <f>VLOOKUP($R84,CardStats!$A$3:$AH$473,19,FALSE)</f>
        <v>0.8</v>
      </c>
      <c r="AC84" s="27">
        <f>VLOOKUP($R84,CardStats!$A$3:$AH$473,20,FALSE)</f>
        <v>1</v>
      </c>
      <c r="AD84" s="27">
        <f>VLOOKUP($R84,CardStats!$A$3:$AH$473,22,FALSE)</f>
        <v>1</v>
      </c>
      <c r="AE84" s="27">
        <f>VLOOKUP($R84,CardStats!$A$3:$AH$473,23,FALSE)</f>
        <v>0.81818181818181823</v>
      </c>
      <c r="AF84" s="27">
        <f>VLOOKUP($R84,CardStats!$A$3:$AH$473,25,FALSE)</f>
        <v>0.8</v>
      </c>
    </row>
    <row r="85" spans="1:32" hidden="1" x14ac:dyDescent="0.3">
      <c r="A85" s="22">
        <f>VLOOKUP($O85,CardStats!$A$3:$AH$473,5,FALSE)</f>
        <v>6.1818181818181817</v>
      </c>
      <c r="B85" s="22">
        <f>VLOOKUP($O85,CardStats!$A$3:$AH$473,6,FALSE)</f>
        <v>5.333333333333333</v>
      </c>
      <c r="C85" s="22">
        <f>VLOOKUP($O85,CardStats!$A$3:$AH$473,8,FALSE)</f>
        <v>3.2727272727272729</v>
      </c>
      <c r="D85" s="22">
        <f>VLOOKUP($O85,CardStats!$A$3:$AH$473,9,FALSE)</f>
        <v>2.6666666666666665</v>
      </c>
      <c r="E85" s="27">
        <f>VLOOKUP($O85,CardStats!$A$3:$AH$473,11,FALSE)</f>
        <v>1</v>
      </c>
      <c r="F85" s="27">
        <f>VLOOKUP($O85,CardStats!$A$3:$AH$473,12,FALSE)</f>
        <v>1</v>
      </c>
      <c r="G85" s="27">
        <f>VLOOKUP($O85,CardStats!$A$3:$AH$473,14,FALSE)</f>
        <v>0.81818181818181823</v>
      </c>
      <c r="H85" s="27">
        <f>VLOOKUP($O85,CardStats!$A$3:$AH$473,15,FALSE)</f>
        <v>0.66666666666666663</v>
      </c>
      <c r="I85" s="27">
        <f>VLOOKUP($O85,CardStats!$A$3:$AH$473,17,FALSE)</f>
        <v>0.72727272727272729</v>
      </c>
      <c r="J85" s="27">
        <f>VLOOKUP($O85,CardStats!$A$3:$AH$473,18,FALSE)</f>
        <v>0.5</v>
      </c>
      <c r="K85" s="27">
        <f>VLOOKUP($O85,CardStats!$A$3:$AH$473,20,FALSE)</f>
        <v>1</v>
      </c>
      <c r="L85" s="27">
        <f>VLOOKUP($O85,CardStats!$A$3:$AH$473,21,FALSE)</f>
        <v>1</v>
      </c>
      <c r="M85" s="27">
        <f>VLOOKUP($O85,CardStats!$A$3:$AH$473,23,FALSE)</f>
        <v>0.81818181818181823</v>
      </c>
      <c r="N85" s="27">
        <f>VLOOKUP($O85,CardStats!$A$3:$AH$473,24,FALSE)</f>
        <v>0.66666666666666663</v>
      </c>
      <c r="O85" s="24" t="str">
        <f>Fixtures!A85</f>
        <v>Roma</v>
      </c>
      <c r="P85" s="24" t="str">
        <f>Fixtures!E85</f>
        <v>Serie A</v>
      </c>
      <c r="Q85" s="25">
        <f>IF(Fixtures!C85&gt;7,Fixtures!D85)</f>
        <v>43793</v>
      </c>
      <c r="R85" s="24" t="str">
        <f>Fixtures!B85</f>
        <v>Brescia</v>
      </c>
      <c r="S85" s="22">
        <f>VLOOKUP($R85,CardStats!$A$3:$AH$473,5,FALSE)</f>
        <v>6</v>
      </c>
      <c r="T85" s="22">
        <f>VLOOKUP($R85,CardStats!$A$3:$AH$473,7,FALSE)</f>
        <v>6.333333333333333</v>
      </c>
      <c r="U85" s="22">
        <f>VLOOKUP($R85,CardStats!$A$3:$AH$473,8,FALSE)</f>
        <v>2.7</v>
      </c>
      <c r="V85" s="22">
        <f>VLOOKUP($R85,CardStats!$A$3:$AH$473,10,FALSE)</f>
        <v>3.3333333333333335</v>
      </c>
      <c r="W85" s="27">
        <f>VLOOKUP($R85,CardStats!$A$3:$AH$473,11,FALSE)</f>
        <v>1</v>
      </c>
      <c r="X85" s="27">
        <f>VLOOKUP($R85,CardStats!$A$3:$AH$473,13,FALSE)</f>
        <v>1</v>
      </c>
      <c r="Y85" s="27">
        <f>VLOOKUP($R85,CardStats!$A$3:$AH$473,14,FALSE)</f>
        <v>0.8</v>
      </c>
      <c r="Z85" s="27">
        <f>VLOOKUP($R85,CardStats!$A$3:$AH$473,16,FALSE)</f>
        <v>0.83333333333333337</v>
      </c>
      <c r="AA85" s="27">
        <f>VLOOKUP($R85,CardStats!$A$3:$AH$473,17,FALSE)</f>
        <v>0.6</v>
      </c>
      <c r="AB85" s="27">
        <f>VLOOKUP($R85,CardStats!$A$3:$AH$473,19,FALSE)</f>
        <v>0.66666666666666663</v>
      </c>
      <c r="AC85" s="27">
        <f>VLOOKUP($R85,CardStats!$A$3:$AH$473,20,FALSE)</f>
        <v>0.9</v>
      </c>
      <c r="AD85" s="27">
        <f>VLOOKUP($R85,CardStats!$A$3:$AH$473,22,FALSE)</f>
        <v>1</v>
      </c>
      <c r="AE85" s="27">
        <f>VLOOKUP($R85,CardStats!$A$3:$AH$473,23,FALSE)</f>
        <v>0.7</v>
      </c>
      <c r="AF85" s="27">
        <f>VLOOKUP($R85,CardStats!$A$3:$AH$473,25,FALSE)</f>
        <v>0.83333333333333337</v>
      </c>
    </row>
    <row r="86" spans="1:32" hidden="1" x14ac:dyDescent="0.3">
      <c r="A86" s="22">
        <f>VLOOKUP($O86,CardStats!$A$3:$AH$473,5,FALSE)</f>
        <v>5.2727272727272725</v>
      </c>
      <c r="B86" s="22">
        <f>VLOOKUP($O86,CardStats!$A$3:$AH$473,6,FALSE)</f>
        <v>5.6</v>
      </c>
      <c r="C86" s="22">
        <f>VLOOKUP($O86,CardStats!$A$3:$AH$473,8,FALSE)</f>
        <v>2.8181818181818183</v>
      </c>
      <c r="D86" s="22">
        <f>VLOOKUP($O86,CardStats!$A$3:$AH$473,9,FALSE)</f>
        <v>2.6</v>
      </c>
      <c r="E86" s="27">
        <f>VLOOKUP($O86,CardStats!$A$3:$AH$473,11,FALSE)</f>
        <v>1</v>
      </c>
      <c r="F86" s="27">
        <f>VLOOKUP($O86,CardStats!$A$3:$AH$473,12,FALSE)</f>
        <v>1</v>
      </c>
      <c r="G86" s="27">
        <f>VLOOKUP($O86,CardStats!$A$3:$AH$473,14,FALSE)</f>
        <v>0.90909090909090906</v>
      </c>
      <c r="H86" s="27">
        <f>VLOOKUP($O86,CardStats!$A$3:$AH$473,15,FALSE)</f>
        <v>0.8</v>
      </c>
      <c r="I86" s="27">
        <f>VLOOKUP($O86,CardStats!$A$3:$AH$473,17,FALSE)</f>
        <v>0.45454545454545453</v>
      </c>
      <c r="J86" s="27">
        <f>VLOOKUP($O86,CardStats!$A$3:$AH$473,18,FALSE)</f>
        <v>0.6</v>
      </c>
      <c r="K86" s="27">
        <f>VLOOKUP($O86,CardStats!$A$3:$AH$473,20,FALSE)</f>
        <v>1</v>
      </c>
      <c r="L86" s="27">
        <f>VLOOKUP($O86,CardStats!$A$3:$AH$473,21,FALSE)</f>
        <v>1</v>
      </c>
      <c r="M86" s="27">
        <f>VLOOKUP($O86,CardStats!$A$3:$AH$473,23,FALSE)</f>
        <v>0.90909090909090906</v>
      </c>
      <c r="N86" s="27">
        <f>VLOOKUP($O86,CardStats!$A$3:$AH$473,24,FALSE)</f>
        <v>1</v>
      </c>
      <c r="O86" s="24" t="str">
        <f>Fixtures!A86</f>
        <v>Sampdoria</v>
      </c>
      <c r="P86" s="24" t="str">
        <f>Fixtures!E86</f>
        <v>Serie A</v>
      </c>
      <c r="Q86" s="25">
        <f>IF(Fixtures!C86&gt;7,Fixtures!D86)</f>
        <v>43793</v>
      </c>
      <c r="R86" s="24" t="str">
        <f>Fixtures!B86</f>
        <v>Udinese</v>
      </c>
      <c r="S86" s="22">
        <f>VLOOKUP($R86,CardStats!$A$3:$AH$473,5,FALSE)</f>
        <v>5</v>
      </c>
      <c r="T86" s="22">
        <f>VLOOKUP($R86,CardStats!$A$3:$AH$473,7,FALSE)</f>
        <v>3.6</v>
      </c>
      <c r="U86" s="22">
        <f>VLOOKUP($R86,CardStats!$A$3:$AH$473,8,FALSE)</f>
        <v>2.7272727272727271</v>
      </c>
      <c r="V86" s="22">
        <f>VLOOKUP($R86,CardStats!$A$3:$AH$473,10,FALSE)</f>
        <v>2.6</v>
      </c>
      <c r="W86" s="27">
        <f>VLOOKUP($R86,CardStats!$A$3:$AH$473,11,FALSE)</f>
        <v>0.90909090909090906</v>
      </c>
      <c r="X86" s="27">
        <f>VLOOKUP($R86,CardStats!$A$3:$AH$473,13,FALSE)</f>
        <v>0.8</v>
      </c>
      <c r="Y86" s="27">
        <f>VLOOKUP($R86,CardStats!$A$3:$AH$473,14,FALSE)</f>
        <v>0.81818181818181823</v>
      </c>
      <c r="Z86" s="27">
        <f>VLOOKUP($R86,CardStats!$A$3:$AH$473,16,FALSE)</f>
        <v>0.6</v>
      </c>
      <c r="AA86" s="27">
        <f>VLOOKUP($R86,CardStats!$A$3:$AH$473,17,FALSE)</f>
        <v>0.45454545454545453</v>
      </c>
      <c r="AB86" s="27">
        <f>VLOOKUP($R86,CardStats!$A$3:$AH$473,19,FALSE)</f>
        <v>0.2</v>
      </c>
      <c r="AC86" s="27">
        <f>VLOOKUP($R86,CardStats!$A$3:$AH$473,20,FALSE)</f>
        <v>1</v>
      </c>
      <c r="AD86" s="27">
        <f>VLOOKUP($R86,CardStats!$A$3:$AH$473,22,FALSE)</f>
        <v>1</v>
      </c>
      <c r="AE86" s="27">
        <f>VLOOKUP($R86,CardStats!$A$3:$AH$473,23,FALSE)</f>
        <v>0.81818181818181823</v>
      </c>
      <c r="AF86" s="27">
        <f>VLOOKUP($R86,CardStats!$A$3:$AH$473,25,FALSE)</f>
        <v>1</v>
      </c>
    </row>
    <row r="87" spans="1:32" hidden="1" x14ac:dyDescent="0.3">
      <c r="A87" s="22">
        <f>VLOOKUP($O87,CardStats!$A$3:$AH$473,5,FALSE)</f>
        <v>5.7</v>
      </c>
      <c r="B87" s="22">
        <f>VLOOKUP($O87,CardStats!$A$3:$AH$473,6,FALSE)</f>
        <v>5.6</v>
      </c>
      <c r="C87" s="22">
        <f>VLOOKUP($O87,CardStats!$A$3:$AH$473,8,FALSE)</f>
        <v>2.7</v>
      </c>
      <c r="D87" s="22">
        <f>VLOOKUP($O87,CardStats!$A$3:$AH$473,9,FALSE)</f>
        <v>2.6</v>
      </c>
      <c r="E87" s="27">
        <f>VLOOKUP($O87,CardStats!$A$3:$AH$473,11,FALSE)</f>
        <v>1</v>
      </c>
      <c r="F87" s="27">
        <f>VLOOKUP($O87,CardStats!$A$3:$AH$473,12,FALSE)</f>
        <v>1</v>
      </c>
      <c r="G87" s="27">
        <f>VLOOKUP($O87,CardStats!$A$3:$AH$473,14,FALSE)</f>
        <v>0.9</v>
      </c>
      <c r="H87" s="27">
        <f>VLOOKUP($O87,CardStats!$A$3:$AH$473,15,FALSE)</f>
        <v>1</v>
      </c>
      <c r="I87" s="27">
        <f>VLOOKUP($O87,CardStats!$A$3:$AH$473,17,FALSE)</f>
        <v>0.7</v>
      </c>
      <c r="J87" s="27">
        <f>VLOOKUP($O87,CardStats!$A$3:$AH$473,18,FALSE)</f>
        <v>0.8</v>
      </c>
      <c r="K87" s="27">
        <f>VLOOKUP($O87,CardStats!$A$3:$AH$473,20,FALSE)</f>
        <v>1</v>
      </c>
      <c r="L87" s="27">
        <f>VLOOKUP($O87,CardStats!$A$3:$AH$473,21,FALSE)</f>
        <v>1</v>
      </c>
      <c r="M87" s="27">
        <f>VLOOKUP($O87,CardStats!$A$3:$AH$473,23,FALSE)</f>
        <v>0.8</v>
      </c>
      <c r="N87" s="27">
        <f>VLOOKUP($O87,CardStats!$A$3:$AH$473,24,FALSE)</f>
        <v>0.8</v>
      </c>
      <c r="O87" s="24" t="str">
        <f>Fixtures!A87</f>
        <v>Sassuolo</v>
      </c>
      <c r="P87" s="24" t="str">
        <f>Fixtures!E87</f>
        <v>Serie A</v>
      </c>
      <c r="Q87" s="25">
        <f>IF(Fixtures!C87&gt;7,Fixtures!D87)</f>
        <v>43793</v>
      </c>
      <c r="R87" s="24" t="str">
        <f>Fixtures!B87</f>
        <v>Lazio</v>
      </c>
      <c r="S87" s="22">
        <f>VLOOKUP($R87,CardStats!$A$3:$AH$473,5,FALSE)</f>
        <v>6.3636363636363633</v>
      </c>
      <c r="T87" s="22">
        <f>VLOOKUP($R87,CardStats!$A$3:$AH$473,7,FALSE)</f>
        <v>7.5</v>
      </c>
      <c r="U87" s="22">
        <f>VLOOKUP($R87,CardStats!$A$3:$AH$473,8,FALSE)</f>
        <v>3.0909090909090908</v>
      </c>
      <c r="V87" s="22">
        <f>VLOOKUP($R87,CardStats!$A$3:$AH$473,10,FALSE)</f>
        <v>3.5</v>
      </c>
      <c r="W87" s="27">
        <f>VLOOKUP($R87,CardStats!$A$3:$AH$473,11,FALSE)</f>
        <v>1</v>
      </c>
      <c r="X87" s="27">
        <f>VLOOKUP($R87,CardStats!$A$3:$AH$473,13,FALSE)</f>
        <v>1</v>
      </c>
      <c r="Y87" s="27">
        <f>VLOOKUP($R87,CardStats!$A$3:$AH$473,14,FALSE)</f>
        <v>0.90909090909090906</v>
      </c>
      <c r="Z87" s="27">
        <f>VLOOKUP($R87,CardStats!$A$3:$AH$473,16,FALSE)</f>
        <v>1</v>
      </c>
      <c r="AA87" s="27">
        <f>VLOOKUP($R87,CardStats!$A$3:$AH$473,17,FALSE)</f>
        <v>0.63636363636363635</v>
      </c>
      <c r="AB87" s="27">
        <f>VLOOKUP($R87,CardStats!$A$3:$AH$473,19,FALSE)</f>
        <v>0.83333333333333337</v>
      </c>
      <c r="AC87" s="27">
        <f>VLOOKUP($R87,CardStats!$A$3:$AH$473,20,FALSE)</f>
        <v>1</v>
      </c>
      <c r="AD87" s="27">
        <f>VLOOKUP($R87,CardStats!$A$3:$AH$473,22,FALSE)</f>
        <v>1</v>
      </c>
      <c r="AE87" s="27">
        <f>VLOOKUP($R87,CardStats!$A$3:$AH$473,23,FALSE)</f>
        <v>0.81818181818181823</v>
      </c>
      <c r="AF87" s="27">
        <f>VLOOKUP($R87,CardStats!$A$3:$AH$473,25,FALSE)</f>
        <v>1</v>
      </c>
    </row>
    <row r="88" spans="1:32" hidden="1" x14ac:dyDescent="0.3">
      <c r="A88" s="22">
        <f>VLOOKUP($O88,CardStats!$A$3:$AH$473,5,FALSE)</f>
        <v>5.166666666666667</v>
      </c>
      <c r="B88" s="22">
        <f>VLOOKUP($O88,CardStats!$A$3:$AH$473,6,FALSE)</f>
        <v>5</v>
      </c>
      <c r="C88" s="22">
        <f>VLOOKUP($O88,CardStats!$A$3:$AH$473,8,FALSE)</f>
        <v>2.9166666666666665</v>
      </c>
      <c r="D88" s="22">
        <f>VLOOKUP($O88,CardStats!$A$3:$AH$473,9,FALSE)</f>
        <v>2.6</v>
      </c>
      <c r="E88" s="27">
        <f>VLOOKUP($O88,CardStats!$A$3:$AH$473,11,FALSE)</f>
        <v>0.91666666666666663</v>
      </c>
      <c r="F88" s="27">
        <f>VLOOKUP($O88,CardStats!$A$3:$AH$473,12,FALSE)</f>
        <v>1</v>
      </c>
      <c r="G88" s="27">
        <f>VLOOKUP($O88,CardStats!$A$3:$AH$473,14,FALSE)</f>
        <v>0.66666666666666663</v>
      </c>
      <c r="H88" s="27">
        <f>VLOOKUP($O88,CardStats!$A$3:$AH$473,15,FALSE)</f>
        <v>0.8</v>
      </c>
      <c r="I88" s="27">
        <f>VLOOKUP($O88,CardStats!$A$3:$AH$473,17,FALSE)</f>
        <v>0.58333333333333337</v>
      </c>
      <c r="J88" s="27">
        <f>VLOOKUP($O88,CardStats!$A$3:$AH$473,18,FALSE)</f>
        <v>0.6</v>
      </c>
      <c r="K88" s="27">
        <f>VLOOKUP($O88,CardStats!$A$3:$AH$473,20,FALSE)</f>
        <v>0.91666666666666663</v>
      </c>
      <c r="L88" s="27">
        <f>VLOOKUP($O88,CardStats!$A$3:$AH$473,21,FALSE)</f>
        <v>0.8</v>
      </c>
      <c r="M88" s="27">
        <f>VLOOKUP($O88,CardStats!$A$3:$AH$473,23,FALSE)</f>
        <v>0.91666666666666663</v>
      </c>
      <c r="N88" s="27">
        <f>VLOOKUP($O88,CardStats!$A$3:$AH$473,24,FALSE)</f>
        <v>0.8</v>
      </c>
      <c r="O88" s="24" t="str">
        <f>Fixtures!A88</f>
        <v>Eibar</v>
      </c>
      <c r="P88" s="24" t="str">
        <f>Fixtures!E88</f>
        <v>La Liga</v>
      </c>
      <c r="Q88" s="25">
        <f>IF(Fixtures!C88&gt;7,Fixtures!D88)</f>
        <v>43793</v>
      </c>
      <c r="R88" s="24" t="str">
        <f>Fixtures!B88</f>
        <v>Deportivo Alavés</v>
      </c>
      <c r="S88" s="22">
        <f>VLOOKUP($R88,CardStats!$A$3:$AH$473,5,FALSE)</f>
        <v>5.166666666666667</v>
      </c>
      <c r="T88" s="22">
        <f>VLOOKUP($R88,CardStats!$A$3:$AH$473,7,FALSE)</f>
        <v>4.666666666666667</v>
      </c>
      <c r="U88" s="22">
        <f>VLOOKUP($R88,CardStats!$A$3:$AH$473,8,FALSE)</f>
        <v>3</v>
      </c>
      <c r="V88" s="22">
        <f>VLOOKUP($R88,CardStats!$A$3:$AH$473,10,FALSE)</f>
        <v>2.6666666666666665</v>
      </c>
      <c r="W88" s="27">
        <f>VLOOKUP($R88,CardStats!$A$3:$AH$473,11,FALSE)</f>
        <v>1</v>
      </c>
      <c r="X88" s="27">
        <f>VLOOKUP($R88,CardStats!$A$3:$AH$473,13,FALSE)</f>
        <v>1</v>
      </c>
      <c r="Y88" s="27">
        <f>VLOOKUP($R88,CardStats!$A$3:$AH$473,14,FALSE)</f>
        <v>0.91666666666666663</v>
      </c>
      <c r="Z88" s="27">
        <f>VLOOKUP($R88,CardStats!$A$3:$AH$473,16,FALSE)</f>
        <v>1</v>
      </c>
      <c r="AA88" s="27">
        <f>VLOOKUP($R88,CardStats!$A$3:$AH$473,17,FALSE)</f>
        <v>0.58333333333333337</v>
      </c>
      <c r="AB88" s="27">
        <f>VLOOKUP($R88,CardStats!$A$3:$AH$473,19,FALSE)</f>
        <v>0.5</v>
      </c>
      <c r="AC88" s="27">
        <f>VLOOKUP($R88,CardStats!$A$3:$AH$473,20,FALSE)</f>
        <v>1</v>
      </c>
      <c r="AD88" s="27">
        <f>VLOOKUP($R88,CardStats!$A$3:$AH$473,22,FALSE)</f>
        <v>1</v>
      </c>
      <c r="AE88" s="27">
        <f>VLOOKUP($R88,CardStats!$A$3:$AH$473,23,FALSE)</f>
        <v>0.91666666666666663</v>
      </c>
      <c r="AF88" s="27">
        <f>VLOOKUP($R88,CardStats!$A$3:$AH$473,25,FALSE)</f>
        <v>0.83333333333333337</v>
      </c>
    </row>
    <row r="89" spans="1:32" hidden="1" x14ac:dyDescent="0.3">
      <c r="A89" s="22">
        <f>VLOOKUP($O89,CardStats!$A$3:$AH$473,5,FALSE)</f>
        <v>3.6666666666666665</v>
      </c>
      <c r="B89" s="22">
        <f>VLOOKUP($O89,CardStats!$A$3:$AH$473,6,FALSE)</f>
        <v>2.8333333333333335</v>
      </c>
      <c r="C89" s="22">
        <f>VLOOKUP($O89,CardStats!$A$3:$AH$473,8,FALSE)</f>
        <v>2.25</v>
      </c>
      <c r="D89" s="22">
        <f>VLOOKUP($O89,CardStats!$A$3:$AH$473,9,FALSE)</f>
        <v>1.6666666666666667</v>
      </c>
      <c r="E89" s="27">
        <f>VLOOKUP($O89,CardStats!$A$3:$AH$473,11,FALSE)</f>
        <v>0.75</v>
      </c>
      <c r="F89" s="27">
        <f>VLOOKUP($O89,CardStats!$A$3:$AH$473,12,FALSE)</f>
        <v>0.66666666666666663</v>
      </c>
      <c r="G89" s="27">
        <f>VLOOKUP($O89,CardStats!$A$3:$AH$473,14,FALSE)</f>
        <v>0.58333333333333337</v>
      </c>
      <c r="H89" s="27">
        <f>VLOOKUP($O89,CardStats!$A$3:$AH$473,15,FALSE)</f>
        <v>0.33333333333333331</v>
      </c>
      <c r="I89" s="27">
        <f>VLOOKUP($O89,CardStats!$A$3:$AH$473,17,FALSE)</f>
        <v>0.33333333333333331</v>
      </c>
      <c r="J89" s="27">
        <f>VLOOKUP($O89,CardStats!$A$3:$AH$473,18,FALSE)</f>
        <v>0.16666666666666666</v>
      </c>
      <c r="K89" s="27">
        <f>VLOOKUP($O89,CardStats!$A$3:$AH$473,20,FALSE)</f>
        <v>0.91666666666666663</v>
      </c>
      <c r="L89" s="27">
        <f>VLOOKUP($O89,CardStats!$A$3:$AH$473,21,FALSE)</f>
        <v>0.83333333333333337</v>
      </c>
      <c r="M89" s="27">
        <f>VLOOKUP($O89,CardStats!$A$3:$AH$473,23,FALSE)</f>
        <v>0.66666666666666663</v>
      </c>
      <c r="N89" s="27">
        <f>VLOOKUP($O89,CardStats!$A$3:$AH$473,24,FALSE)</f>
        <v>0.66666666666666663</v>
      </c>
      <c r="O89" s="24" t="str">
        <f>Fixtures!A89</f>
        <v>Espanyol</v>
      </c>
      <c r="P89" s="24" t="str">
        <f>Fixtures!E89</f>
        <v>La Liga</v>
      </c>
      <c r="Q89" s="25">
        <f>IF(Fixtures!C89&gt;7,Fixtures!D89)</f>
        <v>43793</v>
      </c>
      <c r="R89" s="24" t="str">
        <f>Fixtures!B89</f>
        <v>Getafe</v>
      </c>
      <c r="S89" s="22">
        <f>VLOOKUP($R89,CardStats!$A$3:$AH$473,5,FALSE)</f>
        <v>6.666666666666667</v>
      </c>
      <c r="T89" s="22">
        <f>VLOOKUP($R89,CardStats!$A$3:$AH$473,7,FALSE)</f>
        <v>6.833333333333333</v>
      </c>
      <c r="U89" s="22">
        <f>VLOOKUP($R89,CardStats!$A$3:$AH$473,8,FALSE)</f>
        <v>3.6666666666666665</v>
      </c>
      <c r="V89" s="22">
        <f>VLOOKUP($R89,CardStats!$A$3:$AH$473,10,FALSE)</f>
        <v>4.166666666666667</v>
      </c>
      <c r="W89" s="27">
        <f>VLOOKUP($R89,CardStats!$A$3:$AH$473,11,FALSE)</f>
        <v>1</v>
      </c>
      <c r="X89" s="27">
        <f>VLOOKUP($R89,CardStats!$A$3:$AH$473,13,FALSE)</f>
        <v>1</v>
      </c>
      <c r="Y89" s="27">
        <f>VLOOKUP($R89,CardStats!$A$3:$AH$473,14,FALSE)</f>
        <v>0.91666666666666663</v>
      </c>
      <c r="Z89" s="27">
        <f>VLOOKUP($R89,CardStats!$A$3:$AH$473,16,FALSE)</f>
        <v>1</v>
      </c>
      <c r="AA89" s="27">
        <f>VLOOKUP($R89,CardStats!$A$3:$AH$473,17,FALSE)</f>
        <v>0.83333333333333337</v>
      </c>
      <c r="AB89" s="27">
        <f>VLOOKUP($R89,CardStats!$A$3:$AH$473,19,FALSE)</f>
        <v>1</v>
      </c>
      <c r="AC89" s="27">
        <f>VLOOKUP($R89,CardStats!$A$3:$AH$473,20,FALSE)</f>
        <v>1</v>
      </c>
      <c r="AD89" s="27">
        <f>VLOOKUP($R89,CardStats!$A$3:$AH$473,22,FALSE)</f>
        <v>1</v>
      </c>
      <c r="AE89" s="27">
        <f>VLOOKUP($R89,CardStats!$A$3:$AH$473,23,FALSE)</f>
        <v>0.91666666666666663</v>
      </c>
      <c r="AF89" s="27">
        <f>VLOOKUP($R89,CardStats!$A$3:$AH$473,25,FALSE)</f>
        <v>1</v>
      </c>
    </row>
    <row r="90" spans="1:32" hidden="1" x14ac:dyDescent="0.3">
      <c r="A90" s="22">
        <f>VLOOKUP($O90,CardStats!$A$3:$AH$473,5,FALSE)</f>
        <v>5.333333333333333</v>
      </c>
      <c r="B90" s="22">
        <f>VLOOKUP($O90,CardStats!$A$3:$AH$473,6,FALSE)</f>
        <v>5.166666666666667</v>
      </c>
      <c r="C90" s="22">
        <f>VLOOKUP($O90,CardStats!$A$3:$AH$473,8,FALSE)</f>
        <v>2.9166666666666665</v>
      </c>
      <c r="D90" s="22">
        <f>VLOOKUP($O90,CardStats!$A$3:$AH$473,9,FALSE)</f>
        <v>2.5</v>
      </c>
      <c r="E90" s="27">
        <f>VLOOKUP($O90,CardStats!$A$3:$AH$473,11,FALSE)</f>
        <v>0.91666666666666663</v>
      </c>
      <c r="F90" s="27">
        <f>VLOOKUP($O90,CardStats!$A$3:$AH$473,12,FALSE)</f>
        <v>1</v>
      </c>
      <c r="G90" s="27">
        <f>VLOOKUP($O90,CardStats!$A$3:$AH$473,14,FALSE)</f>
        <v>0.75</v>
      </c>
      <c r="H90" s="27">
        <f>VLOOKUP($O90,CardStats!$A$3:$AH$473,15,FALSE)</f>
        <v>0.66666666666666663</v>
      </c>
      <c r="I90" s="27">
        <f>VLOOKUP($O90,CardStats!$A$3:$AH$473,17,FALSE)</f>
        <v>0.58333333333333337</v>
      </c>
      <c r="J90" s="27">
        <f>VLOOKUP($O90,CardStats!$A$3:$AH$473,18,FALSE)</f>
        <v>0.5</v>
      </c>
      <c r="K90" s="27">
        <f>VLOOKUP($O90,CardStats!$A$3:$AH$473,20,FALSE)</f>
        <v>0.91666666666666663</v>
      </c>
      <c r="L90" s="27">
        <f>VLOOKUP($O90,CardStats!$A$3:$AH$473,21,FALSE)</f>
        <v>1</v>
      </c>
      <c r="M90" s="27">
        <f>VLOOKUP($O90,CardStats!$A$3:$AH$473,23,FALSE)</f>
        <v>0.66666666666666663</v>
      </c>
      <c r="N90" s="27">
        <f>VLOOKUP($O90,CardStats!$A$3:$AH$473,24,FALSE)</f>
        <v>0.66666666666666663</v>
      </c>
      <c r="O90" s="24" t="str">
        <f>Fixtures!A90</f>
        <v>Osasuna</v>
      </c>
      <c r="P90" s="24" t="str">
        <f>Fixtures!E90</f>
        <v>La Liga</v>
      </c>
      <c r="Q90" s="25">
        <f>IF(Fixtures!C90&gt;7,Fixtures!D90)</f>
        <v>43793</v>
      </c>
      <c r="R90" s="24" t="str">
        <f>Fixtures!B90</f>
        <v>Athletic Club</v>
      </c>
      <c r="S90" s="22">
        <f>VLOOKUP($R90,CardStats!$A$3:$AH$473,5,FALSE)</f>
        <v>3.9166666666666665</v>
      </c>
      <c r="T90" s="22">
        <f>VLOOKUP($R90,CardStats!$A$3:$AH$473,7,FALSE)</f>
        <v>3.6666666666666665</v>
      </c>
      <c r="U90" s="22">
        <f>VLOOKUP($R90,CardStats!$A$3:$AH$473,8,FALSE)</f>
        <v>1.6666666666666667</v>
      </c>
      <c r="V90" s="22">
        <f>VLOOKUP($R90,CardStats!$A$3:$AH$473,10,FALSE)</f>
        <v>2</v>
      </c>
      <c r="W90" s="27">
        <f>VLOOKUP($R90,CardStats!$A$3:$AH$473,11,FALSE)</f>
        <v>0.66666666666666663</v>
      </c>
      <c r="X90" s="27">
        <f>VLOOKUP($R90,CardStats!$A$3:$AH$473,13,FALSE)</f>
        <v>0.66666666666666663</v>
      </c>
      <c r="Y90" s="27">
        <f>VLOOKUP($R90,CardStats!$A$3:$AH$473,14,FALSE)</f>
        <v>0.58333333333333337</v>
      </c>
      <c r="Z90" s="27">
        <f>VLOOKUP($R90,CardStats!$A$3:$AH$473,16,FALSE)</f>
        <v>0.5</v>
      </c>
      <c r="AA90" s="27">
        <f>VLOOKUP($R90,CardStats!$A$3:$AH$473,17,FALSE)</f>
        <v>0.5</v>
      </c>
      <c r="AB90" s="27">
        <f>VLOOKUP($R90,CardStats!$A$3:$AH$473,19,FALSE)</f>
        <v>0.33333333333333331</v>
      </c>
      <c r="AC90" s="27">
        <f>VLOOKUP($R90,CardStats!$A$3:$AH$473,20,FALSE)</f>
        <v>0.83333333333333337</v>
      </c>
      <c r="AD90" s="27">
        <f>VLOOKUP($R90,CardStats!$A$3:$AH$473,22,FALSE)</f>
        <v>0.83333333333333337</v>
      </c>
      <c r="AE90" s="27">
        <f>VLOOKUP($R90,CardStats!$A$3:$AH$473,23,FALSE)</f>
        <v>0.5</v>
      </c>
      <c r="AF90" s="27">
        <f>VLOOKUP($R90,CardStats!$A$3:$AH$473,25,FALSE)</f>
        <v>0.5</v>
      </c>
    </row>
    <row r="91" spans="1:32" hidden="1" x14ac:dyDescent="0.3">
      <c r="A91" s="22">
        <f>VLOOKUP($O91,CardStats!$A$3:$AH$473,5,FALSE)</f>
        <v>3.5833333333333335</v>
      </c>
      <c r="B91" s="22">
        <f>VLOOKUP($O91,CardStats!$A$3:$AH$473,6,FALSE)</f>
        <v>3.6666666666666665</v>
      </c>
      <c r="C91" s="22">
        <f>VLOOKUP($O91,CardStats!$A$3:$AH$473,8,FALSE)</f>
        <v>1.8333333333333333</v>
      </c>
      <c r="D91" s="22">
        <f>VLOOKUP($O91,CardStats!$A$3:$AH$473,9,FALSE)</f>
        <v>2</v>
      </c>
      <c r="E91" s="27">
        <f>VLOOKUP($O91,CardStats!$A$3:$AH$473,11,FALSE)</f>
        <v>0.83333333333333337</v>
      </c>
      <c r="F91" s="27">
        <f>VLOOKUP($O91,CardStats!$A$3:$AH$473,12,FALSE)</f>
        <v>0.83333333333333337</v>
      </c>
      <c r="G91" s="27">
        <f>VLOOKUP($O91,CardStats!$A$3:$AH$473,14,FALSE)</f>
        <v>0.5</v>
      </c>
      <c r="H91" s="27">
        <f>VLOOKUP($O91,CardStats!$A$3:$AH$473,15,FALSE)</f>
        <v>0.66666666666666663</v>
      </c>
      <c r="I91" s="27">
        <f>VLOOKUP($O91,CardStats!$A$3:$AH$473,17,FALSE)</f>
        <v>0.16666666666666666</v>
      </c>
      <c r="J91" s="27">
        <f>VLOOKUP($O91,CardStats!$A$3:$AH$473,18,FALSE)</f>
        <v>0.16666666666666666</v>
      </c>
      <c r="K91" s="27">
        <f>VLOOKUP($O91,CardStats!$A$3:$AH$473,20,FALSE)</f>
        <v>0.91666666666666663</v>
      </c>
      <c r="L91" s="27">
        <f>VLOOKUP($O91,CardStats!$A$3:$AH$473,21,FALSE)</f>
        <v>1</v>
      </c>
      <c r="M91" s="27">
        <f>VLOOKUP($O91,CardStats!$A$3:$AH$473,23,FALSE)</f>
        <v>0.75</v>
      </c>
      <c r="N91" s="27">
        <f>VLOOKUP($O91,CardStats!$A$3:$AH$473,24,FALSE)</f>
        <v>0.83333333333333337</v>
      </c>
      <c r="O91" s="24" t="str">
        <f>Fixtures!A91</f>
        <v>Villarreal</v>
      </c>
      <c r="P91" s="24" t="str">
        <f>Fixtures!E91</f>
        <v>La Liga</v>
      </c>
      <c r="Q91" s="25">
        <f>IF(Fixtures!C91&gt;7,Fixtures!D91)</f>
        <v>43793</v>
      </c>
      <c r="R91" s="24" t="str">
        <f>Fixtures!B91</f>
        <v>Celta Vigo</v>
      </c>
      <c r="S91" s="22">
        <f>VLOOKUP($R91,CardStats!$A$3:$AH$473,5,FALSE)</f>
        <v>6.333333333333333</v>
      </c>
      <c r="T91" s="22">
        <f>VLOOKUP($R91,CardStats!$A$3:$AH$473,7,FALSE)</f>
        <v>6.2</v>
      </c>
      <c r="U91" s="22">
        <f>VLOOKUP($R91,CardStats!$A$3:$AH$473,8,FALSE)</f>
        <v>2.75</v>
      </c>
      <c r="V91" s="22">
        <f>VLOOKUP($R91,CardStats!$A$3:$AH$473,10,FALSE)</f>
        <v>2</v>
      </c>
      <c r="W91" s="27">
        <f>VLOOKUP($R91,CardStats!$A$3:$AH$473,11,FALSE)</f>
        <v>1</v>
      </c>
      <c r="X91" s="27">
        <f>VLOOKUP($R91,CardStats!$A$3:$AH$473,13,FALSE)</f>
        <v>1</v>
      </c>
      <c r="Y91" s="27">
        <f>VLOOKUP($R91,CardStats!$A$3:$AH$473,14,FALSE)</f>
        <v>0.91666666666666663</v>
      </c>
      <c r="Z91" s="27">
        <f>VLOOKUP($R91,CardStats!$A$3:$AH$473,16,FALSE)</f>
        <v>1</v>
      </c>
      <c r="AA91" s="27">
        <f>VLOOKUP($R91,CardStats!$A$3:$AH$473,17,FALSE)</f>
        <v>0.83333333333333337</v>
      </c>
      <c r="AB91" s="27">
        <f>VLOOKUP($R91,CardStats!$A$3:$AH$473,19,FALSE)</f>
        <v>0.8</v>
      </c>
      <c r="AC91" s="27">
        <f>VLOOKUP($R91,CardStats!$A$3:$AH$473,20,FALSE)</f>
        <v>0.91666666666666663</v>
      </c>
      <c r="AD91" s="27">
        <f>VLOOKUP($R91,CardStats!$A$3:$AH$473,22,FALSE)</f>
        <v>1</v>
      </c>
      <c r="AE91" s="27">
        <f>VLOOKUP($R91,CardStats!$A$3:$AH$473,23,FALSE)</f>
        <v>0.58333333333333337</v>
      </c>
      <c r="AF91" s="27">
        <f>VLOOKUP($R91,CardStats!$A$3:$AH$473,25,FALSE)</f>
        <v>0.4</v>
      </c>
    </row>
    <row r="92" spans="1:32" hidden="1" x14ac:dyDescent="0.3">
      <c r="A92" s="22">
        <f>VLOOKUP($O92,CardStats!$A$3:$AH$473,5,FALSE)</f>
        <v>4.916666666666667</v>
      </c>
      <c r="B92" s="22">
        <f>VLOOKUP($O92,CardStats!$A$3:$AH$473,6,FALSE)</f>
        <v>5.6</v>
      </c>
      <c r="C92" s="22">
        <f>VLOOKUP($O92,CardStats!$A$3:$AH$473,8,FALSE)</f>
        <v>2.6666666666666665</v>
      </c>
      <c r="D92" s="22">
        <f>VLOOKUP($O92,CardStats!$A$3:$AH$473,9,FALSE)</f>
        <v>3</v>
      </c>
      <c r="E92" s="27">
        <f>VLOOKUP($O92,CardStats!$A$3:$AH$473,11,FALSE)</f>
        <v>0.91666666666666663</v>
      </c>
      <c r="F92" s="27">
        <f>VLOOKUP($O92,CardStats!$A$3:$AH$473,12,FALSE)</f>
        <v>0.8</v>
      </c>
      <c r="G92" s="27">
        <f>VLOOKUP($O92,CardStats!$A$3:$AH$473,14,FALSE)</f>
        <v>0.58333333333333337</v>
      </c>
      <c r="H92" s="27">
        <f>VLOOKUP($O92,CardStats!$A$3:$AH$473,15,FALSE)</f>
        <v>0.6</v>
      </c>
      <c r="I92" s="27">
        <f>VLOOKUP($O92,CardStats!$A$3:$AH$473,17,FALSE)</f>
        <v>0.41666666666666669</v>
      </c>
      <c r="J92" s="27">
        <f>VLOOKUP($O92,CardStats!$A$3:$AH$473,18,FALSE)</f>
        <v>0.6</v>
      </c>
      <c r="K92" s="27">
        <f>VLOOKUP($O92,CardStats!$A$3:$AH$473,20,FALSE)</f>
        <v>0.83333333333333337</v>
      </c>
      <c r="L92" s="27">
        <f>VLOOKUP($O92,CardStats!$A$3:$AH$473,21,FALSE)</f>
        <v>0.8</v>
      </c>
      <c r="M92" s="27">
        <f>VLOOKUP($O92,CardStats!$A$3:$AH$473,23,FALSE)</f>
        <v>0.66666666666666663</v>
      </c>
      <c r="N92" s="27">
        <f>VLOOKUP($O92,CardStats!$A$3:$AH$473,24,FALSE)</f>
        <v>0.6</v>
      </c>
      <c r="O92" s="24" t="str">
        <f>Fixtures!A92</f>
        <v>Real Valladolid</v>
      </c>
      <c r="P92" s="24" t="str">
        <f>Fixtures!E92</f>
        <v>La Liga</v>
      </c>
      <c r="Q92" s="25">
        <f>IF(Fixtures!C92&gt;7,Fixtures!D92)</f>
        <v>43793</v>
      </c>
      <c r="R92" s="24" t="str">
        <f>Fixtures!B92</f>
        <v>Sevilla</v>
      </c>
      <c r="S92" s="22">
        <f>VLOOKUP($R92,CardStats!$A$3:$AH$473,5,FALSE)</f>
        <v>5.916666666666667</v>
      </c>
      <c r="T92" s="22">
        <f>VLOOKUP($R92,CardStats!$A$3:$AH$473,7,FALSE)</f>
        <v>7</v>
      </c>
      <c r="U92" s="22">
        <f>VLOOKUP($R92,CardStats!$A$3:$AH$473,8,FALSE)</f>
        <v>2.8333333333333335</v>
      </c>
      <c r="V92" s="22">
        <f>VLOOKUP($R92,CardStats!$A$3:$AH$473,10,FALSE)</f>
        <v>3</v>
      </c>
      <c r="W92" s="27">
        <f>VLOOKUP($R92,CardStats!$A$3:$AH$473,11,FALSE)</f>
        <v>0.83333333333333337</v>
      </c>
      <c r="X92" s="27">
        <f>VLOOKUP($R92,CardStats!$A$3:$AH$473,13,FALSE)</f>
        <v>0.83333333333333337</v>
      </c>
      <c r="Y92" s="27">
        <f>VLOOKUP($R92,CardStats!$A$3:$AH$473,14,FALSE)</f>
        <v>0.83333333333333337</v>
      </c>
      <c r="Z92" s="27">
        <f>VLOOKUP($R92,CardStats!$A$3:$AH$473,16,FALSE)</f>
        <v>0.83333333333333337</v>
      </c>
      <c r="AA92" s="27">
        <f>VLOOKUP($R92,CardStats!$A$3:$AH$473,17,FALSE)</f>
        <v>0.66666666666666663</v>
      </c>
      <c r="AB92" s="27">
        <f>VLOOKUP($R92,CardStats!$A$3:$AH$473,19,FALSE)</f>
        <v>0.66666666666666663</v>
      </c>
      <c r="AC92" s="27">
        <f>VLOOKUP($R92,CardStats!$A$3:$AH$473,20,FALSE)</f>
        <v>1</v>
      </c>
      <c r="AD92" s="27">
        <f>VLOOKUP($R92,CardStats!$A$3:$AH$473,22,FALSE)</f>
        <v>1</v>
      </c>
      <c r="AE92" s="27">
        <f>VLOOKUP($R92,CardStats!$A$3:$AH$473,23,FALSE)</f>
        <v>0.83333333333333337</v>
      </c>
      <c r="AF92" s="27">
        <f>VLOOKUP($R92,CardStats!$A$3:$AH$473,25,FALSE)</f>
        <v>0.83333333333333337</v>
      </c>
    </row>
    <row r="93" spans="1:32" hidden="1" x14ac:dyDescent="0.3">
      <c r="A93" s="22">
        <f>VLOOKUP($O93,CardStats!$A$3:$AH$473,5,FALSE)</f>
        <v>2.75</v>
      </c>
      <c r="B93" s="22">
        <f>VLOOKUP($O93,CardStats!$A$3:$AH$473,6,FALSE)</f>
        <v>3.1666666666666665</v>
      </c>
      <c r="C93" s="22">
        <f>VLOOKUP($O93,CardStats!$A$3:$AH$473,8,FALSE)</f>
        <v>1.6666666666666667</v>
      </c>
      <c r="D93" s="22">
        <f>VLOOKUP($O93,CardStats!$A$3:$AH$473,9,FALSE)</f>
        <v>2</v>
      </c>
      <c r="E93" s="27">
        <f>VLOOKUP($O93,CardStats!$A$3:$AH$473,11,FALSE)</f>
        <v>0.5</v>
      </c>
      <c r="F93" s="27">
        <f>VLOOKUP($O93,CardStats!$A$3:$AH$473,12,FALSE)</f>
        <v>0.5</v>
      </c>
      <c r="G93" s="27">
        <f>VLOOKUP($O93,CardStats!$A$3:$AH$473,14,FALSE)</f>
        <v>0.25</v>
      </c>
      <c r="H93" s="27">
        <f>VLOOKUP($O93,CardStats!$A$3:$AH$473,15,FALSE)</f>
        <v>0.33333333333333331</v>
      </c>
      <c r="I93" s="27">
        <f>VLOOKUP($O93,CardStats!$A$3:$AH$473,17,FALSE)</f>
        <v>0.25</v>
      </c>
      <c r="J93" s="27">
        <f>VLOOKUP($O93,CardStats!$A$3:$AH$473,18,FALSE)</f>
        <v>0.33333333333333331</v>
      </c>
      <c r="K93" s="27">
        <f>VLOOKUP($O93,CardStats!$A$3:$AH$473,20,FALSE)</f>
        <v>0.75</v>
      </c>
      <c r="L93" s="27">
        <f>VLOOKUP($O93,CardStats!$A$3:$AH$473,21,FALSE)</f>
        <v>0.83333333333333337</v>
      </c>
      <c r="M93" s="27">
        <f>VLOOKUP($O93,CardStats!$A$3:$AH$473,23,FALSE)</f>
        <v>0.5</v>
      </c>
      <c r="N93" s="27">
        <f>VLOOKUP($O93,CardStats!$A$3:$AH$473,24,FALSE)</f>
        <v>0.66666666666666663</v>
      </c>
      <c r="O93" s="24" t="str">
        <f>Fixtures!A93</f>
        <v>Toulouse</v>
      </c>
      <c r="P93" s="24" t="str">
        <f>Fixtures!E93</f>
        <v>Ligue 1</v>
      </c>
      <c r="Q93" s="25">
        <f>IF(Fixtures!C93&gt;7,Fixtures!D93)</f>
        <v>43793</v>
      </c>
      <c r="R93" s="24" t="str">
        <f>Fixtures!B93</f>
        <v>Olympique Marseille</v>
      </c>
      <c r="S93" s="22">
        <f>VLOOKUP($R93,CardStats!$A$3:$AH$473,5,FALSE)</f>
        <v>4.5</v>
      </c>
      <c r="T93" s="22">
        <f>VLOOKUP($R93,CardStats!$A$3:$AH$473,7,FALSE)</f>
        <v>4</v>
      </c>
      <c r="U93" s="22">
        <f>VLOOKUP($R93,CardStats!$A$3:$AH$473,8,FALSE)</f>
        <v>2.75</v>
      </c>
      <c r="V93" s="22">
        <f>VLOOKUP($R93,CardStats!$A$3:$AH$473,10,FALSE)</f>
        <v>2.3333333333333335</v>
      </c>
      <c r="W93" s="27">
        <f>VLOOKUP($R93,CardStats!$A$3:$AH$473,11,FALSE)</f>
        <v>0.83333333333333337</v>
      </c>
      <c r="X93" s="27">
        <f>VLOOKUP($R93,CardStats!$A$3:$AH$473,13,FALSE)</f>
        <v>0.83333333333333337</v>
      </c>
      <c r="Y93" s="27">
        <f>VLOOKUP($R93,CardStats!$A$3:$AH$473,14,FALSE)</f>
        <v>0.66666666666666663</v>
      </c>
      <c r="Z93" s="27">
        <f>VLOOKUP($R93,CardStats!$A$3:$AH$473,16,FALSE)</f>
        <v>0.5</v>
      </c>
      <c r="AA93" s="27">
        <f>VLOOKUP($R93,CardStats!$A$3:$AH$473,17,FALSE)</f>
        <v>0.41666666666666669</v>
      </c>
      <c r="AB93" s="27">
        <f>VLOOKUP($R93,CardStats!$A$3:$AH$473,19,FALSE)</f>
        <v>0.33333333333333331</v>
      </c>
      <c r="AC93" s="27">
        <f>VLOOKUP($R93,CardStats!$A$3:$AH$473,20,FALSE)</f>
        <v>1</v>
      </c>
      <c r="AD93" s="27">
        <f>VLOOKUP($R93,CardStats!$A$3:$AH$473,22,FALSE)</f>
        <v>1</v>
      </c>
      <c r="AE93" s="27">
        <f>VLOOKUP($R93,CardStats!$A$3:$AH$473,23,FALSE)</f>
        <v>0.66666666666666663</v>
      </c>
      <c r="AF93" s="27">
        <f>VLOOKUP($R93,CardStats!$A$3:$AH$473,25,FALSE)</f>
        <v>0.66666666666666663</v>
      </c>
    </row>
    <row r="94" spans="1:32" hidden="1" x14ac:dyDescent="0.3">
      <c r="A94" s="22">
        <f>VLOOKUP($O94,CardStats!$A$3:$AH$473,5,FALSE)</f>
        <v>4.25</v>
      </c>
      <c r="B94" s="22">
        <f>VLOOKUP($O94,CardStats!$A$3:$AH$473,6,FALSE)</f>
        <v>4.5</v>
      </c>
      <c r="C94" s="22">
        <f>VLOOKUP($O94,CardStats!$A$3:$AH$473,8,FALSE)</f>
        <v>2</v>
      </c>
      <c r="D94" s="22">
        <f>VLOOKUP($O94,CardStats!$A$3:$AH$473,9,FALSE)</f>
        <v>2</v>
      </c>
      <c r="E94" s="27">
        <f>VLOOKUP($O94,CardStats!$A$3:$AH$473,11,FALSE)</f>
        <v>0.83333333333333337</v>
      </c>
      <c r="F94" s="27">
        <f>VLOOKUP($O94,CardStats!$A$3:$AH$473,12,FALSE)</f>
        <v>1</v>
      </c>
      <c r="G94" s="27">
        <f>VLOOKUP($O94,CardStats!$A$3:$AH$473,14,FALSE)</f>
        <v>0.5</v>
      </c>
      <c r="H94" s="27">
        <f>VLOOKUP($O94,CardStats!$A$3:$AH$473,15,FALSE)</f>
        <v>0.5</v>
      </c>
      <c r="I94" s="27">
        <f>VLOOKUP($O94,CardStats!$A$3:$AH$473,17,FALSE)</f>
        <v>0.33333333333333331</v>
      </c>
      <c r="J94" s="27">
        <f>VLOOKUP($O94,CardStats!$A$3:$AH$473,18,FALSE)</f>
        <v>0.33333333333333331</v>
      </c>
      <c r="K94" s="27">
        <f>VLOOKUP($O94,CardStats!$A$3:$AH$473,20,FALSE)</f>
        <v>0.83333333333333337</v>
      </c>
      <c r="L94" s="27">
        <f>VLOOKUP($O94,CardStats!$A$3:$AH$473,21,FALSE)</f>
        <v>0.66666666666666663</v>
      </c>
      <c r="M94" s="27">
        <f>VLOOKUP($O94,CardStats!$A$3:$AH$473,23,FALSE)</f>
        <v>0.75</v>
      </c>
      <c r="N94" s="27">
        <f>VLOOKUP($O94,CardStats!$A$3:$AH$473,24,FALSE)</f>
        <v>0.66666666666666663</v>
      </c>
      <c r="O94" s="24" t="str">
        <f>Fixtures!A94</f>
        <v>Bordeaux</v>
      </c>
      <c r="P94" s="24" t="str">
        <f>Fixtures!E94</f>
        <v>Ligue 1</v>
      </c>
      <c r="Q94" s="25">
        <f>IF(Fixtures!C94&gt;7,Fixtures!D94)</f>
        <v>43793</v>
      </c>
      <c r="R94" s="24" t="str">
        <f>Fixtures!B94</f>
        <v>Monaco</v>
      </c>
      <c r="S94" s="22">
        <f>VLOOKUP($R94,CardStats!$A$3:$AH$473,5,FALSE)</f>
        <v>4.416666666666667</v>
      </c>
      <c r="T94" s="22">
        <f>VLOOKUP($R94,CardStats!$A$3:$AH$473,7,FALSE)</f>
        <v>4.166666666666667</v>
      </c>
      <c r="U94" s="22">
        <f>VLOOKUP($R94,CardStats!$A$3:$AH$473,8,FALSE)</f>
        <v>2.5</v>
      </c>
      <c r="V94" s="22">
        <f>VLOOKUP($R94,CardStats!$A$3:$AH$473,10,FALSE)</f>
        <v>2.6666666666666665</v>
      </c>
      <c r="W94" s="27">
        <f>VLOOKUP($R94,CardStats!$A$3:$AH$473,11,FALSE)</f>
        <v>0.91666666666666663</v>
      </c>
      <c r="X94" s="27">
        <f>VLOOKUP($R94,CardStats!$A$3:$AH$473,13,FALSE)</f>
        <v>0.83333333333333337</v>
      </c>
      <c r="Y94" s="27">
        <f>VLOOKUP($R94,CardStats!$A$3:$AH$473,14,FALSE)</f>
        <v>0.75</v>
      </c>
      <c r="Z94" s="27">
        <f>VLOOKUP($R94,CardStats!$A$3:$AH$473,16,FALSE)</f>
        <v>0.66666666666666663</v>
      </c>
      <c r="AA94" s="27">
        <f>VLOOKUP($R94,CardStats!$A$3:$AH$473,17,FALSE)</f>
        <v>0.5</v>
      </c>
      <c r="AB94" s="27">
        <f>VLOOKUP($R94,CardStats!$A$3:$AH$473,19,FALSE)</f>
        <v>0.33333333333333331</v>
      </c>
      <c r="AC94" s="27">
        <f>VLOOKUP($R94,CardStats!$A$3:$AH$473,20,FALSE)</f>
        <v>1</v>
      </c>
      <c r="AD94" s="27">
        <f>VLOOKUP($R94,CardStats!$A$3:$AH$473,22,FALSE)</f>
        <v>1</v>
      </c>
      <c r="AE94" s="27">
        <f>VLOOKUP($R94,CardStats!$A$3:$AH$473,23,FALSE)</f>
        <v>0.91666666666666663</v>
      </c>
      <c r="AF94" s="27">
        <f>VLOOKUP($R94,CardStats!$A$3:$AH$473,25,FALSE)</f>
        <v>1</v>
      </c>
    </row>
    <row r="95" spans="1:32" hidden="1" x14ac:dyDescent="0.3">
      <c r="A95" s="22">
        <f>VLOOKUP($O95,CardStats!$A$3:$AH$473,5,FALSE)</f>
        <v>3.6666666666666665</v>
      </c>
      <c r="B95" s="22">
        <f>VLOOKUP($O95,CardStats!$A$3:$AH$473,6,FALSE)</f>
        <v>4.166666666666667</v>
      </c>
      <c r="C95" s="22">
        <f>VLOOKUP($O95,CardStats!$A$3:$AH$473,8,FALSE)</f>
        <v>2</v>
      </c>
      <c r="D95" s="22">
        <f>VLOOKUP($O95,CardStats!$A$3:$AH$473,9,FALSE)</f>
        <v>2</v>
      </c>
      <c r="E95" s="27">
        <f>VLOOKUP($O95,CardStats!$A$3:$AH$473,11,FALSE)</f>
        <v>0.75</v>
      </c>
      <c r="F95" s="27">
        <f>VLOOKUP($O95,CardStats!$A$3:$AH$473,12,FALSE)</f>
        <v>1</v>
      </c>
      <c r="G95" s="27">
        <f>VLOOKUP($O95,CardStats!$A$3:$AH$473,14,FALSE)</f>
        <v>0.41666666666666669</v>
      </c>
      <c r="H95" s="27">
        <f>VLOOKUP($O95,CardStats!$A$3:$AH$473,15,FALSE)</f>
        <v>0.5</v>
      </c>
      <c r="I95" s="27">
        <f>VLOOKUP($O95,CardStats!$A$3:$AH$473,17,FALSE)</f>
        <v>0.41666666666666669</v>
      </c>
      <c r="J95" s="27">
        <f>VLOOKUP($O95,CardStats!$A$3:$AH$473,18,FALSE)</f>
        <v>0.5</v>
      </c>
      <c r="K95" s="27">
        <f>VLOOKUP($O95,CardStats!$A$3:$AH$473,20,FALSE)</f>
        <v>0.91666666666666663</v>
      </c>
      <c r="L95" s="27">
        <f>VLOOKUP($O95,CardStats!$A$3:$AH$473,21,FALSE)</f>
        <v>1</v>
      </c>
      <c r="M95" s="27">
        <f>VLOOKUP($O95,CardStats!$A$3:$AH$473,23,FALSE)</f>
        <v>0.58333333333333337</v>
      </c>
      <c r="N95" s="27">
        <f>VLOOKUP($O95,CardStats!$A$3:$AH$473,24,FALSE)</f>
        <v>0.5</v>
      </c>
      <c r="O95" s="24" t="str">
        <f>Fixtures!A95</f>
        <v>Saint-Etienne</v>
      </c>
      <c r="P95" s="24" t="str">
        <f>Fixtures!E95</f>
        <v>Ligue 1</v>
      </c>
      <c r="Q95" s="25">
        <f>IF(Fixtures!C95&gt;7,Fixtures!D95)</f>
        <v>43793</v>
      </c>
      <c r="R95" s="24" t="str">
        <f>Fixtures!B95</f>
        <v>Montpellier</v>
      </c>
      <c r="S95" s="22">
        <f>VLOOKUP($R95,CardStats!$A$3:$AH$473,5,FALSE)</f>
        <v>5</v>
      </c>
      <c r="T95" s="22">
        <f>VLOOKUP($R95,CardStats!$A$3:$AH$473,7,FALSE)</f>
        <v>4.5</v>
      </c>
      <c r="U95" s="22">
        <f>VLOOKUP($R95,CardStats!$A$3:$AH$473,8,FALSE)</f>
        <v>2</v>
      </c>
      <c r="V95" s="22">
        <f>VLOOKUP($R95,CardStats!$A$3:$AH$473,10,FALSE)</f>
        <v>1.8333333333333333</v>
      </c>
      <c r="W95" s="27">
        <f>VLOOKUP($R95,CardStats!$A$3:$AH$473,11,FALSE)</f>
        <v>0.91666666666666663</v>
      </c>
      <c r="X95" s="27">
        <f>VLOOKUP($R95,CardStats!$A$3:$AH$473,13,FALSE)</f>
        <v>0.83333333333333337</v>
      </c>
      <c r="Y95" s="27">
        <f>VLOOKUP($R95,CardStats!$A$3:$AH$473,14,FALSE)</f>
        <v>0.66666666666666663</v>
      </c>
      <c r="Z95" s="27">
        <f>VLOOKUP($R95,CardStats!$A$3:$AH$473,16,FALSE)</f>
        <v>0.5</v>
      </c>
      <c r="AA95" s="27">
        <f>VLOOKUP($R95,CardStats!$A$3:$AH$473,17,FALSE)</f>
        <v>0.5</v>
      </c>
      <c r="AB95" s="27">
        <f>VLOOKUP($R95,CardStats!$A$3:$AH$473,19,FALSE)</f>
        <v>0.33333333333333331</v>
      </c>
      <c r="AC95" s="27">
        <f>VLOOKUP($R95,CardStats!$A$3:$AH$473,20,FALSE)</f>
        <v>0.91666666666666663</v>
      </c>
      <c r="AD95" s="27">
        <f>VLOOKUP($R95,CardStats!$A$3:$AH$473,22,FALSE)</f>
        <v>0.83333333333333337</v>
      </c>
      <c r="AE95" s="27">
        <f>VLOOKUP($R95,CardStats!$A$3:$AH$473,23,FALSE)</f>
        <v>0.75</v>
      </c>
      <c r="AF95" s="27">
        <f>VLOOKUP($R95,CardStats!$A$3:$AH$473,25,FALSE)</f>
        <v>0.66666666666666663</v>
      </c>
    </row>
    <row r="96" spans="1:32" hidden="1" x14ac:dyDescent="0.3">
      <c r="A96" s="22">
        <f>VLOOKUP($O96,CardStats!$A$3:$AH$473,5,FALSE)</f>
        <v>4</v>
      </c>
      <c r="B96" s="22">
        <f>VLOOKUP($O96,CardStats!$A$3:$AH$473,6,FALSE)</f>
        <v>3.6</v>
      </c>
      <c r="C96" s="22">
        <f>VLOOKUP($O96,CardStats!$A$3:$AH$473,8,FALSE)</f>
        <v>1.6</v>
      </c>
      <c r="D96" s="22">
        <f>VLOOKUP($O96,CardStats!$A$3:$AH$473,9,FALSE)</f>
        <v>1.2</v>
      </c>
      <c r="E96" s="27">
        <f>VLOOKUP($O96,CardStats!$A$3:$AH$473,11,FALSE)</f>
        <v>0.7</v>
      </c>
      <c r="F96" s="27">
        <f>VLOOKUP($O96,CardStats!$A$3:$AH$473,12,FALSE)</f>
        <v>0.6</v>
      </c>
      <c r="G96" s="27">
        <f>VLOOKUP($O96,CardStats!$A$3:$AH$473,14,FALSE)</f>
        <v>0.7</v>
      </c>
      <c r="H96" s="27">
        <f>VLOOKUP($O96,CardStats!$A$3:$AH$473,15,FALSE)</f>
        <v>0.6</v>
      </c>
      <c r="I96" s="27">
        <f>VLOOKUP($O96,CardStats!$A$3:$AH$473,17,FALSE)</f>
        <v>0.3</v>
      </c>
      <c r="J96" s="27">
        <f>VLOOKUP($O96,CardStats!$A$3:$AH$473,18,FALSE)</f>
        <v>0.2</v>
      </c>
      <c r="K96" s="27">
        <f>VLOOKUP($O96,CardStats!$A$3:$AH$473,20,FALSE)</f>
        <v>0.7</v>
      </c>
      <c r="L96" s="27">
        <f>VLOOKUP($O96,CardStats!$A$3:$AH$473,21,FALSE)</f>
        <v>0.6</v>
      </c>
      <c r="M96" s="27">
        <f>VLOOKUP($O96,CardStats!$A$3:$AH$473,23,FALSE)</f>
        <v>0.6</v>
      </c>
      <c r="N96" s="27">
        <f>VLOOKUP($O96,CardStats!$A$3:$AH$473,24,FALSE)</f>
        <v>0.6</v>
      </c>
      <c r="O96" s="24" t="str">
        <f>Fixtures!A96</f>
        <v>Hoffenheim</v>
      </c>
      <c r="P96" s="24" t="str">
        <f>Fixtures!E96</f>
        <v>Bundesliga</v>
      </c>
      <c r="Q96" s="25">
        <f>IF(Fixtures!C96&gt;7,Fixtures!D96)</f>
        <v>43793</v>
      </c>
      <c r="R96" s="24" t="str">
        <f>Fixtures!B96</f>
        <v>Mainz 05</v>
      </c>
      <c r="S96" s="22">
        <f>VLOOKUP($R96,CardStats!$A$3:$AH$473,5,FALSE)</f>
        <v>4.0999999999999996</v>
      </c>
      <c r="T96" s="22">
        <f>VLOOKUP($R96,CardStats!$A$3:$AH$473,7,FALSE)</f>
        <v>4</v>
      </c>
      <c r="U96" s="22">
        <f>VLOOKUP($R96,CardStats!$A$3:$AH$473,8,FALSE)</f>
        <v>2.4</v>
      </c>
      <c r="V96" s="22">
        <f>VLOOKUP($R96,CardStats!$A$3:$AH$473,10,FALSE)</f>
        <v>2.6666666666666665</v>
      </c>
      <c r="W96" s="27">
        <f>VLOOKUP($R96,CardStats!$A$3:$AH$473,11,FALSE)</f>
        <v>0.8</v>
      </c>
      <c r="X96" s="27">
        <f>VLOOKUP($R96,CardStats!$A$3:$AH$473,13,FALSE)</f>
        <v>0.66666666666666663</v>
      </c>
      <c r="Y96" s="27">
        <f>VLOOKUP($R96,CardStats!$A$3:$AH$473,14,FALSE)</f>
        <v>0.8</v>
      </c>
      <c r="Z96" s="27">
        <f>VLOOKUP($R96,CardStats!$A$3:$AH$473,16,FALSE)</f>
        <v>0.66666666666666663</v>
      </c>
      <c r="AA96" s="27">
        <f>VLOOKUP($R96,CardStats!$A$3:$AH$473,17,FALSE)</f>
        <v>0.4</v>
      </c>
      <c r="AB96" s="27">
        <f>VLOOKUP($R96,CardStats!$A$3:$AH$473,19,FALSE)</f>
        <v>0.5</v>
      </c>
      <c r="AC96" s="27">
        <f>VLOOKUP($R96,CardStats!$A$3:$AH$473,20,FALSE)</f>
        <v>1</v>
      </c>
      <c r="AD96" s="27">
        <f>VLOOKUP($R96,CardStats!$A$3:$AH$473,22,FALSE)</f>
        <v>1</v>
      </c>
      <c r="AE96" s="27">
        <f>VLOOKUP($R96,CardStats!$A$3:$AH$473,23,FALSE)</f>
        <v>0.8</v>
      </c>
      <c r="AF96" s="27">
        <f>VLOOKUP($R96,CardStats!$A$3:$AH$473,25,FALSE)</f>
        <v>0.66666666666666663</v>
      </c>
    </row>
    <row r="97" spans="1:32" hidden="1" x14ac:dyDescent="0.3">
      <c r="A97" s="22">
        <f>VLOOKUP($O97,CardStats!$A$3:$AH$473,5,FALSE)</f>
        <v>3.6</v>
      </c>
      <c r="B97" s="22">
        <f>VLOOKUP($O97,CardStats!$A$3:$AH$473,6,FALSE)</f>
        <v>5.2</v>
      </c>
      <c r="C97" s="22">
        <f>VLOOKUP($O97,CardStats!$A$3:$AH$473,8,FALSE)</f>
        <v>2.2000000000000002</v>
      </c>
      <c r="D97" s="22">
        <f>VLOOKUP($O97,CardStats!$A$3:$AH$473,9,FALSE)</f>
        <v>3</v>
      </c>
      <c r="E97" s="27">
        <f>VLOOKUP($O97,CardStats!$A$3:$AH$473,11,FALSE)</f>
        <v>0.7</v>
      </c>
      <c r="F97" s="27">
        <f>VLOOKUP($O97,CardStats!$A$3:$AH$473,12,FALSE)</f>
        <v>1</v>
      </c>
      <c r="G97" s="27">
        <f>VLOOKUP($O97,CardStats!$A$3:$AH$473,14,FALSE)</f>
        <v>0.5</v>
      </c>
      <c r="H97" s="27">
        <f>VLOOKUP($O97,CardStats!$A$3:$AH$473,15,FALSE)</f>
        <v>0.8</v>
      </c>
      <c r="I97" s="27">
        <f>VLOOKUP($O97,CardStats!$A$3:$AH$473,17,FALSE)</f>
        <v>0.4</v>
      </c>
      <c r="J97" s="27">
        <f>VLOOKUP($O97,CardStats!$A$3:$AH$473,18,FALSE)</f>
        <v>0.6</v>
      </c>
      <c r="K97" s="27">
        <f>VLOOKUP($O97,CardStats!$A$3:$AH$473,20,FALSE)</f>
        <v>0.8</v>
      </c>
      <c r="L97" s="27">
        <f>VLOOKUP($O97,CardStats!$A$3:$AH$473,21,FALSE)</f>
        <v>1</v>
      </c>
      <c r="M97" s="27">
        <f>VLOOKUP($O97,CardStats!$A$3:$AH$473,23,FALSE)</f>
        <v>0.7</v>
      </c>
      <c r="N97" s="27">
        <f>VLOOKUP($O97,CardStats!$A$3:$AH$473,24,FALSE)</f>
        <v>1</v>
      </c>
      <c r="O97" s="24" t="str">
        <f>Fixtures!A97</f>
        <v>Augsburg</v>
      </c>
      <c r="P97" s="24" t="str">
        <f>Fixtures!E97</f>
        <v>Bundesliga</v>
      </c>
      <c r="Q97" s="25">
        <f>IF(Fixtures!C97&gt;7,Fixtures!D97)</f>
        <v>43793</v>
      </c>
      <c r="R97" s="24" t="str">
        <f>Fixtures!B97</f>
        <v>Hertha BSC</v>
      </c>
      <c r="S97" s="22">
        <f>VLOOKUP($R97,CardStats!$A$3:$AH$473,5,FALSE)</f>
        <v>3.9</v>
      </c>
      <c r="T97" s="22">
        <f>VLOOKUP($R97,CardStats!$A$3:$AH$473,7,FALSE)</f>
        <v>3</v>
      </c>
      <c r="U97" s="22">
        <f>VLOOKUP($R97,CardStats!$A$3:$AH$473,8,FALSE)</f>
        <v>1.9</v>
      </c>
      <c r="V97" s="22">
        <f>VLOOKUP($R97,CardStats!$A$3:$AH$473,10,FALSE)</f>
        <v>1.3333333333333333</v>
      </c>
      <c r="W97" s="27">
        <f>VLOOKUP($R97,CardStats!$A$3:$AH$473,11,FALSE)</f>
        <v>0.5</v>
      </c>
      <c r="X97" s="27">
        <f>VLOOKUP($R97,CardStats!$A$3:$AH$473,13,FALSE)</f>
        <v>0.33333333333333331</v>
      </c>
      <c r="Y97" s="27">
        <f>VLOOKUP($R97,CardStats!$A$3:$AH$473,14,FALSE)</f>
        <v>0.5</v>
      </c>
      <c r="Z97" s="27">
        <f>VLOOKUP($R97,CardStats!$A$3:$AH$473,16,FALSE)</f>
        <v>0.33333333333333331</v>
      </c>
      <c r="AA97" s="27">
        <f>VLOOKUP($R97,CardStats!$A$3:$AH$473,17,FALSE)</f>
        <v>0.4</v>
      </c>
      <c r="AB97" s="27">
        <f>VLOOKUP($R97,CardStats!$A$3:$AH$473,19,FALSE)</f>
        <v>0.16666666666666666</v>
      </c>
      <c r="AC97" s="27">
        <f>VLOOKUP($R97,CardStats!$A$3:$AH$473,20,FALSE)</f>
        <v>0.9</v>
      </c>
      <c r="AD97" s="27">
        <f>VLOOKUP($R97,CardStats!$A$3:$AH$473,22,FALSE)</f>
        <v>0.83333333333333337</v>
      </c>
      <c r="AE97" s="27">
        <f>VLOOKUP($R97,CardStats!$A$3:$AH$473,23,FALSE)</f>
        <v>0.5</v>
      </c>
      <c r="AF97" s="27">
        <f>VLOOKUP($R97,CardStats!$A$3:$AH$473,25,FALSE)</f>
        <v>0.33333333333333331</v>
      </c>
    </row>
    <row r="98" spans="1:32" hidden="1" x14ac:dyDescent="0.3">
      <c r="A98" s="22">
        <f>VLOOKUP($O98,CardStats!$A$3:$AH$473,5,FALSE)</f>
        <v>4.5454545454545459</v>
      </c>
      <c r="B98" s="22">
        <f>VLOOKUP($O98,CardStats!$A$3:$AH$473,6,FALSE)</f>
        <v>4.166666666666667</v>
      </c>
      <c r="C98" s="22">
        <f>VLOOKUP($O98,CardStats!$A$3:$AH$473,8,FALSE)</f>
        <v>1.6363636363636365</v>
      </c>
      <c r="D98" s="22">
        <f>VLOOKUP($O98,CardStats!$A$3:$AH$473,9,FALSE)</f>
        <v>1.1666666666666667</v>
      </c>
      <c r="E98" s="27">
        <f>VLOOKUP($O98,CardStats!$A$3:$AH$473,11,FALSE)</f>
        <v>0.81818181818181823</v>
      </c>
      <c r="F98" s="27">
        <f>VLOOKUP($O98,CardStats!$A$3:$AH$473,12,FALSE)</f>
        <v>0.83333333333333337</v>
      </c>
      <c r="G98" s="27">
        <f>VLOOKUP($O98,CardStats!$A$3:$AH$473,14,FALSE)</f>
        <v>0.72727272727272729</v>
      </c>
      <c r="H98" s="27">
        <f>VLOOKUP($O98,CardStats!$A$3:$AH$473,15,FALSE)</f>
        <v>0.66666666666666663</v>
      </c>
      <c r="I98" s="27">
        <f>VLOOKUP($O98,CardStats!$A$3:$AH$473,17,FALSE)</f>
        <v>0.54545454545454541</v>
      </c>
      <c r="J98" s="27">
        <f>VLOOKUP($O98,CardStats!$A$3:$AH$473,18,FALSE)</f>
        <v>0.66666666666666663</v>
      </c>
      <c r="K98" s="27">
        <f>VLOOKUP($O98,CardStats!$A$3:$AH$473,20,FALSE)</f>
        <v>0.81818181818181823</v>
      </c>
      <c r="L98" s="27">
        <f>VLOOKUP($O98,CardStats!$A$3:$AH$473,21,FALSE)</f>
        <v>0.83333333333333337</v>
      </c>
      <c r="M98" s="27">
        <f>VLOOKUP($O98,CardStats!$A$3:$AH$473,23,FALSE)</f>
        <v>0.36363636363636365</v>
      </c>
      <c r="N98" s="27">
        <f>VLOOKUP($O98,CardStats!$A$3:$AH$473,24,FALSE)</f>
        <v>0.33333333333333331</v>
      </c>
      <c r="O98" s="24" t="str">
        <f>Fixtures!A98</f>
        <v>Aston Villa</v>
      </c>
      <c r="P98" s="24" t="str">
        <f>Fixtures!E98</f>
        <v>Premier League</v>
      </c>
      <c r="Q98" s="25">
        <f>IF(Fixtures!C98&gt;7,Fixtures!D98)</f>
        <v>43794</v>
      </c>
      <c r="R98" s="24" t="str">
        <f>Fixtures!B98</f>
        <v>Newcastle United</v>
      </c>
      <c r="S98" s="22">
        <f>VLOOKUP($R98,CardStats!$A$3:$AH$473,5,FALSE)</f>
        <v>3.6363636363636362</v>
      </c>
      <c r="T98" s="22">
        <f>VLOOKUP($R98,CardStats!$A$3:$AH$473,7,FALSE)</f>
        <v>2.8333333333333335</v>
      </c>
      <c r="U98" s="22">
        <f>VLOOKUP($R98,CardStats!$A$3:$AH$473,8,FALSE)</f>
        <v>1.8181818181818181</v>
      </c>
      <c r="V98" s="22">
        <f>VLOOKUP($R98,CardStats!$A$3:$AH$473,10,FALSE)</f>
        <v>1.5</v>
      </c>
      <c r="W98" s="27">
        <f>VLOOKUP($R98,CardStats!$A$3:$AH$473,11,FALSE)</f>
        <v>0.90909090909090906</v>
      </c>
      <c r="X98" s="27">
        <f>VLOOKUP($R98,CardStats!$A$3:$AH$473,13,FALSE)</f>
        <v>0.83333333333333337</v>
      </c>
      <c r="Y98" s="27">
        <f>VLOOKUP($R98,CardStats!$A$3:$AH$473,14,FALSE)</f>
        <v>0.54545454545454541</v>
      </c>
      <c r="Z98" s="27">
        <f>VLOOKUP($R98,CardStats!$A$3:$AH$473,16,FALSE)</f>
        <v>0.33333333333333331</v>
      </c>
      <c r="AA98" s="27">
        <f>VLOOKUP($R98,CardStats!$A$3:$AH$473,17,FALSE)</f>
        <v>0.27272727272727271</v>
      </c>
      <c r="AB98" s="27">
        <f>VLOOKUP($R98,CardStats!$A$3:$AH$473,19,FALSE)</f>
        <v>0</v>
      </c>
      <c r="AC98" s="27">
        <f>VLOOKUP($R98,CardStats!$A$3:$AH$473,20,FALSE)</f>
        <v>0.90909090909090906</v>
      </c>
      <c r="AD98" s="27">
        <f>VLOOKUP($R98,CardStats!$A$3:$AH$473,22,FALSE)</f>
        <v>0.83333333333333337</v>
      </c>
      <c r="AE98" s="27">
        <f>VLOOKUP($R98,CardStats!$A$3:$AH$473,23,FALSE)</f>
        <v>0.63636363636363635</v>
      </c>
      <c r="AF98" s="27">
        <f>VLOOKUP($R98,CardStats!$A$3:$AH$473,25,FALSE)</f>
        <v>0.5</v>
      </c>
    </row>
    <row r="99" spans="1:32" hidden="1" x14ac:dyDescent="0.3">
      <c r="A99" s="22">
        <f>VLOOKUP($O99,CardStats!$A$3:$AH$473,5,FALSE)</f>
        <v>5.5454545454545459</v>
      </c>
      <c r="B99" s="22">
        <f>VLOOKUP($O99,CardStats!$A$3:$AH$473,6,FALSE)</f>
        <v>5</v>
      </c>
      <c r="C99" s="22">
        <f>VLOOKUP($O99,CardStats!$A$3:$AH$473,8,FALSE)</f>
        <v>3.1818181818181817</v>
      </c>
      <c r="D99" s="22">
        <f>VLOOKUP($O99,CardStats!$A$3:$AH$473,9,FALSE)</f>
        <v>3.3333333333333335</v>
      </c>
      <c r="E99" s="27">
        <f>VLOOKUP($O99,CardStats!$A$3:$AH$473,11,FALSE)</f>
        <v>1</v>
      </c>
      <c r="F99" s="27">
        <f>VLOOKUP($O99,CardStats!$A$3:$AH$473,12,FALSE)</f>
        <v>1</v>
      </c>
      <c r="G99" s="27">
        <f>VLOOKUP($O99,CardStats!$A$3:$AH$473,14,FALSE)</f>
        <v>0.81818181818181823</v>
      </c>
      <c r="H99" s="27">
        <f>VLOOKUP($O99,CardStats!$A$3:$AH$473,15,FALSE)</f>
        <v>0.66666666666666663</v>
      </c>
      <c r="I99" s="27">
        <f>VLOOKUP($O99,CardStats!$A$3:$AH$473,17,FALSE)</f>
        <v>0.63636363636363635</v>
      </c>
      <c r="J99" s="27">
        <f>VLOOKUP($O99,CardStats!$A$3:$AH$473,18,FALSE)</f>
        <v>0.5</v>
      </c>
      <c r="K99" s="27">
        <f>VLOOKUP($O99,CardStats!$A$3:$AH$473,20,FALSE)</f>
        <v>1</v>
      </c>
      <c r="L99" s="27">
        <f>VLOOKUP($O99,CardStats!$A$3:$AH$473,21,FALSE)</f>
        <v>1</v>
      </c>
      <c r="M99" s="27">
        <f>VLOOKUP($O99,CardStats!$A$3:$AH$473,23,FALSE)</f>
        <v>0.90909090909090906</v>
      </c>
      <c r="N99" s="27">
        <f>VLOOKUP($O99,CardStats!$A$3:$AH$473,24,FALSE)</f>
        <v>0.83333333333333337</v>
      </c>
      <c r="O99" s="24" t="str">
        <f>Fixtures!A99</f>
        <v>SPAL</v>
      </c>
      <c r="P99" s="24" t="str">
        <f>Fixtures!E99</f>
        <v>Serie A</v>
      </c>
      <c r="Q99" s="25">
        <f>IF(Fixtures!C99&gt;7,Fixtures!D99)</f>
        <v>43794</v>
      </c>
      <c r="R99" s="24" t="str">
        <f>Fixtures!B99</f>
        <v>Genoa</v>
      </c>
      <c r="S99" s="22">
        <f>VLOOKUP($R99,CardStats!$A$3:$AH$473,5,FALSE)</f>
        <v>5.5454545454545459</v>
      </c>
      <c r="T99" s="22">
        <f>VLOOKUP($R99,CardStats!$A$3:$AH$473,7,FALSE)</f>
        <v>4.2</v>
      </c>
      <c r="U99" s="22">
        <f>VLOOKUP($R99,CardStats!$A$3:$AH$473,8,FALSE)</f>
        <v>2.9090909090909092</v>
      </c>
      <c r="V99" s="22">
        <f>VLOOKUP($R99,CardStats!$A$3:$AH$473,10,FALSE)</f>
        <v>2</v>
      </c>
      <c r="W99" s="27">
        <f>VLOOKUP($R99,CardStats!$A$3:$AH$473,11,FALSE)</f>
        <v>0.72727272727272729</v>
      </c>
      <c r="X99" s="27">
        <f>VLOOKUP($R99,CardStats!$A$3:$AH$473,13,FALSE)</f>
        <v>0.8</v>
      </c>
      <c r="Y99" s="27">
        <f>VLOOKUP($R99,CardStats!$A$3:$AH$473,14,FALSE)</f>
        <v>0.54545454545454541</v>
      </c>
      <c r="Z99" s="27">
        <f>VLOOKUP($R99,CardStats!$A$3:$AH$473,16,FALSE)</f>
        <v>0.4</v>
      </c>
      <c r="AA99" s="27">
        <f>VLOOKUP($R99,CardStats!$A$3:$AH$473,17,FALSE)</f>
        <v>0.45454545454545453</v>
      </c>
      <c r="AB99" s="27">
        <f>VLOOKUP($R99,CardStats!$A$3:$AH$473,19,FALSE)</f>
        <v>0.2</v>
      </c>
      <c r="AC99" s="27">
        <f>VLOOKUP($R99,CardStats!$A$3:$AH$473,20,FALSE)</f>
        <v>0.90909090909090906</v>
      </c>
      <c r="AD99" s="27">
        <f>VLOOKUP($R99,CardStats!$A$3:$AH$473,22,FALSE)</f>
        <v>1</v>
      </c>
      <c r="AE99" s="27">
        <f>VLOOKUP($R99,CardStats!$A$3:$AH$473,23,FALSE)</f>
        <v>0.72727272727272729</v>
      </c>
      <c r="AF99" s="27">
        <f>VLOOKUP($R99,CardStats!$A$3:$AH$473,25,FALSE)</f>
        <v>0.6</v>
      </c>
    </row>
    <row r="100" spans="1:32" hidden="1" x14ac:dyDescent="0.3">
      <c r="A100" s="22">
        <f>VLOOKUP($O100,CardStats!$A$3:$AH$473,5,FALSE)</f>
        <v>6.333333333333333</v>
      </c>
      <c r="B100" s="22">
        <f>VLOOKUP($O100,CardStats!$A$3:$AH$473,6,FALSE)</f>
        <v>6.4285714285714288</v>
      </c>
      <c r="C100" s="22">
        <f>VLOOKUP($O100,CardStats!$A$3:$AH$473,8,FALSE)</f>
        <v>2.75</v>
      </c>
      <c r="D100" s="22">
        <f>VLOOKUP($O100,CardStats!$A$3:$AH$473,9,FALSE)</f>
        <v>3.2857142857142856</v>
      </c>
      <c r="E100" s="27">
        <f>VLOOKUP($O100,CardStats!$A$3:$AH$473,11,FALSE)</f>
        <v>1</v>
      </c>
      <c r="F100" s="27">
        <f>VLOOKUP($O100,CardStats!$A$3:$AH$473,12,FALSE)</f>
        <v>1</v>
      </c>
      <c r="G100" s="27">
        <f>VLOOKUP($O100,CardStats!$A$3:$AH$473,14,FALSE)</f>
        <v>0.91666666666666663</v>
      </c>
      <c r="H100" s="27">
        <f>VLOOKUP($O100,CardStats!$A$3:$AH$473,15,FALSE)</f>
        <v>0.8571428571428571</v>
      </c>
      <c r="I100" s="27">
        <f>VLOOKUP($O100,CardStats!$A$3:$AH$473,17,FALSE)</f>
        <v>0.83333333333333337</v>
      </c>
      <c r="J100" s="27">
        <f>VLOOKUP($O100,CardStats!$A$3:$AH$473,18,FALSE)</f>
        <v>0.8571428571428571</v>
      </c>
      <c r="K100" s="27">
        <f>VLOOKUP($O100,CardStats!$A$3:$AH$473,20,FALSE)</f>
        <v>0.91666666666666663</v>
      </c>
      <c r="L100" s="27">
        <f>VLOOKUP($O100,CardStats!$A$3:$AH$473,21,FALSE)</f>
        <v>0.8571428571428571</v>
      </c>
      <c r="M100" s="27">
        <f>VLOOKUP($O100,CardStats!$A$3:$AH$473,23,FALSE)</f>
        <v>0.58333333333333337</v>
      </c>
      <c r="N100" s="27">
        <f>VLOOKUP($O100,CardStats!$A$3:$AH$473,24,FALSE)</f>
        <v>0.7142857142857143</v>
      </c>
      <c r="O100" s="24" t="str">
        <f>Fixtures!A100</f>
        <v>Celta Vigo</v>
      </c>
      <c r="P100" s="24" t="str">
        <f>Fixtures!E100</f>
        <v>La Liga</v>
      </c>
      <c r="Q100" s="25">
        <f>IF(Fixtures!C100&gt;7,Fixtures!D100)</f>
        <v>43798</v>
      </c>
      <c r="R100" s="24" t="str">
        <f>Fixtures!B100</f>
        <v>Real Valladolid</v>
      </c>
      <c r="S100" s="22">
        <f>VLOOKUP($R100,CardStats!$A$3:$AH$473,5,FALSE)</f>
        <v>4.916666666666667</v>
      </c>
      <c r="T100" s="22">
        <f>VLOOKUP($R100,CardStats!$A$3:$AH$473,7,FALSE)</f>
        <v>4.4285714285714288</v>
      </c>
      <c r="U100" s="22">
        <f>VLOOKUP($R100,CardStats!$A$3:$AH$473,8,FALSE)</f>
        <v>2.6666666666666665</v>
      </c>
      <c r="V100" s="22">
        <f>VLOOKUP($R100,CardStats!$A$3:$AH$473,10,FALSE)</f>
        <v>2.4285714285714284</v>
      </c>
      <c r="W100" s="27">
        <f>VLOOKUP($R100,CardStats!$A$3:$AH$473,11,FALSE)</f>
        <v>0.91666666666666663</v>
      </c>
      <c r="X100" s="27">
        <f>VLOOKUP($R100,CardStats!$A$3:$AH$473,13,FALSE)</f>
        <v>1</v>
      </c>
      <c r="Y100" s="27">
        <f>VLOOKUP($R100,CardStats!$A$3:$AH$473,14,FALSE)</f>
        <v>0.58333333333333337</v>
      </c>
      <c r="Z100" s="27">
        <f>VLOOKUP($R100,CardStats!$A$3:$AH$473,16,FALSE)</f>
        <v>0.5714285714285714</v>
      </c>
      <c r="AA100" s="27">
        <f>VLOOKUP($R100,CardStats!$A$3:$AH$473,17,FALSE)</f>
        <v>0.41666666666666669</v>
      </c>
      <c r="AB100" s="27">
        <f>VLOOKUP($R100,CardStats!$A$3:$AH$473,19,FALSE)</f>
        <v>0.2857142857142857</v>
      </c>
      <c r="AC100" s="27">
        <f>VLOOKUP($R100,CardStats!$A$3:$AH$473,20,FALSE)</f>
        <v>0.83333333333333337</v>
      </c>
      <c r="AD100" s="27">
        <f>VLOOKUP($R100,CardStats!$A$3:$AH$473,22,FALSE)</f>
        <v>0.8571428571428571</v>
      </c>
      <c r="AE100" s="27">
        <f>VLOOKUP($R100,CardStats!$A$3:$AH$473,23,FALSE)</f>
        <v>0.66666666666666663</v>
      </c>
      <c r="AF100" s="27">
        <f>VLOOKUP($R100,CardStats!$A$3:$AH$473,25,FALSE)</f>
        <v>0.7142857142857143</v>
      </c>
    </row>
    <row r="101" spans="1:32" hidden="1" x14ac:dyDescent="0.3">
      <c r="A101" s="22">
        <f>VLOOKUP($O101,CardStats!$A$3:$AH$473,5,FALSE)</f>
        <v>4.5</v>
      </c>
      <c r="B101" s="22">
        <f>VLOOKUP($O101,CardStats!$A$3:$AH$473,6,FALSE)</f>
        <v>5</v>
      </c>
      <c r="C101" s="22">
        <f>VLOOKUP($O101,CardStats!$A$3:$AH$473,8,FALSE)</f>
        <v>2.75</v>
      </c>
      <c r="D101" s="22">
        <f>VLOOKUP($O101,CardStats!$A$3:$AH$473,9,FALSE)</f>
        <v>3.1666666666666665</v>
      </c>
      <c r="E101" s="27">
        <f>VLOOKUP($O101,CardStats!$A$3:$AH$473,11,FALSE)</f>
        <v>0.83333333333333337</v>
      </c>
      <c r="F101" s="27">
        <f>VLOOKUP($O101,CardStats!$A$3:$AH$473,12,FALSE)</f>
        <v>0.83333333333333337</v>
      </c>
      <c r="G101" s="27">
        <f>VLOOKUP($O101,CardStats!$A$3:$AH$473,14,FALSE)</f>
        <v>0.66666666666666663</v>
      </c>
      <c r="H101" s="27">
        <f>VLOOKUP($O101,CardStats!$A$3:$AH$473,15,FALSE)</f>
        <v>0.83333333333333337</v>
      </c>
      <c r="I101" s="27">
        <f>VLOOKUP($O101,CardStats!$A$3:$AH$473,17,FALSE)</f>
        <v>0.41666666666666669</v>
      </c>
      <c r="J101" s="27">
        <f>VLOOKUP($O101,CardStats!$A$3:$AH$473,18,FALSE)</f>
        <v>0.5</v>
      </c>
      <c r="K101" s="27">
        <f>VLOOKUP($O101,CardStats!$A$3:$AH$473,20,FALSE)</f>
        <v>1</v>
      </c>
      <c r="L101" s="27">
        <f>VLOOKUP($O101,CardStats!$A$3:$AH$473,21,FALSE)</f>
        <v>1</v>
      </c>
      <c r="M101" s="27">
        <f>VLOOKUP($O101,CardStats!$A$3:$AH$473,23,FALSE)</f>
        <v>0.66666666666666663</v>
      </c>
      <c r="N101" s="27">
        <f>VLOOKUP($O101,CardStats!$A$3:$AH$473,24,FALSE)</f>
        <v>0.66666666666666663</v>
      </c>
      <c r="O101" s="24" t="str">
        <f>Fixtures!A101</f>
        <v>Olympique Marseille</v>
      </c>
      <c r="P101" s="24" t="str">
        <f>Fixtures!E101</f>
        <v>Ligue 1</v>
      </c>
      <c r="Q101" s="25">
        <f>IF(Fixtures!C101&gt;7,Fixtures!D101)</f>
        <v>43798</v>
      </c>
      <c r="R101" s="24" t="str">
        <f>Fixtures!B101</f>
        <v>Brest</v>
      </c>
      <c r="S101" s="22">
        <f>VLOOKUP($R101,CardStats!$A$3:$AH$473,5,FALSE)</f>
        <v>2.9166666666666665</v>
      </c>
      <c r="T101" s="22">
        <f>VLOOKUP($R101,CardStats!$A$3:$AH$473,7,FALSE)</f>
        <v>4.166666666666667</v>
      </c>
      <c r="U101" s="22">
        <f>VLOOKUP($R101,CardStats!$A$3:$AH$473,8,FALSE)</f>
        <v>1.5</v>
      </c>
      <c r="V101" s="22">
        <f>VLOOKUP($R101,CardStats!$A$3:$AH$473,10,FALSE)</f>
        <v>2</v>
      </c>
      <c r="W101" s="27">
        <f>VLOOKUP($R101,CardStats!$A$3:$AH$473,11,FALSE)</f>
        <v>0.58333333333333337</v>
      </c>
      <c r="X101" s="27">
        <f>VLOOKUP($R101,CardStats!$A$3:$AH$473,13,FALSE)</f>
        <v>0.83333333333333337</v>
      </c>
      <c r="Y101" s="27">
        <f>VLOOKUP($R101,CardStats!$A$3:$AH$473,14,FALSE)</f>
        <v>0.33333333333333331</v>
      </c>
      <c r="Z101" s="27">
        <f>VLOOKUP($R101,CardStats!$A$3:$AH$473,16,FALSE)</f>
        <v>0.5</v>
      </c>
      <c r="AA101" s="27">
        <f>VLOOKUP($R101,CardStats!$A$3:$AH$473,17,FALSE)</f>
        <v>0.16666666666666666</v>
      </c>
      <c r="AB101" s="27">
        <f>VLOOKUP($R101,CardStats!$A$3:$AH$473,19,FALSE)</f>
        <v>0.33333333333333331</v>
      </c>
      <c r="AC101" s="27">
        <f>VLOOKUP($R101,CardStats!$A$3:$AH$473,20,FALSE)</f>
        <v>0.75</v>
      </c>
      <c r="AD101" s="27">
        <f>VLOOKUP($R101,CardStats!$A$3:$AH$473,22,FALSE)</f>
        <v>0.83333333333333337</v>
      </c>
      <c r="AE101" s="27">
        <f>VLOOKUP($R101,CardStats!$A$3:$AH$473,23,FALSE)</f>
        <v>0.5</v>
      </c>
      <c r="AF101" s="27">
        <f>VLOOKUP($R101,CardStats!$A$3:$AH$473,25,FALSE)</f>
        <v>0.66666666666666663</v>
      </c>
    </row>
    <row r="102" spans="1:32" hidden="1" x14ac:dyDescent="0.3">
      <c r="A102" s="22">
        <f>VLOOKUP($O102,CardStats!$A$3:$AH$473,5,FALSE)</f>
        <v>3.9</v>
      </c>
      <c r="B102" s="22">
        <f>VLOOKUP($O102,CardStats!$A$3:$AH$473,6,FALSE)</f>
        <v>3.4</v>
      </c>
      <c r="C102" s="22">
        <f>VLOOKUP($O102,CardStats!$A$3:$AH$473,8,FALSE)</f>
        <v>2</v>
      </c>
      <c r="D102" s="22">
        <f>VLOOKUP($O102,CardStats!$A$3:$AH$473,9,FALSE)</f>
        <v>1.8</v>
      </c>
      <c r="E102" s="27">
        <f>VLOOKUP($O102,CardStats!$A$3:$AH$473,11,FALSE)</f>
        <v>0.6</v>
      </c>
      <c r="F102" s="27">
        <f>VLOOKUP($O102,CardStats!$A$3:$AH$473,12,FALSE)</f>
        <v>0.4</v>
      </c>
      <c r="G102" s="27">
        <f>VLOOKUP($O102,CardStats!$A$3:$AH$473,14,FALSE)</f>
        <v>0.5</v>
      </c>
      <c r="H102" s="27">
        <f>VLOOKUP($O102,CardStats!$A$3:$AH$473,15,FALSE)</f>
        <v>0.4</v>
      </c>
      <c r="I102" s="27">
        <f>VLOOKUP($O102,CardStats!$A$3:$AH$473,17,FALSE)</f>
        <v>0.4</v>
      </c>
      <c r="J102" s="27">
        <f>VLOOKUP($O102,CardStats!$A$3:$AH$473,18,FALSE)</f>
        <v>0.4</v>
      </c>
      <c r="K102" s="27">
        <f>VLOOKUP($O102,CardStats!$A$3:$AH$473,20,FALSE)</f>
        <v>0.9</v>
      </c>
      <c r="L102" s="27">
        <f>VLOOKUP($O102,CardStats!$A$3:$AH$473,21,FALSE)</f>
        <v>0.8</v>
      </c>
      <c r="M102" s="27">
        <f>VLOOKUP($O102,CardStats!$A$3:$AH$473,23,FALSE)</f>
        <v>0.5</v>
      </c>
      <c r="N102" s="27">
        <f>VLOOKUP($O102,CardStats!$A$3:$AH$473,24,FALSE)</f>
        <v>0.4</v>
      </c>
      <c r="O102" s="24" t="str">
        <f>Fixtures!A102</f>
        <v>Schalke 04</v>
      </c>
      <c r="P102" s="24" t="str">
        <f>Fixtures!E102</f>
        <v>Bundesliga</v>
      </c>
      <c r="Q102" s="25">
        <f>IF(Fixtures!C102&gt;7,Fixtures!D102)</f>
        <v>43798</v>
      </c>
      <c r="R102" s="24" t="str">
        <f>Fixtures!B102</f>
        <v>Union Berlin</v>
      </c>
      <c r="S102" s="22">
        <f>VLOOKUP($R102,CardStats!$A$3:$AH$473,5,FALSE)</f>
        <v>2.7</v>
      </c>
      <c r="T102" s="22">
        <f>VLOOKUP($R102,CardStats!$A$3:$AH$473,7,FALSE)</f>
        <v>3</v>
      </c>
      <c r="U102" s="22">
        <f>VLOOKUP($R102,CardStats!$A$3:$AH$473,8,FALSE)</f>
        <v>1.6</v>
      </c>
      <c r="V102" s="22">
        <f>VLOOKUP($R102,CardStats!$A$3:$AH$473,10,FALSE)</f>
        <v>1.75</v>
      </c>
      <c r="W102" s="27">
        <f>VLOOKUP($R102,CardStats!$A$3:$AH$473,11,FALSE)</f>
        <v>0.4</v>
      </c>
      <c r="X102" s="27">
        <f>VLOOKUP($R102,CardStats!$A$3:$AH$473,13,FALSE)</f>
        <v>0.5</v>
      </c>
      <c r="Y102" s="27">
        <f>VLOOKUP($R102,CardStats!$A$3:$AH$473,14,FALSE)</f>
        <v>0.3</v>
      </c>
      <c r="Z102" s="27">
        <f>VLOOKUP($R102,CardStats!$A$3:$AH$473,16,FALSE)</f>
        <v>0.5</v>
      </c>
      <c r="AA102" s="27">
        <f>VLOOKUP($R102,CardStats!$A$3:$AH$473,17,FALSE)</f>
        <v>0.2</v>
      </c>
      <c r="AB102" s="27">
        <f>VLOOKUP($R102,CardStats!$A$3:$AH$473,19,FALSE)</f>
        <v>0.25</v>
      </c>
      <c r="AC102" s="27">
        <f>VLOOKUP($R102,CardStats!$A$3:$AH$473,20,FALSE)</f>
        <v>0.9</v>
      </c>
      <c r="AD102" s="27">
        <f>VLOOKUP($R102,CardStats!$A$3:$AH$473,22,FALSE)</f>
        <v>1</v>
      </c>
      <c r="AE102" s="27">
        <f>VLOOKUP($R102,CardStats!$A$3:$AH$473,23,FALSE)</f>
        <v>0.5</v>
      </c>
      <c r="AF102" s="27">
        <f>VLOOKUP($R102,CardStats!$A$3:$AH$473,25,FALSE)</f>
        <v>0.75</v>
      </c>
    </row>
    <row r="103" spans="1:32" hidden="1" x14ac:dyDescent="0.3">
      <c r="A103" s="22">
        <f>VLOOKUP($O103,CardStats!$A$3:$AH$473,5,FALSE)</f>
        <v>2.6363636363636362</v>
      </c>
      <c r="B103" s="22">
        <f>VLOOKUP($O103,CardStats!$A$3:$AH$473,6,FALSE)</f>
        <v>2.2000000000000002</v>
      </c>
      <c r="C103" s="22">
        <f>VLOOKUP($O103,CardStats!$A$3:$AH$473,8,FALSE)</f>
        <v>1.7272727272727273</v>
      </c>
      <c r="D103" s="22">
        <f>VLOOKUP($O103,CardStats!$A$3:$AH$473,9,FALSE)</f>
        <v>1</v>
      </c>
      <c r="E103" s="27">
        <f>VLOOKUP($O103,CardStats!$A$3:$AH$473,11,FALSE)</f>
        <v>0.54545454545454541</v>
      </c>
      <c r="F103" s="27">
        <f>VLOOKUP($O103,CardStats!$A$3:$AH$473,12,FALSE)</f>
        <v>0.4</v>
      </c>
      <c r="G103" s="27">
        <f>VLOOKUP($O103,CardStats!$A$3:$AH$473,14,FALSE)</f>
        <v>0.27272727272727271</v>
      </c>
      <c r="H103" s="27">
        <f>VLOOKUP($O103,CardStats!$A$3:$AH$473,15,FALSE)</f>
        <v>0.4</v>
      </c>
      <c r="I103" s="27">
        <f>VLOOKUP($O103,CardStats!$A$3:$AH$473,17,FALSE)</f>
        <v>0.27272727272727271</v>
      </c>
      <c r="J103" s="27">
        <f>VLOOKUP($O103,CardStats!$A$3:$AH$473,18,FALSE)</f>
        <v>0.4</v>
      </c>
      <c r="K103" s="27">
        <f>VLOOKUP($O103,CardStats!$A$3:$AH$473,20,FALSE)</f>
        <v>0.72727272727272729</v>
      </c>
      <c r="L103" s="27">
        <f>VLOOKUP($O103,CardStats!$A$3:$AH$473,21,FALSE)</f>
        <v>0.4</v>
      </c>
      <c r="M103" s="27">
        <f>VLOOKUP($O103,CardStats!$A$3:$AH$473,23,FALSE)</f>
        <v>0.63636363636363635</v>
      </c>
      <c r="N103" s="27">
        <f>VLOOKUP($O103,CardStats!$A$3:$AH$473,24,FALSE)</f>
        <v>0.4</v>
      </c>
      <c r="O103" s="24" t="str">
        <f>Fixtures!A103</f>
        <v>Burnley</v>
      </c>
      <c r="P103" s="24" t="str">
        <f>Fixtures!E103</f>
        <v>Premier League</v>
      </c>
      <c r="Q103" s="25">
        <f>IF(Fixtures!C103&gt;7,Fixtures!D103)</f>
        <v>43799</v>
      </c>
      <c r="R103" s="24" t="str">
        <f>Fixtures!B103</f>
        <v>Crystal Palace</v>
      </c>
      <c r="S103" s="22">
        <f>VLOOKUP($R103,CardStats!$A$3:$AH$473,5,FALSE)</f>
        <v>4.7272727272727275</v>
      </c>
      <c r="T103" s="22">
        <f>VLOOKUP($R103,CardStats!$A$3:$AH$473,7,FALSE)</f>
        <v>4.8</v>
      </c>
      <c r="U103" s="22">
        <f>VLOOKUP($R103,CardStats!$A$3:$AH$473,8,FALSE)</f>
        <v>2</v>
      </c>
      <c r="V103" s="22">
        <f>VLOOKUP($R103,CardStats!$A$3:$AH$473,10,FALSE)</f>
        <v>2</v>
      </c>
      <c r="W103" s="27">
        <f>VLOOKUP($R103,CardStats!$A$3:$AH$473,11,FALSE)</f>
        <v>0.81818181818181823</v>
      </c>
      <c r="X103" s="27">
        <f>VLOOKUP($R103,CardStats!$A$3:$AH$473,13,FALSE)</f>
        <v>0.8</v>
      </c>
      <c r="Y103" s="27">
        <f>VLOOKUP($R103,CardStats!$A$3:$AH$473,14,FALSE)</f>
        <v>0.81818181818181823</v>
      </c>
      <c r="Z103" s="27">
        <f>VLOOKUP($R103,CardStats!$A$3:$AH$473,16,FALSE)</f>
        <v>0.8</v>
      </c>
      <c r="AA103" s="27">
        <f>VLOOKUP($R103,CardStats!$A$3:$AH$473,17,FALSE)</f>
        <v>0.54545454545454541</v>
      </c>
      <c r="AB103" s="27">
        <f>VLOOKUP($R103,CardStats!$A$3:$AH$473,19,FALSE)</f>
        <v>0.6</v>
      </c>
      <c r="AC103" s="27">
        <f>VLOOKUP($R103,CardStats!$A$3:$AH$473,20,FALSE)</f>
        <v>0.90909090909090906</v>
      </c>
      <c r="AD103" s="27">
        <f>VLOOKUP($R103,CardStats!$A$3:$AH$473,22,FALSE)</f>
        <v>0.8</v>
      </c>
      <c r="AE103" s="27">
        <f>VLOOKUP($R103,CardStats!$A$3:$AH$473,23,FALSE)</f>
        <v>0.72727272727272729</v>
      </c>
      <c r="AF103" s="27">
        <f>VLOOKUP($R103,CardStats!$A$3:$AH$473,25,FALSE)</f>
        <v>0.6</v>
      </c>
    </row>
    <row r="104" spans="1:32" hidden="1" x14ac:dyDescent="0.3">
      <c r="A104" s="22">
        <f>VLOOKUP($O104,CardStats!$A$3:$AH$473,5,FALSE)</f>
        <v>3.6363636363636362</v>
      </c>
      <c r="B104" s="22">
        <f>VLOOKUP($O104,CardStats!$A$3:$AH$473,6,FALSE)</f>
        <v>3.2</v>
      </c>
      <c r="C104" s="22">
        <f>VLOOKUP($O104,CardStats!$A$3:$AH$473,8,FALSE)</f>
        <v>1.8181818181818181</v>
      </c>
      <c r="D104" s="22">
        <f>VLOOKUP($O104,CardStats!$A$3:$AH$473,9,FALSE)</f>
        <v>1.6</v>
      </c>
      <c r="E104" s="27">
        <f>VLOOKUP($O104,CardStats!$A$3:$AH$473,11,FALSE)</f>
        <v>0.63636363636363635</v>
      </c>
      <c r="F104" s="27">
        <f>VLOOKUP($O104,CardStats!$A$3:$AH$473,12,FALSE)</f>
        <v>0.6</v>
      </c>
      <c r="G104" s="27">
        <f>VLOOKUP($O104,CardStats!$A$3:$AH$473,14,FALSE)</f>
        <v>0.45454545454545453</v>
      </c>
      <c r="H104" s="27">
        <f>VLOOKUP($O104,CardStats!$A$3:$AH$473,15,FALSE)</f>
        <v>0.4</v>
      </c>
      <c r="I104" s="27">
        <f>VLOOKUP($O104,CardStats!$A$3:$AH$473,17,FALSE)</f>
        <v>0.45454545454545453</v>
      </c>
      <c r="J104" s="27">
        <f>VLOOKUP($O104,CardStats!$A$3:$AH$473,18,FALSE)</f>
        <v>0.4</v>
      </c>
      <c r="K104" s="27">
        <f>VLOOKUP($O104,CardStats!$A$3:$AH$473,20,FALSE)</f>
        <v>0.90909090909090906</v>
      </c>
      <c r="L104" s="27">
        <f>VLOOKUP($O104,CardStats!$A$3:$AH$473,21,FALSE)</f>
        <v>0.8</v>
      </c>
      <c r="M104" s="27">
        <f>VLOOKUP($O104,CardStats!$A$3:$AH$473,23,FALSE)</f>
        <v>0.63636363636363635</v>
      </c>
      <c r="N104" s="27">
        <f>VLOOKUP($O104,CardStats!$A$3:$AH$473,24,FALSE)</f>
        <v>0.6</v>
      </c>
      <c r="O104" s="24" t="str">
        <f>Fixtures!A104</f>
        <v>Chelsea</v>
      </c>
      <c r="P104" s="24" t="str">
        <f>Fixtures!E104</f>
        <v>Premier League</v>
      </c>
      <c r="Q104" s="25">
        <f>IF(Fixtures!C104&gt;7,Fixtures!D104)</f>
        <v>43799</v>
      </c>
      <c r="R104" s="24" t="str">
        <f>Fixtures!B104</f>
        <v>West Ham United</v>
      </c>
      <c r="S104" s="22">
        <f>VLOOKUP($R104,CardStats!$A$3:$AH$473,5,FALSE)</f>
        <v>3.6363636363636362</v>
      </c>
      <c r="T104" s="22">
        <f>VLOOKUP($R104,CardStats!$A$3:$AH$473,7,FALSE)</f>
        <v>3.4</v>
      </c>
      <c r="U104" s="22">
        <f>VLOOKUP($R104,CardStats!$A$3:$AH$473,8,FALSE)</f>
        <v>2</v>
      </c>
      <c r="V104" s="22">
        <f>VLOOKUP($R104,CardStats!$A$3:$AH$473,10,FALSE)</f>
        <v>1.8</v>
      </c>
      <c r="W104" s="27">
        <f>VLOOKUP($R104,CardStats!$A$3:$AH$473,11,FALSE)</f>
        <v>0.81818181818181823</v>
      </c>
      <c r="X104" s="27">
        <f>VLOOKUP($R104,CardStats!$A$3:$AH$473,13,FALSE)</f>
        <v>0.6</v>
      </c>
      <c r="Y104" s="27">
        <f>VLOOKUP($R104,CardStats!$A$3:$AH$473,14,FALSE)</f>
        <v>0.63636363636363635</v>
      </c>
      <c r="Z104" s="27">
        <f>VLOOKUP($R104,CardStats!$A$3:$AH$473,16,FALSE)</f>
        <v>0.6</v>
      </c>
      <c r="AA104" s="27">
        <f>VLOOKUP($R104,CardStats!$A$3:$AH$473,17,FALSE)</f>
        <v>0.18181818181818182</v>
      </c>
      <c r="AB104" s="27">
        <f>VLOOKUP($R104,CardStats!$A$3:$AH$473,19,FALSE)</f>
        <v>0.2</v>
      </c>
      <c r="AC104" s="27">
        <f>VLOOKUP($R104,CardStats!$A$3:$AH$473,20,FALSE)</f>
        <v>1</v>
      </c>
      <c r="AD104" s="27">
        <f>VLOOKUP($R104,CardStats!$A$3:$AH$473,22,FALSE)</f>
        <v>1</v>
      </c>
      <c r="AE104" s="27">
        <f>VLOOKUP($R104,CardStats!$A$3:$AH$473,23,FALSE)</f>
        <v>0.81818181818181823</v>
      </c>
      <c r="AF104" s="27">
        <f>VLOOKUP($R104,CardStats!$A$3:$AH$473,25,FALSE)</f>
        <v>0.6</v>
      </c>
    </row>
    <row r="105" spans="1:32" hidden="1" x14ac:dyDescent="0.3">
      <c r="A105" s="22">
        <f>VLOOKUP($O105,CardStats!$A$3:$AH$473,5,FALSE)</f>
        <v>2.7272727272727271</v>
      </c>
      <c r="B105" s="22">
        <f>VLOOKUP($O105,CardStats!$A$3:$AH$473,6,FALSE)</f>
        <v>3</v>
      </c>
      <c r="C105" s="22">
        <f>VLOOKUP($O105,CardStats!$A$3:$AH$473,8,FALSE)</f>
        <v>1.1818181818181819</v>
      </c>
      <c r="D105" s="22">
        <f>VLOOKUP($O105,CardStats!$A$3:$AH$473,9,FALSE)</f>
        <v>1</v>
      </c>
      <c r="E105" s="27">
        <f>VLOOKUP($O105,CardStats!$A$3:$AH$473,11,FALSE)</f>
        <v>0.45454545454545453</v>
      </c>
      <c r="F105" s="27">
        <f>VLOOKUP($O105,CardStats!$A$3:$AH$473,12,FALSE)</f>
        <v>0.4</v>
      </c>
      <c r="G105" s="27">
        <f>VLOOKUP($O105,CardStats!$A$3:$AH$473,14,FALSE)</f>
        <v>0.27272727272727271</v>
      </c>
      <c r="H105" s="27">
        <f>VLOOKUP($O105,CardStats!$A$3:$AH$473,15,FALSE)</f>
        <v>0.4</v>
      </c>
      <c r="I105" s="27">
        <f>VLOOKUP($O105,CardStats!$A$3:$AH$473,17,FALSE)</f>
        <v>0.27272727272727271</v>
      </c>
      <c r="J105" s="27">
        <f>VLOOKUP($O105,CardStats!$A$3:$AH$473,18,FALSE)</f>
        <v>0.4</v>
      </c>
      <c r="K105" s="27">
        <f>VLOOKUP($O105,CardStats!$A$3:$AH$473,20,FALSE)</f>
        <v>0.72727272727272729</v>
      </c>
      <c r="L105" s="27">
        <f>VLOOKUP($O105,CardStats!$A$3:$AH$473,21,FALSE)</f>
        <v>0.6</v>
      </c>
      <c r="M105" s="27">
        <f>VLOOKUP($O105,CardStats!$A$3:$AH$473,23,FALSE)</f>
        <v>0.27272727272727271</v>
      </c>
      <c r="N105" s="27">
        <f>VLOOKUP($O105,CardStats!$A$3:$AH$473,24,FALSE)</f>
        <v>0.2</v>
      </c>
      <c r="O105" s="24" t="str">
        <f>Fixtures!A105</f>
        <v>Liverpool</v>
      </c>
      <c r="P105" s="24" t="str">
        <f>Fixtures!E105</f>
        <v>Premier League</v>
      </c>
      <c r="Q105" s="25">
        <f>IF(Fixtures!C105&gt;7,Fixtures!D105)</f>
        <v>43799</v>
      </c>
      <c r="R105" s="24" t="str">
        <f>Fixtures!B105</f>
        <v>Brighton &amp; Hove Albion</v>
      </c>
      <c r="S105" s="22">
        <f>VLOOKUP($R105,CardStats!$A$3:$AH$473,5,FALSE)</f>
        <v>2.9090909090909092</v>
      </c>
      <c r="T105" s="22">
        <f>VLOOKUP($R105,CardStats!$A$3:$AH$473,7,FALSE)</f>
        <v>3.2</v>
      </c>
      <c r="U105" s="22">
        <f>VLOOKUP($R105,CardStats!$A$3:$AH$473,8,FALSE)</f>
        <v>1.4545454545454546</v>
      </c>
      <c r="V105" s="22">
        <f>VLOOKUP($R105,CardStats!$A$3:$AH$473,10,FALSE)</f>
        <v>2</v>
      </c>
      <c r="W105" s="27">
        <f>VLOOKUP($R105,CardStats!$A$3:$AH$473,11,FALSE)</f>
        <v>0.54545454545454541</v>
      </c>
      <c r="X105" s="27">
        <f>VLOOKUP($R105,CardStats!$A$3:$AH$473,13,FALSE)</f>
        <v>0.6</v>
      </c>
      <c r="Y105" s="27">
        <f>VLOOKUP($R105,CardStats!$A$3:$AH$473,14,FALSE)</f>
        <v>0.27272727272727271</v>
      </c>
      <c r="Z105" s="27">
        <f>VLOOKUP($R105,CardStats!$A$3:$AH$473,16,FALSE)</f>
        <v>0.4</v>
      </c>
      <c r="AA105" s="27">
        <f>VLOOKUP($R105,CardStats!$A$3:$AH$473,17,FALSE)</f>
        <v>0.27272727272727271</v>
      </c>
      <c r="AB105" s="27">
        <f>VLOOKUP($R105,CardStats!$A$3:$AH$473,19,FALSE)</f>
        <v>0.4</v>
      </c>
      <c r="AC105" s="27">
        <f>VLOOKUP($R105,CardStats!$A$3:$AH$473,20,FALSE)</f>
        <v>0.72727272727272729</v>
      </c>
      <c r="AD105" s="27">
        <f>VLOOKUP($R105,CardStats!$A$3:$AH$473,22,FALSE)</f>
        <v>1</v>
      </c>
      <c r="AE105" s="27">
        <f>VLOOKUP($R105,CardStats!$A$3:$AH$473,23,FALSE)</f>
        <v>0.45454545454545453</v>
      </c>
      <c r="AF105" s="27">
        <f>VLOOKUP($R105,CardStats!$A$3:$AH$473,25,FALSE)</f>
        <v>0.4</v>
      </c>
    </row>
    <row r="106" spans="1:32" hidden="1" x14ac:dyDescent="0.3">
      <c r="A106" s="22">
        <f>VLOOKUP($O106,CardStats!$A$3:$AH$473,5,FALSE)</f>
        <v>3.6363636363636362</v>
      </c>
      <c r="B106" s="22">
        <f>VLOOKUP($O106,CardStats!$A$3:$AH$473,6,FALSE)</f>
        <v>4.5999999999999996</v>
      </c>
      <c r="C106" s="22">
        <f>VLOOKUP($O106,CardStats!$A$3:$AH$473,8,FALSE)</f>
        <v>1.8181818181818181</v>
      </c>
      <c r="D106" s="22">
        <f>VLOOKUP($O106,CardStats!$A$3:$AH$473,9,FALSE)</f>
        <v>2.2000000000000002</v>
      </c>
      <c r="E106" s="27">
        <f>VLOOKUP($O106,CardStats!$A$3:$AH$473,11,FALSE)</f>
        <v>0.90909090909090906</v>
      </c>
      <c r="F106" s="27">
        <f>VLOOKUP($O106,CardStats!$A$3:$AH$473,12,FALSE)</f>
        <v>1</v>
      </c>
      <c r="G106" s="27">
        <f>VLOOKUP($O106,CardStats!$A$3:$AH$473,14,FALSE)</f>
        <v>0.54545454545454541</v>
      </c>
      <c r="H106" s="27">
        <f>VLOOKUP($O106,CardStats!$A$3:$AH$473,15,FALSE)</f>
        <v>0.8</v>
      </c>
      <c r="I106" s="27">
        <f>VLOOKUP($O106,CardStats!$A$3:$AH$473,17,FALSE)</f>
        <v>0.27272727272727271</v>
      </c>
      <c r="J106" s="27">
        <f>VLOOKUP($O106,CardStats!$A$3:$AH$473,18,FALSE)</f>
        <v>0.6</v>
      </c>
      <c r="K106" s="27">
        <f>VLOOKUP($O106,CardStats!$A$3:$AH$473,20,FALSE)</f>
        <v>0.90909090909090906</v>
      </c>
      <c r="L106" s="27">
        <f>VLOOKUP($O106,CardStats!$A$3:$AH$473,21,FALSE)</f>
        <v>1</v>
      </c>
      <c r="M106" s="27">
        <f>VLOOKUP($O106,CardStats!$A$3:$AH$473,23,FALSE)</f>
        <v>0.63636363636363635</v>
      </c>
      <c r="N106" s="27">
        <f>VLOOKUP($O106,CardStats!$A$3:$AH$473,24,FALSE)</f>
        <v>0.8</v>
      </c>
      <c r="O106" s="24" t="str">
        <f>Fixtures!A106</f>
        <v>Newcastle United</v>
      </c>
      <c r="P106" s="24" t="str">
        <f>Fixtures!E106</f>
        <v>Premier League</v>
      </c>
      <c r="Q106" s="25">
        <f>IF(Fixtures!C106&gt;7,Fixtures!D106)</f>
        <v>43799</v>
      </c>
      <c r="R106" s="24" t="str">
        <f>Fixtures!B106</f>
        <v>Manchester City</v>
      </c>
      <c r="S106" s="22">
        <f>VLOOKUP($R106,CardStats!$A$3:$AH$473,5,FALSE)</f>
        <v>3.6363636363636362</v>
      </c>
      <c r="T106" s="22">
        <f>VLOOKUP($R106,CardStats!$A$3:$AH$473,7,FALSE)</f>
        <v>3.6</v>
      </c>
      <c r="U106" s="22">
        <f>VLOOKUP($R106,CardStats!$A$3:$AH$473,8,FALSE)</f>
        <v>2.1818181818181817</v>
      </c>
      <c r="V106" s="22">
        <f>VLOOKUP($R106,CardStats!$A$3:$AH$473,10,FALSE)</f>
        <v>1.8</v>
      </c>
      <c r="W106" s="27">
        <f>VLOOKUP($R106,CardStats!$A$3:$AH$473,11,FALSE)</f>
        <v>0.72727272727272729</v>
      </c>
      <c r="X106" s="27">
        <f>VLOOKUP($R106,CardStats!$A$3:$AH$473,13,FALSE)</f>
        <v>0.8</v>
      </c>
      <c r="Y106" s="27">
        <f>VLOOKUP($R106,CardStats!$A$3:$AH$473,14,FALSE)</f>
        <v>0.72727272727272729</v>
      </c>
      <c r="Z106" s="27">
        <f>VLOOKUP($R106,CardStats!$A$3:$AH$473,16,FALSE)</f>
        <v>0.8</v>
      </c>
      <c r="AA106" s="27">
        <f>VLOOKUP($R106,CardStats!$A$3:$AH$473,17,FALSE)</f>
        <v>9.0909090909090912E-2</v>
      </c>
      <c r="AB106" s="27">
        <f>VLOOKUP($R106,CardStats!$A$3:$AH$473,19,FALSE)</f>
        <v>0</v>
      </c>
      <c r="AC106" s="27">
        <f>VLOOKUP($R106,CardStats!$A$3:$AH$473,20,FALSE)</f>
        <v>1</v>
      </c>
      <c r="AD106" s="27">
        <f>VLOOKUP($R106,CardStats!$A$3:$AH$473,22,FALSE)</f>
        <v>1</v>
      </c>
      <c r="AE106" s="27">
        <f>VLOOKUP($R106,CardStats!$A$3:$AH$473,23,FALSE)</f>
        <v>0.63636363636363635</v>
      </c>
      <c r="AF106" s="27">
        <f>VLOOKUP($R106,CardStats!$A$3:$AH$473,25,FALSE)</f>
        <v>0.6</v>
      </c>
    </row>
    <row r="107" spans="1:32" hidden="1" x14ac:dyDescent="0.3">
      <c r="A107" s="22">
        <f>VLOOKUP($O107,CardStats!$A$3:$AH$473,5,FALSE)</f>
        <v>3.1818181818181817</v>
      </c>
      <c r="B107" s="22">
        <f>VLOOKUP($O107,CardStats!$A$3:$AH$473,6,FALSE)</f>
        <v>2.8</v>
      </c>
      <c r="C107" s="22">
        <f>VLOOKUP($O107,CardStats!$A$3:$AH$473,8,FALSE)</f>
        <v>1.4545454545454546</v>
      </c>
      <c r="D107" s="22">
        <f>VLOOKUP($O107,CardStats!$A$3:$AH$473,9,FALSE)</f>
        <v>1.4</v>
      </c>
      <c r="E107" s="27">
        <f>VLOOKUP($O107,CardStats!$A$3:$AH$473,11,FALSE)</f>
        <v>0.72727272727272729</v>
      </c>
      <c r="F107" s="27">
        <f>VLOOKUP($O107,CardStats!$A$3:$AH$473,12,FALSE)</f>
        <v>0.6</v>
      </c>
      <c r="G107" s="27">
        <f>VLOOKUP($O107,CardStats!$A$3:$AH$473,14,FALSE)</f>
        <v>0.54545454545454541</v>
      </c>
      <c r="H107" s="27">
        <f>VLOOKUP($O107,CardStats!$A$3:$AH$473,15,FALSE)</f>
        <v>0.4</v>
      </c>
      <c r="I107" s="27">
        <f>VLOOKUP($O107,CardStats!$A$3:$AH$473,17,FALSE)</f>
        <v>0.27272727272727271</v>
      </c>
      <c r="J107" s="27">
        <f>VLOOKUP($O107,CardStats!$A$3:$AH$473,18,FALSE)</f>
        <v>0.2</v>
      </c>
      <c r="K107" s="27">
        <f>VLOOKUP($O107,CardStats!$A$3:$AH$473,20,FALSE)</f>
        <v>0.81818181818181823</v>
      </c>
      <c r="L107" s="27">
        <f>VLOOKUP($O107,CardStats!$A$3:$AH$473,21,FALSE)</f>
        <v>0.8</v>
      </c>
      <c r="M107" s="27">
        <f>VLOOKUP($O107,CardStats!$A$3:$AH$473,23,FALSE)</f>
        <v>0.45454545454545453</v>
      </c>
      <c r="N107" s="27">
        <f>VLOOKUP($O107,CardStats!$A$3:$AH$473,24,FALSE)</f>
        <v>0.4</v>
      </c>
      <c r="O107" s="24" t="str">
        <f>Fixtures!A107</f>
        <v>Southampton</v>
      </c>
      <c r="P107" s="24" t="str">
        <f>Fixtures!E107</f>
        <v>Premier League</v>
      </c>
      <c r="Q107" s="25">
        <f>IF(Fixtures!C107&gt;7,Fixtures!D107)</f>
        <v>43799</v>
      </c>
      <c r="R107" s="24" t="str">
        <f>Fixtures!B107</f>
        <v>Watford</v>
      </c>
      <c r="S107" s="22">
        <f>VLOOKUP($R107,CardStats!$A$3:$AH$473,5,FALSE)</f>
        <v>4.2727272727272725</v>
      </c>
      <c r="T107" s="22">
        <f>VLOOKUP($R107,CardStats!$A$3:$AH$473,7,FALSE)</f>
        <v>4.4000000000000004</v>
      </c>
      <c r="U107" s="22">
        <f>VLOOKUP($R107,CardStats!$A$3:$AH$473,8,FALSE)</f>
        <v>2.2727272727272729</v>
      </c>
      <c r="V107" s="22">
        <f>VLOOKUP($R107,CardStats!$A$3:$AH$473,10,FALSE)</f>
        <v>2.4</v>
      </c>
      <c r="W107" s="27">
        <f>VLOOKUP($R107,CardStats!$A$3:$AH$473,11,FALSE)</f>
        <v>0.63636363636363635</v>
      </c>
      <c r="X107" s="27">
        <f>VLOOKUP($R107,CardStats!$A$3:$AH$473,13,FALSE)</f>
        <v>0.8</v>
      </c>
      <c r="Y107" s="27">
        <f>VLOOKUP($R107,CardStats!$A$3:$AH$473,14,FALSE)</f>
        <v>0.63636363636363635</v>
      </c>
      <c r="Z107" s="27">
        <f>VLOOKUP($R107,CardStats!$A$3:$AH$473,16,FALSE)</f>
        <v>0.8</v>
      </c>
      <c r="AA107" s="27">
        <f>VLOOKUP($R107,CardStats!$A$3:$AH$473,17,FALSE)</f>
        <v>0.54545454545454541</v>
      </c>
      <c r="AB107" s="27">
        <f>VLOOKUP($R107,CardStats!$A$3:$AH$473,19,FALSE)</f>
        <v>0.6</v>
      </c>
      <c r="AC107" s="27">
        <f>VLOOKUP($R107,CardStats!$A$3:$AH$473,20,FALSE)</f>
        <v>0.81818181818181823</v>
      </c>
      <c r="AD107" s="27">
        <f>VLOOKUP($R107,CardStats!$A$3:$AH$473,22,FALSE)</f>
        <v>1</v>
      </c>
      <c r="AE107" s="27">
        <f>VLOOKUP($R107,CardStats!$A$3:$AH$473,23,FALSE)</f>
        <v>0.63636363636363635</v>
      </c>
      <c r="AF107" s="27">
        <f>VLOOKUP($R107,CardStats!$A$3:$AH$473,25,FALSE)</f>
        <v>0.8</v>
      </c>
    </row>
    <row r="108" spans="1:32" hidden="1" x14ac:dyDescent="0.3">
      <c r="A108" s="22">
        <f>VLOOKUP($O108,CardStats!$A$3:$AH$473,5,FALSE)</f>
        <v>4.3636363636363633</v>
      </c>
      <c r="B108" s="22">
        <f>VLOOKUP($O108,CardStats!$A$3:$AH$473,6,FALSE)</f>
        <v>4.5999999999999996</v>
      </c>
      <c r="C108" s="22">
        <f>VLOOKUP($O108,CardStats!$A$3:$AH$473,8,FALSE)</f>
        <v>2.4545454545454546</v>
      </c>
      <c r="D108" s="22">
        <f>VLOOKUP($O108,CardStats!$A$3:$AH$473,9,FALSE)</f>
        <v>2.6</v>
      </c>
      <c r="E108" s="27">
        <f>VLOOKUP($O108,CardStats!$A$3:$AH$473,11,FALSE)</f>
        <v>0.81818181818181823</v>
      </c>
      <c r="F108" s="27">
        <f>VLOOKUP($O108,CardStats!$A$3:$AH$473,12,FALSE)</f>
        <v>0.8</v>
      </c>
      <c r="G108" s="27">
        <f>VLOOKUP($O108,CardStats!$A$3:$AH$473,14,FALSE)</f>
        <v>0.63636363636363635</v>
      </c>
      <c r="H108" s="27">
        <f>VLOOKUP($O108,CardStats!$A$3:$AH$473,15,FALSE)</f>
        <v>0.8</v>
      </c>
      <c r="I108" s="27">
        <f>VLOOKUP($O108,CardStats!$A$3:$AH$473,17,FALSE)</f>
        <v>0.36363636363636365</v>
      </c>
      <c r="J108" s="27">
        <f>VLOOKUP($O108,CardStats!$A$3:$AH$473,18,FALSE)</f>
        <v>0.4</v>
      </c>
      <c r="K108" s="27">
        <f>VLOOKUP($O108,CardStats!$A$3:$AH$473,20,FALSE)</f>
        <v>0.90909090909090906</v>
      </c>
      <c r="L108" s="27">
        <f>VLOOKUP($O108,CardStats!$A$3:$AH$473,21,FALSE)</f>
        <v>1</v>
      </c>
      <c r="M108" s="27">
        <f>VLOOKUP($O108,CardStats!$A$3:$AH$473,23,FALSE)</f>
        <v>0.72727272727272729</v>
      </c>
      <c r="N108" s="27">
        <f>VLOOKUP($O108,CardStats!$A$3:$AH$473,24,FALSE)</f>
        <v>0.8</v>
      </c>
      <c r="O108" s="24" t="str">
        <f>Fixtures!A108</f>
        <v>Tottenham Hotspur</v>
      </c>
      <c r="P108" s="24" t="str">
        <f>Fixtures!E108</f>
        <v>Premier League</v>
      </c>
      <c r="Q108" s="25">
        <f>IF(Fixtures!C108&gt;7,Fixtures!D108)</f>
        <v>43799</v>
      </c>
      <c r="R108" s="24" t="str">
        <f>Fixtures!B108</f>
        <v>AFC Bournemouth</v>
      </c>
      <c r="S108" s="22">
        <f>VLOOKUP($R108,CardStats!$A$3:$AH$473,5,FALSE)</f>
        <v>4.2727272727272725</v>
      </c>
      <c r="T108" s="22">
        <f>VLOOKUP($R108,CardStats!$A$3:$AH$473,7,FALSE)</f>
        <v>4.2</v>
      </c>
      <c r="U108" s="22">
        <f>VLOOKUP($R108,CardStats!$A$3:$AH$473,8,FALSE)</f>
        <v>2.1818181818181817</v>
      </c>
      <c r="V108" s="22">
        <f>VLOOKUP($R108,CardStats!$A$3:$AH$473,10,FALSE)</f>
        <v>2.6</v>
      </c>
      <c r="W108" s="27">
        <f>VLOOKUP($R108,CardStats!$A$3:$AH$473,11,FALSE)</f>
        <v>0.90909090909090906</v>
      </c>
      <c r="X108" s="27">
        <f>VLOOKUP($R108,CardStats!$A$3:$AH$473,13,FALSE)</f>
        <v>0.8</v>
      </c>
      <c r="Y108" s="27">
        <f>VLOOKUP($R108,CardStats!$A$3:$AH$473,14,FALSE)</f>
        <v>0.72727272727272729</v>
      </c>
      <c r="Z108" s="27">
        <f>VLOOKUP($R108,CardStats!$A$3:$AH$473,16,FALSE)</f>
        <v>0.6</v>
      </c>
      <c r="AA108" s="27">
        <f>VLOOKUP($R108,CardStats!$A$3:$AH$473,17,FALSE)</f>
        <v>0.18181818181818182</v>
      </c>
      <c r="AB108" s="27">
        <f>VLOOKUP($R108,CardStats!$A$3:$AH$473,19,FALSE)</f>
        <v>0.2</v>
      </c>
      <c r="AC108" s="27">
        <f>VLOOKUP($R108,CardStats!$A$3:$AH$473,20,FALSE)</f>
        <v>0.90909090909090906</v>
      </c>
      <c r="AD108" s="27">
        <f>VLOOKUP($R108,CardStats!$A$3:$AH$473,22,FALSE)</f>
        <v>1</v>
      </c>
      <c r="AE108" s="27">
        <f>VLOOKUP($R108,CardStats!$A$3:$AH$473,23,FALSE)</f>
        <v>0.72727272727272729</v>
      </c>
      <c r="AF108" s="27">
        <f>VLOOKUP($R108,CardStats!$A$3:$AH$473,25,FALSE)</f>
        <v>1</v>
      </c>
    </row>
    <row r="109" spans="1:32" hidden="1" x14ac:dyDescent="0.3">
      <c r="A109" s="22">
        <f>VLOOKUP($O109,CardStats!$A$3:$AH$473,5,FALSE)</f>
        <v>6</v>
      </c>
      <c r="B109" s="22">
        <f>VLOOKUP($O109,CardStats!$A$3:$AH$473,6,FALSE)</f>
        <v>5.5</v>
      </c>
      <c r="C109" s="22">
        <f>VLOOKUP($O109,CardStats!$A$3:$AH$473,8,FALSE)</f>
        <v>2.7</v>
      </c>
      <c r="D109" s="22">
        <f>VLOOKUP($O109,CardStats!$A$3:$AH$473,9,FALSE)</f>
        <v>1.75</v>
      </c>
      <c r="E109" s="27">
        <f>VLOOKUP($O109,CardStats!$A$3:$AH$473,11,FALSE)</f>
        <v>1</v>
      </c>
      <c r="F109" s="27">
        <f>VLOOKUP($O109,CardStats!$A$3:$AH$473,12,FALSE)</f>
        <v>1</v>
      </c>
      <c r="G109" s="27">
        <f>VLOOKUP($O109,CardStats!$A$3:$AH$473,14,FALSE)</f>
        <v>0.8</v>
      </c>
      <c r="H109" s="27">
        <f>VLOOKUP($O109,CardStats!$A$3:$AH$473,15,FALSE)</f>
        <v>0.75</v>
      </c>
      <c r="I109" s="27">
        <f>VLOOKUP($O109,CardStats!$A$3:$AH$473,17,FALSE)</f>
        <v>0.6</v>
      </c>
      <c r="J109" s="27">
        <f>VLOOKUP($O109,CardStats!$A$3:$AH$473,18,FALSE)</f>
        <v>0.5</v>
      </c>
      <c r="K109" s="27">
        <f>VLOOKUP($O109,CardStats!$A$3:$AH$473,20,FALSE)</f>
        <v>0.9</v>
      </c>
      <c r="L109" s="27">
        <f>VLOOKUP($O109,CardStats!$A$3:$AH$473,21,FALSE)</f>
        <v>0.75</v>
      </c>
      <c r="M109" s="27">
        <f>VLOOKUP($O109,CardStats!$A$3:$AH$473,23,FALSE)</f>
        <v>0.7</v>
      </c>
      <c r="N109" s="27">
        <f>VLOOKUP($O109,CardStats!$A$3:$AH$473,24,FALSE)</f>
        <v>0.5</v>
      </c>
      <c r="O109" s="24" t="str">
        <f>Fixtures!A109</f>
        <v>Brescia</v>
      </c>
      <c r="P109" s="24" t="str">
        <f>Fixtures!E109</f>
        <v>Serie A</v>
      </c>
      <c r="Q109" s="25">
        <f>IF(Fixtures!C109&gt;7,Fixtures!D109)</f>
        <v>43799</v>
      </c>
      <c r="R109" s="24" t="str">
        <f>Fixtures!B109</f>
        <v>Atalanta</v>
      </c>
      <c r="S109" s="22">
        <f>VLOOKUP($R109,CardStats!$A$3:$AH$473,5,FALSE)</f>
        <v>5.0909090909090908</v>
      </c>
      <c r="T109" s="22">
        <f>VLOOKUP($R109,CardStats!$A$3:$AH$473,7,FALSE)</f>
        <v>4.833333333333333</v>
      </c>
      <c r="U109" s="22">
        <f>VLOOKUP($R109,CardStats!$A$3:$AH$473,8,FALSE)</f>
        <v>2.0909090909090908</v>
      </c>
      <c r="V109" s="22">
        <f>VLOOKUP($R109,CardStats!$A$3:$AH$473,10,FALSE)</f>
        <v>2</v>
      </c>
      <c r="W109" s="27">
        <f>VLOOKUP($R109,CardStats!$A$3:$AH$473,11,FALSE)</f>
        <v>1</v>
      </c>
      <c r="X109" s="27">
        <f>VLOOKUP($R109,CardStats!$A$3:$AH$473,13,FALSE)</f>
        <v>1</v>
      </c>
      <c r="Y109" s="27">
        <f>VLOOKUP($R109,CardStats!$A$3:$AH$473,14,FALSE)</f>
        <v>0.81818181818181823</v>
      </c>
      <c r="Z109" s="27">
        <f>VLOOKUP($R109,CardStats!$A$3:$AH$473,16,FALSE)</f>
        <v>0.66666666666666663</v>
      </c>
      <c r="AA109" s="27">
        <f>VLOOKUP($R109,CardStats!$A$3:$AH$473,17,FALSE)</f>
        <v>0.63636363636363635</v>
      </c>
      <c r="AB109" s="27">
        <f>VLOOKUP($R109,CardStats!$A$3:$AH$473,19,FALSE)</f>
        <v>0.5</v>
      </c>
      <c r="AC109" s="27">
        <f>VLOOKUP($R109,CardStats!$A$3:$AH$473,20,FALSE)</f>
        <v>1</v>
      </c>
      <c r="AD109" s="27">
        <f>VLOOKUP($R109,CardStats!$A$3:$AH$473,22,FALSE)</f>
        <v>1</v>
      </c>
      <c r="AE109" s="27">
        <f>VLOOKUP($R109,CardStats!$A$3:$AH$473,23,FALSE)</f>
        <v>0.81818181818181823</v>
      </c>
      <c r="AF109" s="27">
        <f>VLOOKUP($R109,CardStats!$A$3:$AH$473,25,FALSE)</f>
        <v>0.66666666666666663</v>
      </c>
    </row>
    <row r="110" spans="1:32" hidden="1" x14ac:dyDescent="0.3">
      <c r="A110" s="22">
        <f>VLOOKUP($O110,CardStats!$A$3:$AH$473,5,FALSE)</f>
        <v>5.8181818181818183</v>
      </c>
      <c r="B110" s="22">
        <f>VLOOKUP($O110,CardStats!$A$3:$AH$473,6,FALSE)</f>
        <v>6.333333333333333</v>
      </c>
      <c r="C110" s="22">
        <f>VLOOKUP($O110,CardStats!$A$3:$AH$473,8,FALSE)</f>
        <v>3.0909090909090908</v>
      </c>
      <c r="D110" s="22">
        <f>VLOOKUP($O110,CardStats!$A$3:$AH$473,9,FALSE)</f>
        <v>3</v>
      </c>
      <c r="E110" s="27">
        <f>VLOOKUP($O110,CardStats!$A$3:$AH$473,11,FALSE)</f>
        <v>0.90909090909090906</v>
      </c>
      <c r="F110" s="27">
        <f>VLOOKUP($O110,CardStats!$A$3:$AH$473,12,FALSE)</f>
        <v>1</v>
      </c>
      <c r="G110" s="27">
        <f>VLOOKUP($O110,CardStats!$A$3:$AH$473,14,FALSE)</f>
        <v>0.72727272727272729</v>
      </c>
      <c r="H110" s="27">
        <f>VLOOKUP($O110,CardStats!$A$3:$AH$473,15,FALSE)</f>
        <v>0.83333333333333337</v>
      </c>
      <c r="I110" s="27">
        <f>VLOOKUP($O110,CardStats!$A$3:$AH$473,17,FALSE)</f>
        <v>0.63636363636363635</v>
      </c>
      <c r="J110" s="27">
        <f>VLOOKUP($O110,CardStats!$A$3:$AH$473,18,FALSE)</f>
        <v>0.66666666666666663</v>
      </c>
      <c r="K110" s="27">
        <f>VLOOKUP($O110,CardStats!$A$3:$AH$473,20,FALSE)</f>
        <v>0.90909090909090906</v>
      </c>
      <c r="L110" s="27">
        <f>VLOOKUP($O110,CardStats!$A$3:$AH$473,21,FALSE)</f>
        <v>1</v>
      </c>
      <c r="M110" s="27">
        <f>VLOOKUP($O110,CardStats!$A$3:$AH$473,23,FALSE)</f>
        <v>0.81818181818181823</v>
      </c>
      <c r="N110" s="27">
        <f>VLOOKUP($O110,CardStats!$A$3:$AH$473,24,FALSE)</f>
        <v>0.83333333333333337</v>
      </c>
      <c r="O110" s="24" t="str">
        <f>Fixtures!A110</f>
        <v>Fiorentina</v>
      </c>
      <c r="P110" s="24" t="str">
        <f>Fixtures!E110</f>
        <v>Serie A</v>
      </c>
      <c r="Q110" s="25">
        <f>IF(Fixtures!C110&gt;7,Fixtures!D110)</f>
        <v>43799</v>
      </c>
      <c r="R110" s="24" t="str">
        <f>Fixtures!B110</f>
        <v>Lecce</v>
      </c>
      <c r="S110" s="22">
        <f>VLOOKUP($R110,CardStats!$A$3:$AH$473,5,FALSE)</f>
        <v>5.0909090909090908</v>
      </c>
      <c r="T110" s="22">
        <f>VLOOKUP($R110,CardStats!$A$3:$AH$473,7,FALSE)</f>
        <v>4.833333333333333</v>
      </c>
      <c r="U110" s="22">
        <f>VLOOKUP($R110,CardStats!$A$3:$AH$473,8,FALSE)</f>
        <v>2.9090909090909092</v>
      </c>
      <c r="V110" s="22">
        <f>VLOOKUP($R110,CardStats!$A$3:$AH$473,10,FALSE)</f>
        <v>3.1666666666666665</v>
      </c>
      <c r="W110" s="27">
        <f>VLOOKUP($R110,CardStats!$A$3:$AH$473,11,FALSE)</f>
        <v>1</v>
      </c>
      <c r="X110" s="27">
        <f>VLOOKUP($R110,CardStats!$A$3:$AH$473,13,FALSE)</f>
        <v>1</v>
      </c>
      <c r="Y110" s="27">
        <f>VLOOKUP($R110,CardStats!$A$3:$AH$473,14,FALSE)</f>
        <v>0.81818181818181823</v>
      </c>
      <c r="Z110" s="27">
        <f>VLOOKUP($R110,CardStats!$A$3:$AH$473,16,FALSE)</f>
        <v>0.66666666666666663</v>
      </c>
      <c r="AA110" s="27">
        <f>VLOOKUP($R110,CardStats!$A$3:$AH$473,17,FALSE)</f>
        <v>0.72727272727272729</v>
      </c>
      <c r="AB110" s="27">
        <f>VLOOKUP($R110,CardStats!$A$3:$AH$473,19,FALSE)</f>
        <v>0.5</v>
      </c>
      <c r="AC110" s="27">
        <f>VLOOKUP($R110,CardStats!$A$3:$AH$473,20,FALSE)</f>
        <v>1</v>
      </c>
      <c r="AD110" s="27">
        <f>VLOOKUP($R110,CardStats!$A$3:$AH$473,22,FALSE)</f>
        <v>1</v>
      </c>
      <c r="AE110" s="27">
        <f>VLOOKUP($R110,CardStats!$A$3:$AH$473,23,FALSE)</f>
        <v>1</v>
      </c>
      <c r="AF110" s="27">
        <f>VLOOKUP($R110,CardStats!$A$3:$AH$473,25,FALSE)</f>
        <v>1</v>
      </c>
    </row>
    <row r="111" spans="1:32" hidden="1" x14ac:dyDescent="0.3">
      <c r="A111" s="22">
        <f>VLOOKUP($O111,CardStats!$A$3:$AH$473,5,FALSE)</f>
        <v>5.5454545454545459</v>
      </c>
      <c r="B111" s="22">
        <f>VLOOKUP($O111,CardStats!$A$3:$AH$473,6,FALSE)</f>
        <v>6.666666666666667</v>
      </c>
      <c r="C111" s="22">
        <f>VLOOKUP($O111,CardStats!$A$3:$AH$473,8,FALSE)</f>
        <v>2.9090909090909092</v>
      </c>
      <c r="D111" s="22">
        <f>VLOOKUP($O111,CardStats!$A$3:$AH$473,9,FALSE)</f>
        <v>3.6666666666666665</v>
      </c>
      <c r="E111" s="27">
        <f>VLOOKUP($O111,CardStats!$A$3:$AH$473,11,FALSE)</f>
        <v>0.72727272727272729</v>
      </c>
      <c r="F111" s="27">
        <f>VLOOKUP($O111,CardStats!$A$3:$AH$473,12,FALSE)</f>
        <v>0.66666666666666663</v>
      </c>
      <c r="G111" s="27">
        <f>VLOOKUP($O111,CardStats!$A$3:$AH$473,14,FALSE)</f>
        <v>0.54545454545454541</v>
      </c>
      <c r="H111" s="27">
        <f>VLOOKUP($O111,CardStats!$A$3:$AH$473,15,FALSE)</f>
        <v>0.66666666666666663</v>
      </c>
      <c r="I111" s="27">
        <f>VLOOKUP($O111,CardStats!$A$3:$AH$473,17,FALSE)</f>
        <v>0.45454545454545453</v>
      </c>
      <c r="J111" s="27">
        <f>VLOOKUP($O111,CardStats!$A$3:$AH$473,18,FALSE)</f>
        <v>0.66666666666666663</v>
      </c>
      <c r="K111" s="27">
        <f>VLOOKUP($O111,CardStats!$A$3:$AH$473,20,FALSE)</f>
        <v>0.90909090909090906</v>
      </c>
      <c r="L111" s="27">
        <f>VLOOKUP($O111,CardStats!$A$3:$AH$473,21,FALSE)</f>
        <v>0.83333333333333337</v>
      </c>
      <c r="M111" s="27">
        <f>VLOOKUP($O111,CardStats!$A$3:$AH$473,23,FALSE)</f>
        <v>0.72727272727272729</v>
      </c>
      <c r="N111" s="27">
        <f>VLOOKUP($O111,CardStats!$A$3:$AH$473,24,FALSE)</f>
        <v>0.83333333333333337</v>
      </c>
      <c r="O111" s="24" t="str">
        <f>Fixtures!A111</f>
        <v>Genoa</v>
      </c>
      <c r="P111" s="24" t="str">
        <f>Fixtures!E111</f>
        <v>Serie A</v>
      </c>
      <c r="Q111" s="25">
        <f>IF(Fixtures!C111&gt;7,Fixtures!D111)</f>
        <v>43799</v>
      </c>
      <c r="R111" s="24" t="str">
        <f>Fixtures!B111</f>
        <v>Torino</v>
      </c>
      <c r="S111" s="22">
        <f>VLOOKUP($R111,CardStats!$A$3:$AH$473,5,FALSE)</f>
        <v>5.5454545454545459</v>
      </c>
      <c r="T111" s="22">
        <f>VLOOKUP($R111,CardStats!$A$3:$AH$473,7,FALSE)</f>
        <v>4.4000000000000004</v>
      </c>
      <c r="U111" s="22">
        <f>VLOOKUP($R111,CardStats!$A$3:$AH$473,8,FALSE)</f>
        <v>2.5454545454545454</v>
      </c>
      <c r="V111" s="22">
        <f>VLOOKUP($R111,CardStats!$A$3:$AH$473,10,FALSE)</f>
        <v>2.2000000000000002</v>
      </c>
      <c r="W111" s="27">
        <f>VLOOKUP($R111,CardStats!$A$3:$AH$473,11,FALSE)</f>
        <v>1</v>
      </c>
      <c r="X111" s="27">
        <f>VLOOKUP($R111,CardStats!$A$3:$AH$473,13,FALSE)</f>
        <v>1</v>
      </c>
      <c r="Y111" s="27">
        <f>VLOOKUP($R111,CardStats!$A$3:$AH$473,14,FALSE)</f>
        <v>0.81818181818181823</v>
      </c>
      <c r="Z111" s="27">
        <f>VLOOKUP($R111,CardStats!$A$3:$AH$473,16,FALSE)</f>
        <v>0.8</v>
      </c>
      <c r="AA111" s="27">
        <f>VLOOKUP($R111,CardStats!$A$3:$AH$473,17,FALSE)</f>
        <v>0.63636363636363635</v>
      </c>
      <c r="AB111" s="27">
        <f>VLOOKUP($R111,CardStats!$A$3:$AH$473,19,FALSE)</f>
        <v>0.4</v>
      </c>
      <c r="AC111" s="27">
        <f>VLOOKUP($R111,CardStats!$A$3:$AH$473,20,FALSE)</f>
        <v>1</v>
      </c>
      <c r="AD111" s="27">
        <f>VLOOKUP($R111,CardStats!$A$3:$AH$473,22,FALSE)</f>
        <v>1</v>
      </c>
      <c r="AE111" s="27">
        <f>VLOOKUP($R111,CardStats!$A$3:$AH$473,23,FALSE)</f>
        <v>0.72727272727272729</v>
      </c>
      <c r="AF111" s="27">
        <f>VLOOKUP($R111,CardStats!$A$3:$AH$473,25,FALSE)</f>
        <v>0.8</v>
      </c>
    </row>
    <row r="112" spans="1:32" hidden="1" x14ac:dyDescent="0.3">
      <c r="A112" s="22">
        <f>VLOOKUP($O112,CardStats!$A$3:$AH$473,5,FALSE)</f>
        <v>5.166666666666667</v>
      </c>
      <c r="B112" s="22">
        <f>VLOOKUP($O112,CardStats!$A$3:$AH$473,6,FALSE)</f>
        <v>5.666666666666667</v>
      </c>
      <c r="C112" s="22">
        <f>VLOOKUP($O112,CardStats!$A$3:$AH$473,8,FALSE)</f>
        <v>3</v>
      </c>
      <c r="D112" s="22">
        <f>VLOOKUP($O112,CardStats!$A$3:$AH$473,9,FALSE)</f>
        <v>3.3333333333333335</v>
      </c>
      <c r="E112" s="27">
        <f>VLOOKUP($O112,CardStats!$A$3:$AH$473,11,FALSE)</f>
        <v>1</v>
      </c>
      <c r="F112" s="27">
        <f>VLOOKUP($O112,CardStats!$A$3:$AH$473,12,FALSE)</f>
        <v>1</v>
      </c>
      <c r="G112" s="27">
        <f>VLOOKUP($O112,CardStats!$A$3:$AH$473,14,FALSE)</f>
        <v>0.91666666666666663</v>
      </c>
      <c r="H112" s="27">
        <f>VLOOKUP($O112,CardStats!$A$3:$AH$473,15,FALSE)</f>
        <v>0.83333333333333337</v>
      </c>
      <c r="I112" s="27">
        <f>VLOOKUP($O112,CardStats!$A$3:$AH$473,17,FALSE)</f>
        <v>0.58333333333333337</v>
      </c>
      <c r="J112" s="27">
        <f>VLOOKUP($O112,CardStats!$A$3:$AH$473,18,FALSE)</f>
        <v>0.66666666666666663</v>
      </c>
      <c r="K112" s="27">
        <f>VLOOKUP($O112,CardStats!$A$3:$AH$473,20,FALSE)</f>
        <v>1</v>
      </c>
      <c r="L112" s="27">
        <f>VLOOKUP($O112,CardStats!$A$3:$AH$473,21,FALSE)</f>
        <v>1</v>
      </c>
      <c r="M112" s="27">
        <f>VLOOKUP($O112,CardStats!$A$3:$AH$473,23,FALSE)</f>
        <v>0.91666666666666663</v>
      </c>
      <c r="N112" s="27">
        <f>VLOOKUP($O112,CardStats!$A$3:$AH$473,24,FALSE)</f>
        <v>1</v>
      </c>
      <c r="O112" s="24" t="str">
        <f>Fixtures!A112</f>
        <v>Deportivo Alavés</v>
      </c>
      <c r="P112" s="24" t="str">
        <f>Fixtures!E112</f>
        <v>La Liga</v>
      </c>
      <c r="Q112" s="25">
        <f>IF(Fixtures!C112&gt;7,Fixtures!D112)</f>
        <v>43799</v>
      </c>
      <c r="R112" s="24" t="str">
        <f>Fixtures!B112</f>
        <v>Real Madrid</v>
      </c>
      <c r="S112" s="22">
        <f>VLOOKUP($R112,CardStats!$A$3:$AH$473,5,FALSE)</f>
        <v>5.3636363636363633</v>
      </c>
      <c r="T112" s="22">
        <f>VLOOKUP($R112,CardStats!$A$3:$AH$473,7,FALSE)</f>
        <v>5.2</v>
      </c>
      <c r="U112" s="22">
        <f>VLOOKUP($R112,CardStats!$A$3:$AH$473,8,FALSE)</f>
        <v>2.3636363636363638</v>
      </c>
      <c r="V112" s="22">
        <f>VLOOKUP($R112,CardStats!$A$3:$AH$473,10,FALSE)</f>
        <v>2.6</v>
      </c>
      <c r="W112" s="27">
        <f>VLOOKUP($R112,CardStats!$A$3:$AH$473,11,FALSE)</f>
        <v>1</v>
      </c>
      <c r="X112" s="27">
        <f>VLOOKUP($R112,CardStats!$A$3:$AH$473,13,FALSE)</f>
        <v>1</v>
      </c>
      <c r="Y112" s="27">
        <f>VLOOKUP($R112,CardStats!$A$3:$AH$473,14,FALSE)</f>
        <v>0.90909090909090906</v>
      </c>
      <c r="Z112" s="27">
        <f>VLOOKUP($R112,CardStats!$A$3:$AH$473,16,FALSE)</f>
        <v>0.8</v>
      </c>
      <c r="AA112" s="27">
        <f>VLOOKUP($R112,CardStats!$A$3:$AH$473,17,FALSE)</f>
        <v>0.54545454545454541</v>
      </c>
      <c r="AB112" s="27">
        <f>VLOOKUP($R112,CardStats!$A$3:$AH$473,19,FALSE)</f>
        <v>0.6</v>
      </c>
      <c r="AC112" s="27">
        <f>VLOOKUP($R112,CardStats!$A$3:$AH$473,20,FALSE)</f>
        <v>1</v>
      </c>
      <c r="AD112" s="27">
        <f>VLOOKUP($R112,CardStats!$A$3:$AH$473,22,FALSE)</f>
        <v>1</v>
      </c>
      <c r="AE112" s="27">
        <f>VLOOKUP($R112,CardStats!$A$3:$AH$473,23,FALSE)</f>
        <v>0.90909090909090906</v>
      </c>
      <c r="AF112" s="27">
        <f>VLOOKUP($R112,CardStats!$A$3:$AH$473,25,FALSE)</f>
        <v>1</v>
      </c>
    </row>
    <row r="113" spans="1:32" hidden="1" x14ac:dyDescent="0.3">
      <c r="A113" s="22">
        <f>VLOOKUP($O113,CardStats!$A$3:$AH$473,5,FALSE)</f>
        <v>5.5</v>
      </c>
      <c r="B113" s="22">
        <f>VLOOKUP($O113,CardStats!$A$3:$AH$473,6,FALSE)</f>
        <v>5.2857142857142856</v>
      </c>
      <c r="C113" s="22">
        <f>VLOOKUP($O113,CardStats!$A$3:$AH$473,8,FALSE)</f>
        <v>2.3333333333333335</v>
      </c>
      <c r="D113" s="22">
        <f>VLOOKUP($O113,CardStats!$A$3:$AH$473,9,FALSE)</f>
        <v>2</v>
      </c>
      <c r="E113" s="27">
        <f>VLOOKUP($O113,CardStats!$A$3:$AH$473,11,FALSE)</f>
        <v>0.91666666666666663</v>
      </c>
      <c r="F113" s="27">
        <f>VLOOKUP($O113,CardStats!$A$3:$AH$473,12,FALSE)</f>
        <v>1</v>
      </c>
      <c r="G113" s="27">
        <f>VLOOKUP($O113,CardStats!$A$3:$AH$473,14,FALSE)</f>
        <v>0.83333333333333337</v>
      </c>
      <c r="H113" s="27">
        <f>VLOOKUP($O113,CardStats!$A$3:$AH$473,15,FALSE)</f>
        <v>0.8571428571428571</v>
      </c>
      <c r="I113" s="27">
        <f>VLOOKUP($O113,CardStats!$A$3:$AH$473,17,FALSE)</f>
        <v>0.66666666666666663</v>
      </c>
      <c r="J113" s="27">
        <f>VLOOKUP($O113,CardStats!$A$3:$AH$473,18,FALSE)</f>
        <v>0.5714285714285714</v>
      </c>
      <c r="K113" s="27">
        <f>VLOOKUP($O113,CardStats!$A$3:$AH$473,20,FALSE)</f>
        <v>1</v>
      </c>
      <c r="L113" s="27">
        <f>VLOOKUP($O113,CardStats!$A$3:$AH$473,21,FALSE)</f>
        <v>1</v>
      </c>
      <c r="M113" s="27">
        <f>VLOOKUP($O113,CardStats!$A$3:$AH$473,23,FALSE)</f>
        <v>0.58333333333333337</v>
      </c>
      <c r="N113" s="27">
        <f>VLOOKUP($O113,CardStats!$A$3:$AH$473,24,FALSE)</f>
        <v>0.5714285714285714</v>
      </c>
      <c r="O113" s="24" t="str">
        <f>Fixtures!A113</f>
        <v>Mallorca</v>
      </c>
      <c r="P113" s="24" t="str">
        <f>Fixtures!E113</f>
        <v>La Liga</v>
      </c>
      <c r="Q113" s="25">
        <f>IF(Fixtures!C113&gt;7,Fixtures!D113)</f>
        <v>43799</v>
      </c>
      <c r="R113" s="24" t="str">
        <f>Fixtures!B113</f>
        <v>Real Betis</v>
      </c>
      <c r="S113" s="22">
        <f>VLOOKUP($R113,CardStats!$A$3:$AH$473,5,FALSE)</f>
        <v>6.166666666666667</v>
      </c>
      <c r="T113" s="22">
        <f>VLOOKUP($R113,CardStats!$A$3:$AH$473,7,FALSE)</f>
        <v>4.666666666666667</v>
      </c>
      <c r="U113" s="22">
        <f>VLOOKUP($R113,CardStats!$A$3:$AH$473,8,FALSE)</f>
        <v>3.1666666666666665</v>
      </c>
      <c r="V113" s="22">
        <f>VLOOKUP($R113,CardStats!$A$3:$AH$473,10,FALSE)</f>
        <v>2.5</v>
      </c>
      <c r="W113" s="27">
        <f>VLOOKUP($R113,CardStats!$A$3:$AH$473,11,FALSE)</f>
        <v>0.91666666666666663</v>
      </c>
      <c r="X113" s="27">
        <f>VLOOKUP($R113,CardStats!$A$3:$AH$473,13,FALSE)</f>
        <v>0.83333333333333337</v>
      </c>
      <c r="Y113" s="27">
        <f>VLOOKUP($R113,CardStats!$A$3:$AH$473,14,FALSE)</f>
        <v>0.83333333333333337</v>
      </c>
      <c r="Z113" s="27">
        <f>VLOOKUP($R113,CardStats!$A$3:$AH$473,16,FALSE)</f>
        <v>0.66666666666666663</v>
      </c>
      <c r="AA113" s="27">
        <f>VLOOKUP($R113,CardStats!$A$3:$AH$473,17,FALSE)</f>
        <v>0.66666666666666663</v>
      </c>
      <c r="AB113" s="27">
        <f>VLOOKUP($R113,CardStats!$A$3:$AH$473,19,FALSE)</f>
        <v>0.5</v>
      </c>
      <c r="AC113" s="27">
        <f>VLOOKUP($R113,CardStats!$A$3:$AH$473,20,FALSE)</f>
        <v>1</v>
      </c>
      <c r="AD113" s="27">
        <f>VLOOKUP($R113,CardStats!$A$3:$AH$473,22,FALSE)</f>
        <v>1</v>
      </c>
      <c r="AE113" s="27">
        <f>VLOOKUP($R113,CardStats!$A$3:$AH$473,23,FALSE)</f>
        <v>0.91666666666666663</v>
      </c>
      <c r="AF113" s="27">
        <f>VLOOKUP($R113,CardStats!$A$3:$AH$473,25,FALSE)</f>
        <v>0.83333333333333337</v>
      </c>
    </row>
    <row r="114" spans="1:32" hidden="1" x14ac:dyDescent="0.3">
      <c r="A114" s="22">
        <f>VLOOKUP($O114,CardStats!$A$3:$AH$473,5,FALSE)</f>
        <v>4.666666666666667</v>
      </c>
      <c r="B114" s="22">
        <f>VLOOKUP($O114,CardStats!$A$3:$AH$473,6,FALSE)</f>
        <v>5.6</v>
      </c>
      <c r="C114" s="22">
        <f>VLOOKUP($O114,CardStats!$A$3:$AH$473,8,FALSE)</f>
        <v>2.0833333333333335</v>
      </c>
      <c r="D114" s="22">
        <f>VLOOKUP($O114,CardStats!$A$3:$AH$473,9,FALSE)</f>
        <v>2.2000000000000002</v>
      </c>
      <c r="E114" s="27">
        <f>VLOOKUP($O114,CardStats!$A$3:$AH$473,11,FALSE)</f>
        <v>0.75</v>
      </c>
      <c r="F114" s="27">
        <f>VLOOKUP($O114,CardStats!$A$3:$AH$473,12,FALSE)</f>
        <v>1</v>
      </c>
      <c r="G114" s="27">
        <f>VLOOKUP($O114,CardStats!$A$3:$AH$473,14,FALSE)</f>
        <v>0.66666666666666663</v>
      </c>
      <c r="H114" s="27">
        <f>VLOOKUP($O114,CardStats!$A$3:$AH$473,15,FALSE)</f>
        <v>1</v>
      </c>
      <c r="I114" s="27">
        <f>VLOOKUP($O114,CardStats!$A$3:$AH$473,17,FALSE)</f>
        <v>0.58333333333333337</v>
      </c>
      <c r="J114" s="27">
        <f>VLOOKUP($O114,CardStats!$A$3:$AH$473,18,FALSE)</f>
        <v>0.8</v>
      </c>
      <c r="K114" s="27">
        <f>VLOOKUP($O114,CardStats!$A$3:$AH$473,20,FALSE)</f>
        <v>0.91666666666666663</v>
      </c>
      <c r="L114" s="27">
        <f>VLOOKUP($O114,CardStats!$A$3:$AH$473,21,FALSE)</f>
        <v>1</v>
      </c>
      <c r="M114" s="27">
        <f>VLOOKUP($O114,CardStats!$A$3:$AH$473,23,FALSE)</f>
        <v>0.66666666666666663</v>
      </c>
      <c r="N114" s="27">
        <f>VLOOKUP($O114,CardStats!$A$3:$AH$473,24,FALSE)</f>
        <v>0.6</v>
      </c>
      <c r="O114" s="24" t="str">
        <f>Fixtures!A114</f>
        <v>Real Sociedad</v>
      </c>
      <c r="P114" s="24" t="str">
        <f>Fixtures!E114</f>
        <v>La Liga</v>
      </c>
      <c r="Q114" s="25">
        <f>IF(Fixtures!C114&gt;7,Fixtures!D114)</f>
        <v>43799</v>
      </c>
      <c r="R114" s="24" t="str">
        <f>Fixtures!B114</f>
        <v>Eibar</v>
      </c>
      <c r="S114" s="22">
        <f>VLOOKUP($R114,CardStats!$A$3:$AH$473,5,FALSE)</f>
        <v>5.166666666666667</v>
      </c>
      <c r="T114" s="22">
        <f>VLOOKUP($R114,CardStats!$A$3:$AH$473,7,FALSE)</f>
        <v>5.2857142857142856</v>
      </c>
      <c r="U114" s="22">
        <f>VLOOKUP($R114,CardStats!$A$3:$AH$473,8,FALSE)</f>
        <v>2.9166666666666665</v>
      </c>
      <c r="V114" s="22">
        <f>VLOOKUP($R114,CardStats!$A$3:$AH$473,10,FALSE)</f>
        <v>3.1428571428571428</v>
      </c>
      <c r="W114" s="27">
        <f>VLOOKUP($R114,CardStats!$A$3:$AH$473,11,FALSE)</f>
        <v>0.91666666666666663</v>
      </c>
      <c r="X114" s="27">
        <f>VLOOKUP($R114,CardStats!$A$3:$AH$473,13,FALSE)</f>
        <v>0.8571428571428571</v>
      </c>
      <c r="Y114" s="27">
        <f>VLOOKUP($R114,CardStats!$A$3:$AH$473,14,FALSE)</f>
        <v>0.66666666666666663</v>
      </c>
      <c r="Z114" s="27">
        <f>VLOOKUP($R114,CardStats!$A$3:$AH$473,16,FALSE)</f>
        <v>0.5714285714285714</v>
      </c>
      <c r="AA114" s="27">
        <f>VLOOKUP($R114,CardStats!$A$3:$AH$473,17,FALSE)</f>
        <v>0.58333333333333337</v>
      </c>
      <c r="AB114" s="27">
        <f>VLOOKUP($R114,CardStats!$A$3:$AH$473,19,FALSE)</f>
        <v>0.5714285714285714</v>
      </c>
      <c r="AC114" s="27">
        <f>VLOOKUP($R114,CardStats!$A$3:$AH$473,20,FALSE)</f>
        <v>0.91666666666666663</v>
      </c>
      <c r="AD114" s="27">
        <f>VLOOKUP($R114,CardStats!$A$3:$AH$473,22,FALSE)</f>
        <v>1</v>
      </c>
      <c r="AE114" s="27">
        <f>VLOOKUP($R114,CardStats!$A$3:$AH$473,23,FALSE)</f>
        <v>0.91666666666666663</v>
      </c>
      <c r="AF114" s="27">
        <f>VLOOKUP($R114,CardStats!$A$3:$AH$473,25,FALSE)</f>
        <v>1</v>
      </c>
    </row>
    <row r="115" spans="1:32" hidden="1" x14ac:dyDescent="0.3">
      <c r="A115" s="22">
        <f>VLOOKUP($O115,CardStats!$A$3:$AH$473,5,FALSE)</f>
        <v>4.75</v>
      </c>
      <c r="B115" s="22">
        <f>VLOOKUP($O115,CardStats!$A$3:$AH$473,6,FALSE)</f>
        <v>5.666666666666667</v>
      </c>
      <c r="C115" s="22">
        <f>VLOOKUP($O115,CardStats!$A$3:$AH$473,8,FALSE)</f>
        <v>2.5833333333333335</v>
      </c>
      <c r="D115" s="22">
        <f>VLOOKUP($O115,CardStats!$A$3:$AH$473,9,FALSE)</f>
        <v>2.5</v>
      </c>
      <c r="E115" s="27">
        <f>VLOOKUP($O115,CardStats!$A$3:$AH$473,11,FALSE)</f>
        <v>0.83333333333333337</v>
      </c>
      <c r="F115" s="27">
        <f>VLOOKUP($O115,CardStats!$A$3:$AH$473,12,FALSE)</f>
        <v>0.83333333333333337</v>
      </c>
      <c r="G115" s="27">
        <f>VLOOKUP($O115,CardStats!$A$3:$AH$473,14,FALSE)</f>
        <v>0.66666666666666663</v>
      </c>
      <c r="H115" s="27">
        <f>VLOOKUP($O115,CardStats!$A$3:$AH$473,15,FALSE)</f>
        <v>0.83333333333333337</v>
      </c>
      <c r="I115" s="27">
        <f>VLOOKUP($O115,CardStats!$A$3:$AH$473,17,FALSE)</f>
        <v>0.5</v>
      </c>
      <c r="J115" s="27">
        <f>VLOOKUP($O115,CardStats!$A$3:$AH$473,18,FALSE)</f>
        <v>0.66666666666666663</v>
      </c>
      <c r="K115" s="27">
        <f>VLOOKUP($O115,CardStats!$A$3:$AH$473,20,FALSE)</f>
        <v>0.91666666666666663</v>
      </c>
      <c r="L115" s="27">
        <f>VLOOKUP($O115,CardStats!$A$3:$AH$473,21,FALSE)</f>
        <v>0.83333333333333337</v>
      </c>
      <c r="M115" s="27">
        <f>VLOOKUP($O115,CardStats!$A$3:$AH$473,23,FALSE)</f>
        <v>0.66666666666666663</v>
      </c>
      <c r="N115" s="27">
        <f>VLOOKUP($O115,CardStats!$A$3:$AH$473,24,FALSE)</f>
        <v>0.5</v>
      </c>
      <c r="O115" s="24" t="str">
        <f>Fixtures!A115</f>
        <v>Valencia</v>
      </c>
      <c r="P115" s="24" t="str">
        <f>Fixtures!E115</f>
        <v>La Liga</v>
      </c>
      <c r="Q115" s="25">
        <f>IF(Fixtures!C115&gt;7,Fixtures!D115)</f>
        <v>43799</v>
      </c>
      <c r="R115" s="24" t="str">
        <f>Fixtures!B115</f>
        <v>Villarreal</v>
      </c>
      <c r="S115" s="22">
        <f>VLOOKUP($R115,CardStats!$A$3:$AH$473,5,FALSE)</f>
        <v>3.5833333333333335</v>
      </c>
      <c r="T115" s="22">
        <f>VLOOKUP($R115,CardStats!$A$3:$AH$473,7,FALSE)</f>
        <v>3.5</v>
      </c>
      <c r="U115" s="22">
        <f>VLOOKUP($R115,CardStats!$A$3:$AH$473,8,FALSE)</f>
        <v>1.8333333333333333</v>
      </c>
      <c r="V115" s="22">
        <f>VLOOKUP($R115,CardStats!$A$3:$AH$473,10,FALSE)</f>
        <v>1.6666666666666667</v>
      </c>
      <c r="W115" s="27">
        <f>VLOOKUP($R115,CardStats!$A$3:$AH$473,11,FALSE)</f>
        <v>0.83333333333333337</v>
      </c>
      <c r="X115" s="27">
        <f>VLOOKUP($R115,CardStats!$A$3:$AH$473,13,FALSE)</f>
        <v>0.83333333333333337</v>
      </c>
      <c r="Y115" s="27">
        <f>VLOOKUP($R115,CardStats!$A$3:$AH$473,14,FALSE)</f>
        <v>0.5</v>
      </c>
      <c r="Z115" s="27">
        <f>VLOOKUP($R115,CardStats!$A$3:$AH$473,16,FALSE)</f>
        <v>0.33333333333333331</v>
      </c>
      <c r="AA115" s="27">
        <f>VLOOKUP($R115,CardStats!$A$3:$AH$473,17,FALSE)</f>
        <v>0.16666666666666666</v>
      </c>
      <c r="AB115" s="27">
        <f>VLOOKUP($R115,CardStats!$A$3:$AH$473,19,FALSE)</f>
        <v>0.16666666666666666</v>
      </c>
      <c r="AC115" s="27">
        <f>VLOOKUP($R115,CardStats!$A$3:$AH$473,20,FALSE)</f>
        <v>0.91666666666666663</v>
      </c>
      <c r="AD115" s="27">
        <f>VLOOKUP($R115,CardStats!$A$3:$AH$473,22,FALSE)</f>
        <v>0.83333333333333337</v>
      </c>
      <c r="AE115" s="27">
        <f>VLOOKUP($R115,CardStats!$A$3:$AH$473,23,FALSE)</f>
        <v>0.75</v>
      </c>
      <c r="AF115" s="27">
        <f>VLOOKUP($R115,CardStats!$A$3:$AH$473,25,FALSE)</f>
        <v>0.66666666666666663</v>
      </c>
    </row>
    <row r="116" spans="1:32" hidden="1" x14ac:dyDescent="0.3">
      <c r="A116" s="22">
        <f>VLOOKUP($O116,CardStats!$A$3:$AH$473,5,FALSE)</f>
        <v>4</v>
      </c>
      <c r="B116" s="22">
        <f>VLOOKUP($O116,CardStats!$A$3:$AH$473,6,FALSE)</f>
        <v>4.666666666666667</v>
      </c>
      <c r="C116" s="22">
        <f>VLOOKUP($O116,CardStats!$A$3:$AH$473,8,FALSE)</f>
        <v>2</v>
      </c>
      <c r="D116" s="22">
        <f>VLOOKUP($O116,CardStats!$A$3:$AH$473,9,FALSE)</f>
        <v>2.5</v>
      </c>
      <c r="E116" s="27">
        <f>VLOOKUP($O116,CardStats!$A$3:$AH$473,11,FALSE)</f>
        <v>0.66666666666666663</v>
      </c>
      <c r="F116" s="27">
        <f>VLOOKUP($O116,CardStats!$A$3:$AH$473,12,FALSE)</f>
        <v>0.83333333333333337</v>
      </c>
      <c r="G116" s="27">
        <f>VLOOKUP($O116,CardStats!$A$3:$AH$473,14,FALSE)</f>
        <v>0.66666666666666663</v>
      </c>
      <c r="H116" s="27">
        <f>VLOOKUP($O116,CardStats!$A$3:$AH$473,15,FALSE)</f>
        <v>0.83333333333333337</v>
      </c>
      <c r="I116" s="27">
        <f>VLOOKUP($O116,CardStats!$A$3:$AH$473,17,FALSE)</f>
        <v>0.41666666666666669</v>
      </c>
      <c r="J116" s="27">
        <f>VLOOKUP($O116,CardStats!$A$3:$AH$473,18,FALSE)</f>
        <v>0.5</v>
      </c>
      <c r="K116" s="27">
        <f>VLOOKUP($O116,CardStats!$A$3:$AH$473,20,FALSE)</f>
        <v>0.83333333333333337</v>
      </c>
      <c r="L116" s="27">
        <f>VLOOKUP($O116,CardStats!$A$3:$AH$473,21,FALSE)</f>
        <v>0.83333333333333337</v>
      </c>
      <c r="M116" s="27">
        <f>VLOOKUP($O116,CardStats!$A$3:$AH$473,23,FALSE)</f>
        <v>0.58333333333333337</v>
      </c>
      <c r="N116" s="27">
        <f>VLOOKUP($O116,CardStats!$A$3:$AH$473,24,FALSE)</f>
        <v>0.66666666666666663</v>
      </c>
      <c r="O116" s="24" t="str">
        <f>Fixtures!A116</f>
        <v>Strasbourg</v>
      </c>
      <c r="P116" s="24" t="str">
        <f>Fixtures!E116</f>
        <v>Ligue 1</v>
      </c>
      <c r="Q116" s="25">
        <f>IF(Fixtures!C116&gt;7,Fixtures!D116)</f>
        <v>43799</v>
      </c>
      <c r="R116" s="24" t="str">
        <f>Fixtures!B116</f>
        <v>Olympique Lyonnais</v>
      </c>
      <c r="S116" s="22">
        <f>VLOOKUP($R116,CardStats!$A$3:$AH$473,5,FALSE)</f>
        <v>3.5</v>
      </c>
      <c r="T116" s="22">
        <f>VLOOKUP($R116,CardStats!$A$3:$AH$473,7,FALSE)</f>
        <v>3.8333333333333335</v>
      </c>
      <c r="U116" s="22">
        <f>VLOOKUP($R116,CardStats!$A$3:$AH$473,8,FALSE)</f>
        <v>1.6666666666666667</v>
      </c>
      <c r="V116" s="22">
        <f>VLOOKUP($R116,CardStats!$A$3:$AH$473,10,FALSE)</f>
        <v>1.8333333333333333</v>
      </c>
      <c r="W116" s="27">
        <f>VLOOKUP($R116,CardStats!$A$3:$AH$473,11,FALSE)</f>
        <v>0.75</v>
      </c>
      <c r="X116" s="27">
        <f>VLOOKUP($R116,CardStats!$A$3:$AH$473,13,FALSE)</f>
        <v>0.83333333333333337</v>
      </c>
      <c r="Y116" s="27">
        <f>VLOOKUP($R116,CardStats!$A$3:$AH$473,14,FALSE)</f>
        <v>0.41666666666666669</v>
      </c>
      <c r="Z116" s="27">
        <f>VLOOKUP($R116,CardStats!$A$3:$AH$473,16,FALSE)</f>
        <v>0.5</v>
      </c>
      <c r="AA116" s="27">
        <f>VLOOKUP($R116,CardStats!$A$3:$AH$473,17,FALSE)</f>
        <v>0.33333333333333331</v>
      </c>
      <c r="AB116" s="27">
        <f>VLOOKUP($R116,CardStats!$A$3:$AH$473,19,FALSE)</f>
        <v>0.5</v>
      </c>
      <c r="AC116" s="27">
        <f>VLOOKUP($R116,CardStats!$A$3:$AH$473,20,FALSE)</f>
        <v>0.75</v>
      </c>
      <c r="AD116" s="27">
        <f>VLOOKUP($R116,CardStats!$A$3:$AH$473,22,FALSE)</f>
        <v>0.66666666666666663</v>
      </c>
      <c r="AE116" s="27">
        <f>VLOOKUP($R116,CardStats!$A$3:$AH$473,23,FALSE)</f>
        <v>0.5</v>
      </c>
      <c r="AF116" s="27">
        <f>VLOOKUP($R116,CardStats!$A$3:$AH$473,25,FALSE)</f>
        <v>0.66666666666666663</v>
      </c>
    </row>
    <row r="117" spans="1:32" hidden="1" x14ac:dyDescent="0.3">
      <c r="A117" s="22">
        <f>VLOOKUP($O117,CardStats!$A$3:$AH$473,5,FALSE)</f>
        <v>3</v>
      </c>
      <c r="B117" s="22">
        <f>VLOOKUP($O117,CardStats!$A$3:$AH$473,6,FALSE)</f>
        <v>3</v>
      </c>
      <c r="C117" s="22">
        <f>VLOOKUP($O117,CardStats!$A$3:$AH$473,8,FALSE)</f>
        <v>1.9166666666666667</v>
      </c>
      <c r="D117" s="22">
        <f>VLOOKUP($O117,CardStats!$A$3:$AH$473,9,FALSE)</f>
        <v>1.8333333333333333</v>
      </c>
      <c r="E117" s="27">
        <f>VLOOKUP($O117,CardStats!$A$3:$AH$473,11,FALSE)</f>
        <v>0.58333333333333337</v>
      </c>
      <c r="F117" s="27">
        <f>VLOOKUP($O117,CardStats!$A$3:$AH$473,12,FALSE)</f>
        <v>0.5</v>
      </c>
      <c r="G117" s="27">
        <f>VLOOKUP($O117,CardStats!$A$3:$AH$473,14,FALSE)</f>
        <v>0.41666666666666669</v>
      </c>
      <c r="H117" s="27">
        <f>VLOOKUP($O117,CardStats!$A$3:$AH$473,15,FALSE)</f>
        <v>0.33333333333333331</v>
      </c>
      <c r="I117" s="27">
        <f>VLOOKUP($O117,CardStats!$A$3:$AH$473,17,FALSE)</f>
        <v>8.3333333333333329E-2</v>
      </c>
      <c r="J117" s="27">
        <f>VLOOKUP($O117,CardStats!$A$3:$AH$473,18,FALSE)</f>
        <v>0.16666666666666666</v>
      </c>
      <c r="K117" s="27">
        <f>VLOOKUP($O117,CardStats!$A$3:$AH$473,20,FALSE)</f>
        <v>0.83333333333333337</v>
      </c>
      <c r="L117" s="27">
        <f>VLOOKUP($O117,CardStats!$A$3:$AH$473,21,FALSE)</f>
        <v>0.83333333333333337</v>
      </c>
      <c r="M117" s="27">
        <f>VLOOKUP($O117,CardStats!$A$3:$AH$473,23,FALSE)</f>
        <v>0.66666666666666663</v>
      </c>
      <c r="N117" s="27">
        <f>VLOOKUP($O117,CardStats!$A$3:$AH$473,24,FALSE)</f>
        <v>0.66666666666666663</v>
      </c>
      <c r="O117" s="24" t="str">
        <f>Fixtures!A117</f>
        <v>Reims</v>
      </c>
      <c r="P117" s="24" t="str">
        <f>Fixtures!E117</f>
        <v>Ligue 1</v>
      </c>
      <c r="Q117" s="25">
        <f>IF(Fixtures!C117&gt;7,Fixtures!D117)</f>
        <v>43799</v>
      </c>
      <c r="R117" s="24" t="str">
        <f>Fixtures!B117</f>
        <v>Bordeaux</v>
      </c>
      <c r="S117" s="22">
        <f>VLOOKUP($R117,CardStats!$A$3:$AH$473,5,FALSE)</f>
        <v>4.25</v>
      </c>
      <c r="T117" s="22">
        <f>VLOOKUP($R117,CardStats!$A$3:$AH$473,7,FALSE)</f>
        <v>4</v>
      </c>
      <c r="U117" s="22">
        <f>VLOOKUP($R117,CardStats!$A$3:$AH$473,8,FALSE)</f>
        <v>2</v>
      </c>
      <c r="V117" s="22">
        <f>VLOOKUP($R117,CardStats!$A$3:$AH$473,10,FALSE)</f>
        <v>2</v>
      </c>
      <c r="W117" s="27">
        <f>VLOOKUP($R117,CardStats!$A$3:$AH$473,11,FALSE)</f>
        <v>0.83333333333333337</v>
      </c>
      <c r="X117" s="27">
        <f>VLOOKUP($R117,CardStats!$A$3:$AH$473,13,FALSE)</f>
        <v>0.66666666666666663</v>
      </c>
      <c r="Y117" s="27">
        <f>VLOOKUP($R117,CardStats!$A$3:$AH$473,14,FALSE)</f>
        <v>0.5</v>
      </c>
      <c r="Z117" s="27">
        <f>VLOOKUP($R117,CardStats!$A$3:$AH$473,16,FALSE)</f>
        <v>0.5</v>
      </c>
      <c r="AA117" s="27">
        <f>VLOOKUP($R117,CardStats!$A$3:$AH$473,17,FALSE)</f>
        <v>0.33333333333333331</v>
      </c>
      <c r="AB117" s="27">
        <f>VLOOKUP($R117,CardStats!$A$3:$AH$473,19,FALSE)</f>
        <v>0.33333333333333331</v>
      </c>
      <c r="AC117" s="27">
        <f>VLOOKUP($R117,CardStats!$A$3:$AH$473,20,FALSE)</f>
        <v>0.83333333333333337</v>
      </c>
      <c r="AD117" s="27">
        <f>VLOOKUP($R117,CardStats!$A$3:$AH$473,22,FALSE)</f>
        <v>1</v>
      </c>
      <c r="AE117" s="27">
        <f>VLOOKUP($R117,CardStats!$A$3:$AH$473,23,FALSE)</f>
        <v>0.75</v>
      </c>
      <c r="AF117" s="27">
        <f>VLOOKUP($R117,CardStats!$A$3:$AH$473,25,FALSE)</f>
        <v>0.83333333333333337</v>
      </c>
    </row>
    <row r="118" spans="1:32" hidden="1" x14ac:dyDescent="0.3">
      <c r="A118" s="22">
        <f>VLOOKUP($O118,CardStats!$A$3:$AH$473,5,FALSE)</f>
        <v>5.3636363636363633</v>
      </c>
      <c r="B118" s="22">
        <f>VLOOKUP($O118,CardStats!$A$3:$AH$473,6,FALSE)</f>
        <v>6.8</v>
      </c>
      <c r="C118" s="22">
        <f>VLOOKUP($O118,CardStats!$A$3:$AH$473,8,FALSE)</f>
        <v>1.9090909090909092</v>
      </c>
      <c r="D118" s="22">
        <f>VLOOKUP($O118,CardStats!$A$3:$AH$473,9,FALSE)</f>
        <v>2.6</v>
      </c>
      <c r="E118" s="27">
        <f>VLOOKUP($O118,CardStats!$A$3:$AH$473,11,FALSE)</f>
        <v>0.90909090909090906</v>
      </c>
      <c r="F118" s="27">
        <f>VLOOKUP($O118,CardStats!$A$3:$AH$473,12,FALSE)</f>
        <v>1</v>
      </c>
      <c r="G118" s="27">
        <f>VLOOKUP($O118,CardStats!$A$3:$AH$473,14,FALSE)</f>
        <v>0.90909090909090906</v>
      </c>
      <c r="H118" s="27">
        <f>VLOOKUP($O118,CardStats!$A$3:$AH$473,15,FALSE)</f>
        <v>1</v>
      </c>
      <c r="I118" s="27">
        <f>VLOOKUP($O118,CardStats!$A$3:$AH$473,17,FALSE)</f>
        <v>0.54545454545454541</v>
      </c>
      <c r="J118" s="27">
        <f>VLOOKUP($O118,CardStats!$A$3:$AH$473,18,FALSE)</f>
        <v>1</v>
      </c>
      <c r="K118" s="27">
        <f>VLOOKUP($O118,CardStats!$A$3:$AH$473,20,FALSE)</f>
        <v>0.90909090909090906</v>
      </c>
      <c r="L118" s="27">
        <f>VLOOKUP($O118,CardStats!$A$3:$AH$473,21,FALSE)</f>
        <v>1</v>
      </c>
      <c r="M118" s="27">
        <f>VLOOKUP($O118,CardStats!$A$3:$AH$473,23,FALSE)</f>
        <v>0.36363636363636365</v>
      </c>
      <c r="N118" s="27">
        <f>VLOOKUP($O118,CardStats!$A$3:$AH$473,24,FALSE)</f>
        <v>0.6</v>
      </c>
      <c r="O118" s="24" t="str">
        <f>Fixtures!A118</f>
        <v>Nîmes</v>
      </c>
      <c r="P118" s="24" t="str">
        <f>Fixtures!E118</f>
        <v>Ligue 1</v>
      </c>
      <c r="Q118" s="25">
        <f>IF(Fixtures!C118&gt;7,Fixtures!D118)</f>
        <v>43799</v>
      </c>
      <c r="R118" s="24" t="str">
        <f>Fixtures!B118</f>
        <v>Metz</v>
      </c>
      <c r="S118" s="22">
        <f>VLOOKUP($R118,CardStats!$A$3:$AH$473,5,FALSE)</f>
        <v>3</v>
      </c>
      <c r="T118" s="22">
        <f>VLOOKUP($R118,CardStats!$A$3:$AH$473,7,FALSE)</f>
        <v>3.3333333333333335</v>
      </c>
      <c r="U118" s="22">
        <f>VLOOKUP($R118,CardStats!$A$3:$AH$473,8,FALSE)</f>
        <v>1.4166666666666667</v>
      </c>
      <c r="V118" s="22">
        <f>VLOOKUP($R118,CardStats!$A$3:$AH$473,10,FALSE)</f>
        <v>1.6666666666666667</v>
      </c>
      <c r="W118" s="27">
        <f>VLOOKUP($R118,CardStats!$A$3:$AH$473,11,FALSE)</f>
        <v>0.66666666666666663</v>
      </c>
      <c r="X118" s="27">
        <f>VLOOKUP($R118,CardStats!$A$3:$AH$473,13,FALSE)</f>
        <v>0.83333333333333337</v>
      </c>
      <c r="Y118" s="27">
        <f>VLOOKUP($R118,CardStats!$A$3:$AH$473,14,FALSE)</f>
        <v>0.33333333333333331</v>
      </c>
      <c r="Z118" s="27">
        <f>VLOOKUP($R118,CardStats!$A$3:$AH$473,16,FALSE)</f>
        <v>0.33333333333333331</v>
      </c>
      <c r="AA118" s="27">
        <f>VLOOKUP($R118,CardStats!$A$3:$AH$473,17,FALSE)</f>
        <v>8.3333333333333329E-2</v>
      </c>
      <c r="AB118" s="27">
        <f>VLOOKUP($R118,CardStats!$A$3:$AH$473,19,FALSE)</f>
        <v>0.16666666666666666</v>
      </c>
      <c r="AC118" s="27">
        <f>VLOOKUP($R118,CardStats!$A$3:$AH$473,20,FALSE)</f>
        <v>1</v>
      </c>
      <c r="AD118" s="27">
        <f>VLOOKUP($R118,CardStats!$A$3:$AH$473,22,FALSE)</f>
        <v>1</v>
      </c>
      <c r="AE118" s="27">
        <f>VLOOKUP($R118,CardStats!$A$3:$AH$473,23,FALSE)</f>
        <v>0.41666666666666669</v>
      </c>
      <c r="AF118" s="27">
        <f>VLOOKUP($R118,CardStats!$A$3:$AH$473,25,FALSE)</f>
        <v>0.66666666666666663</v>
      </c>
    </row>
    <row r="119" spans="1:32" hidden="1" x14ac:dyDescent="0.3">
      <c r="A119" s="22">
        <f>VLOOKUP($O119,CardStats!$A$3:$AH$473,5,FALSE)</f>
        <v>5</v>
      </c>
      <c r="B119" s="22">
        <f>VLOOKUP($O119,CardStats!$A$3:$AH$473,6,FALSE)</f>
        <v>5.5</v>
      </c>
      <c r="C119" s="22">
        <f>VLOOKUP($O119,CardStats!$A$3:$AH$473,8,FALSE)</f>
        <v>2</v>
      </c>
      <c r="D119" s="22">
        <f>VLOOKUP($O119,CardStats!$A$3:$AH$473,9,FALSE)</f>
        <v>2.1666666666666665</v>
      </c>
      <c r="E119" s="27">
        <f>VLOOKUP($O119,CardStats!$A$3:$AH$473,11,FALSE)</f>
        <v>0.91666666666666663</v>
      </c>
      <c r="F119" s="27">
        <f>VLOOKUP($O119,CardStats!$A$3:$AH$473,12,FALSE)</f>
        <v>1</v>
      </c>
      <c r="G119" s="27">
        <f>VLOOKUP($O119,CardStats!$A$3:$AH$473,14,FALSE)</f>
        <v>0.66666666666666663</v>
      </c>
      <c r="H119" s="27">
        <f>VLOOKUP($O119,CardStats!$A$3:$AH$473,15,FALSE)</f>
        <v>0.83333333333333337</v>
      </c>
      <c r="I119" s="27">
        <f>VLOOKUP($O119,CardStats!$A$3:$AH$473,17,FALSE)</f>
        <v>0.5</v>
      </c>
      <c r="J119" s="27">
        <f>VLOOKUP($O119,CardStats!$A$3:$AH$473,18,FALSE)</f>
        <v>0.66666666666666663</v>
      </c>
      <c r="K119" s="27">
        <f>VLOOKUP($O119,CardStats!$A$3:$AH$473,20,FALSE)</f>
        <v>0.91666666666666663</v>
      </c>
      <c r="L119" s="27">
        <f>VLOOKUP($O119,CardStats!$A$3:$AH$473,21,FALSE)</f>
        <v>1</v>
      </c>
      <c r="M119" s="27">
        <f>VLOOKUP($O119,CardStats!$A$3:$AH$473,23,FALSE)</f>
        <v>0.75</v>
      </c>
      <c r="N119" s="27">
        <f>VLOOKUP($O119,CardStats!$A$3:$AH$473,24,FALSE)</f>
        <v>0.83333333333333337</v>
      </c>
      <c r="O119" s="24" t="str">
        <f>Fixtures!A119</f>
        <v>Montpellier</v>
      </c>
      <c r="P119" s="24" t="str">
        <f>Fixtures!E119</f>
        <v>Ligue 1</v>
      </c>
      <c r="Q119" s="25">
        <f>IF(Fixtures!C119&gt;7,Fixtures!D119)</f>
        <v>43799</v>
      </c>
      <c r="R119" s="24" t="str">
        <f>Fixtures!B119</f>
        <v>Amiens SC</v>
      </c>
      <c r="S119" s="22">
        <f>VLOOKUP($R119,CardStats!$A$3:$AH$473,5,FALSE)</f>
        <v>3.75</v>
      </c>
      <c r="T119" s="22">
        <f>VLOOKUP($R119,CardStats!$A$3:$AH$473,7,FALSE)</f>
        <v>3.6666666666666665</v>
      </c>
      <c r="U119" s="22">
        <f>VLOOKUP($R119,CardStats!$A$3:$AH$473,8,FALSE)</f>
        <v>2.0833333333333335</v>
      </c>
      <c r="V119" s="22">
        <f>VLOOKUP($R119,CardStats!$A$3:$AH$473,10,FALSE)</f>
        <v>2.1666666666666665</v>
      </c>
      <c r="W119" s="27">
        <f>VLOOKUP($R119,CardStats!$A$3:$AH$473,11,FALSE)</f>
        <v>0.75</v>
      </c>
      <c r="X119" s="27">
        <f>VLOOKUP($R119,CardStats!$A$3:$AH$473,13,FALSE)</f>
        <v>0.5</v>
      </c>
      <c r="Y119" s="27">
        <f>VLOOKUP($R119,CardStats!$A$3:$AH$473,14,FALSE)</f>
        <v>0.58333333333333337</v>
      </c>
      <c r="Z119" s="27">
        <f>VLOOKUP($R119,CardStats!$A$3:$AH$473,16,FALSE)</f>
        <v>0.5</v>
      </c>
      <c r="AA119" s="27">
        <f>VLOOKUP($R119,CardStats!$A$3:$AH$473,17,FALSE)</f>
        <v>0.33333333333333331</v>
      </c>
      <c r="AB119" s="27">
        <f>VLOOKUP($R119,CardStats!$A$3:$AH$473,19,FALSE)</f>
        <v>0.5</v>
      </c>
      <c r="AC119" s="27">
        <f>VLOOKUP($R119,CardStats!$A$3:$AH$473,20,FALSE)</f>
        <v>0.91666666666666663</v>
      </c>
      <c r="AD119" s="27">
        <f>VLOOKUP($R119,CardStats!$A$3:$AH$473,22,FALSE)</f>
        <v>0.83333333333333337</v>
      </c>
      <c r="AE119" s="27">
        <f>VLOOKUP($R119,CardStats!$A$3:$AH$473,23,FALSE)</f>
        <v>0.58333333333333337</v>
      </c>
      <c r="AF119" s="27">
        <f>VLOOKUP($R119,CardStats!$A$3:$AH$473,25,FALSE)</f>
        <v>0.5</v>
      </c>
    </row>
    <row r="120" spans="1:32" hidden="1" x14ac:dyDescent="0.3">
      <c r="A120" s="22">
        <f>VLOOKUP($O120,CardStats!$A$3:$AH$473,5,FALSE)</f>
        <v>3.5</v>
      </c>
      <c r="B120" s="22">
        <f>VLOOKUP($O120,CardStats!$A$3:$AH$473,6,FALSE)</f>
        <v>2.6666666666666665</v>
      </c>
      <c r="C120" s="22">
        <f>VLOOKUP($O120,CardStats!$A$3:$AH$473,8,FALSE)</f>
        <v>1.75</v>
      </c>
      <c r="D120" s="22">
        <f>VLOOKUP($O120,CardStats!$A$3:$AH$473,9,FALSE)</f>
        <v>1</v>
      </c>
      <c r="E120" s="27">
        <f>VLOOKUP($O120,CardStats!$A$3:$AH$473,11,FALSE)</f>
        <v>0.75</v>
      </c>
      <c r="F120" s="27">
        <f>VLOOKUP($O120,CardStats!$A$3:$AH$473,12,FALSE)</f>
        <v>0.5</v>
      </c>
      <c r="G120" s="27">
        <f>VLOOKUP($O120,CardStats!$A$3:$AH$473,14,FALSE)</f>
        <v>0.58333333333333337</v>
      </c>
      <c r="H120" s="27">
        <f>VLOOKUP($O120,CardStats!$A$3:$AH$473,15,FALSE)</f>
        <v>0.33333333333333331</v>
      </c>
      <c r="I120" s="27">
        <f>VLOOKUP($O120,CardStats!$A$3:$AH$473,17,FALSE)</f>
        <v>0.25</v>
      </c>
      <c r="J120" s="27">
        <f>VLOOKUP($O120,CardStats!$A$3:$AH$473,18,FALSE)</f>
        <v>0.16666666666666666</v>
      </c>
      <c r="K120" s="27">
        <f>VLOOKUP($O120,CardStats!$A$3:$AH$473,20,FALSE)</f>
        <v>0.75</v>
      </c>
      <c r="L120" s="27">
        <f>VLOOKUP($O120,CardStats!$A$3:$AH$473,21,FALSE)</f>
        <v>0.5</v>
      </c>
      <c r="M120" s="27">
        <f>VLOOKUP($O120,CardStats!$A$3:$AH$473,23,FALSE)</f>
        <v>0.66666666666666663</v>
      </c>
      <c r="N120" s="27">
        <f>VLOOKUP($O120,CardStats!$A$3:$AH$473,24,FALSE)</f>
        <v>0.33333333333333331</v>
      </c>
      <c r="O120" s="24" t="str">
        <f>Fixtures!A120</f>
        <v>Lille</v>
      </c>
      <c r="P120" s="24" t="str">
        <f>Fixtures!E120</f>
        <v>Ligue 1</v>
      </c>
      <c r="Q120" s="25">
        <f>IF(Fixtures!C120&gt;7,Fixtures!D120)</f>
        <v>43799</v>
      </c>
      <c r="R120" s="24" t="str">
        <f>Fixtures!B120</f>
        <v>Dijon</v>
      </c>
      <c r="S120" s="22">
        <f>VLOOKUP($R120,CardStats!$A$3:$AH$473,5,FALSE)</f>
        <v>3.1666666666666665</v>
      </c>
      <c r="T120" s="22">
        <f>VLOOKUP($R120,CardStats!$A$3:$AH$473,7,FALSE)</f>
        <v>2.1666666666666665</v>
      </c>
      <c r="U120" s="22">
        <f>VLOOKUP($R120,CardStats!$A$3:$AH$473,8,FALSE)</f>
        <v>1.5833333333333333</v>
      </c>
      <c r="V120" s="22">
        <f>VLOOKUP($R120,CardStats!$A$3:$AH$473,10,FALSE)</f>
        <v>1.1666666666666667</v>
      </c>
      <c r="W120" s="27">
        <f>VLOOKUP($R120,CardStats!$A$3:$AH$473,11,FALSE)</f>
        <v>0.5</v>
      </c>
      <c r="X120" s="27">
        <f>VLOOKUP($R120,CardStats!$A$3:$AH$473,13,FALSE)</f>
        <v>0.33333333333333331</v>
      </c>
      <c r="Y120" s="27">
        <f>VLOOKUP($R120,CardStats!$A$3:$AH$473,14,FALSE)</f>
        <v>0.41666666666666669</v>
      </c>
      <c r="Z120" s="27">
        <f>VLOOKUP($R120,CardStats!$A$3:$AH$473,16,FALSE)</f>
        <v>0.16666666666666666</v>
      </c>
      <c r="AA120" s="27">
        <f>VLOOKUP($R120,CardStats!$A$3:$AH$473,17,FALSE)</f>
        <v>0.33333333333333331</v>
      </c>
      <c r="AB120" s="27">
        <f>VLOOKUP($R120,CardStats!$A$3:$AH$473,19,FALSE)</f>
        <v>0.16666666666666666</v>
      </c>
      <c r="AC120" s="27">
        <f>VLOOKUP($R120,CardStats!$A$3:$AH$473,20,FALSE)</f>
        <v>0.58333333333333337</v>
      </c>
      <c r="AD120" s="27">
        <f>VLOOKUP($R120,CardStats!$A$3:$AH$473,22,FALSE)</f>
        <v>0.5</v>
      </c>
      <c r="AE120" s="27">
        <f>VLOOKUP($R120,CardStats!$A$3:$AH$473,23,FALSE)</f>
        <v>0.58333333333333337</v>
      </c>
      <c r="AF120" s="27">
        <f>VLOOKUP($R120,CardStats!$A$3:$AH$473,25,FALSE)</f>
        <v>0.5</v>
      </c>
    </row>
    <row r="121" spans="1:32" hidden="1" x14ac:dyDescent="0.3">
      <c r="A121" s="22">
        <f>VLOOKUP($O121,CardStats!$A$3:$AH$473,5,FALSE)</f>
        <v>5</v>
      </c>
      <c r="B121" s="22">
        <f>VLOOKUP($O121,CardStats!$A$3:$AH$473,6,FALSE)</f>
        <v>4.666666666666667</v>
      </c>
      <c r="C121" s="22">
        <f>VLOOKUP($O121,CardStats!$A$3:$AH$473,8,FALSE)</f>
        <v>2.5833333333333335</v>
      </c>
      <c r="D121" s="22">
        <f>VLOOKUP($O121,CardStats!$A$3:$AH$473,9,FALSE)</f>
        <v>2.1666666666666665</v>
      </c>
      <c r="E121" s="27">
        <f>VLOOKUP($O121,CardStats!$A$3:$AH$473,11,FALSE)</f>
        <v>0.91666666666666663</v>
      </c>
      <c r="F121" s="27">
        <f>VLOOKUP($O121,CardStats!$A$3:$AH$473,12,FALSE)</f>
        <v>0.83333333333333337</v>
      </c>
      <c r="G121" s="27">
        <f>VLOOKUP($O121,CardStats!$A$3:$AH$473,14,FALSE)</f>
        <v>0.83333333333333337</v>
      </c>
      <c r="H121" s="27">
        <f>VLOOKUP($O121,CardStats!$A$3:$AH$473,15,FALSE)</f>
        <v>0.83333333333333337</v>
      </c>
      <c r="I121" s="27">
        <f>VLOOKUP($O121,CardStats!$A$3:$AH$473,17,FALSE)</f>
        <v>0.5</v>
      </c>
      <c r="J121" s="27">
        <f>VLOOKUP($O121,CardStats!$A$3:$AH$473,18,FALSE)</f>
        <v>0.5</v>
      </c>
      <c r="K121" s="27">
        <f>VLOOKUP($O121,CardStats!$A$3:$AH$473,20,FALSE)</f>
        <v>1</v>
      </c>
      <c r="L121" s="27">
        <f>VLOOKUP($O121,CardStats!$A$3:$AH$473,21,FALSE)</f>
        <v>1</v>
      </c>
      <c r="M121" s="27">
        <f>VLOOKUP($O121,CardStats!$A$3:$AH$473,23,FALSE)</f>
        <v>0.83333333333333337</v>
      </c>
      <c r="N121" s="27">
        <f>VLOOKUP($O121,CardStats!$A$3:$AH$473,24,FALSE)</f>
        <v>0.66666666666666663</v>
      </c>
      <c r="O121" s="24" t="str">
        <f>Fixtures!A121</f>
        <v>Nice</v>
      </c>
      <c r="P121" s="24" t="str">
        <f>Fixtures!E121</f>
        <v>Ligue 1</v>
      </c>
      <c r="Q121" s="25">
        <f>IF(Fixtures!C121&gt;7,Fixtures!D121)</f>
        <v>43799</v>
      </c>
      <c r="R121" s="24" t="str">
        <f>Fixtures!B121</f>
        <v>Angers SCO</v>
      </c>
      <c r="S121" s="22">
        <f>VLOOKUP($R121,CardStats!$A$3:$AH$473,5,FALSE)</f>
        <v>2.5</v>
      </c>
      <c r="T121" s="22">
        <f>VLOOKUP($R121,CardStats!$A$3:$AH$473,7,FALSE)</f>
        <v>3.2</v>
      </c>
      <c r="U121" s="22">
        <f>VLOOKUP($R121,CardStats!$A$3:$AH$473,8,FALSE)</f>
        <v>1.25</v>
      </c>
      <c r="V121" s="22">
        <f>VLOOKUP($R121,CardStats!$A$3:$AH$473,10,FALSE)</f>
        <v>1.6</v>
      </c>
      <c r="W121" s="27">
        <f>VLOOKUP($R121,CardStats!$A$3:$AH$473,11,FALSE)</f>
        <v>0.5</v>
      </c>
      <c r="X121" s="27">
        <f>VLOOKUP($R121,CardStats!$A$3:$AH$473,13,FALSE)</f>
        <v>0.8</v>
      </c>
      <c r="Y121" s="27">
        <f>VLOOKUP($R121,CardStats!$A$3:$AH$473,14,FALSE)</f>
        <v>0.16666666666666666</v>
      </c>
      <c r="Z121" s="27">
        <f>VLOOKUP($R121,CardStats!$A$3:$AH$473,16,FALSE)</f>
        <v>0.4</v>
      </c>
      <c r="AA121" s="27">
        <f>VLOOKUP($R121,CardStats!$A$3:$AH$473,17,FALSE)</f>
        <v>8.3333333333333329E-2</v>
      </c>
      <c r="AB121" s="27">
        <f>VLOOKUP($R121,CardStats!$A$3:$AH$473,19,FALSE)</f>
        <v>0.2</v>
      </c>
      <c r="AC121" s="27">
        <f>VLOOKUP($R121,CardStats!$A$3:$AH$473,20,FALSE)</f>
        <v>0.83333333333333337</v>
      </c>
      <c r="AD121" s="27">
        <f>VLOOKUP($R121,CardStats!$A$3:$AH$473,22,FALSE)</f>
        <v>0.8</v>
      </c>
      <c r="AE121" s="27">
        <f>VLOOKUP($R121,CardStats!$A$3:$AH$473,23,FALSE)</f>
        <v>0.33333333333333331</v>
      </c>
      <c r="AF121" s="27">
        <f>VLOOKUP($R121,CardStats!$A$3:$AH$473,25,FALSE)</f>
        <v>0.6</v>
      </c>
    </row>
    <row r="122" spans="1:32" hidden="1" x14ac:dyDescent="0.3">
      <c r="A122" s="22">
        <f>VLOOKUP($O122,CardStats!$A$3:$AH$473,5,FALSE)</f>
        <v>3.8</v>
      </c>
      <c r="B122" s="22">
        <f>VLOOKUP($O122,CardStats!$A$3:$AH$473,6,FALSE)</f>
        <v>4</v>
      </c>
      <c r="C122" s="22">
        <f>VLOOKUP($O122,CardStats!$A$3:$AH$473,8,FALSE)</f>
        <v>2.1</v>
      </c>
      <c r="D122" s="22">
        <f>VLOOKUP($O122,CardStats!$A$3:$AH$473,9,FALSE)</f>
        <v>2.4</v>
      </c>
      <c r="E122" s="27">
        <f>VLOOKUP($O122,CardStats!$A$3:$AH$473,11,FALSE)</f>
        <v>0.6</v>
      </c>
      <c r="F122" s="27">
        <f>VLOOKUP($O122,CardStats!$A$3:$AH$473,12,FALSE)</f>
        <v>0.6</v>
      </c>
      <c r="G122" s="27">
        <f>VLOOKUP($O122,CardStats!$A$3:$AH$473,14,FALSE)</f>
        <v>0.6</v>
      </c>
      <c r="H122" s="27">
        <f>VLOOKUP($O122,CardStats!$A$3:$AH$473,15,FALSE)</f>
        <v>0.6</v>
      </c>
      <c r="I122" s="27">
        <f>VLOOKUP($O122,CardStats!$A$3:$AH$473,17,FALSE)</f>
        <v>0.5</v>
      </c>
      <c r="J122" s="27">
        <f>VLOOKUP($O122,CardStats!$A$3:$AH$473,18,FALSE)</f>
        <v>0.6</v>
      </c>
      <c r="K122" s="27">
        <f>VLOOKUP($O122,CardStats!$A$3:$AH$473,20,FALSE)</f>
        <v>0.8</v>
      </c>
      <c r="L122" s="27">
        <f>VLOOKUP($O122,CardStats!$A$3:$AH$473,21,FALSE)</f>
        <v>0.8</v>
      </c>
      <c r="M122" s="27">
        <f>VLOOKUP($O122,CardStats!$A$3:$AH$473,23,FALSE)</f>
        <v>0.7</v>
      </c>
      <c r="N122" s="27">
        <f>VLOOKUP($O122,CardStats!$A$3:$AH$473,24,FALSE)</f>
        <v>0.8</v>
      </c>
      <c r="O122" s="24" t="str">
        <f>Fixtures!A122</f>
        <v>Bayern Munich</v>
      </c>
      <c r="P122" s="24" t="str">
        <f>Fixtures!E122</f>
        <v>Bundesliga</v>
      </c>
      <c r="Q122" s="25">
        <f>IF(Fixtures!C122&gt;7,Fixtures!D122)</f>
        <v>43799</v>
      </c>
      <c r="R122" s="24" t="str">
        <f>Fixtures!B122</f>
        <v>Bayer Leverkusen</v>
      </c>
      <c r="S122" s="22">
        <f>VLOOKUP($R122,CardStats!$A$3:$AH$473,5,FALSE)</f>
        <v>3.3</v>
      </c>
      <c r="T122" s="22">
        <f>VLOOKUP($R122,CardStats!$A$3:$AH$473,7,FALSE)</f>
        <v>3.5</v>
      </c>
      <c r="U122" s="22">
        <f>VLOOKUP($R122,CardStats!$A$3:$AH$473,8,FALSE)</f>
        <v>1.7</v>
      </c>
      <c r="V122" s="22">
        <f>VLOOKUP($R122,CardStats!$A$3:$AH$473,10,FALSE)</f>
        <v>1.5</v>
      </c>
      <c r="W122" s="27">
        <f>VLOOKUP($R122,CardStats!$A$3:$AH$473,11,FALSE)</f>
        <v>0.7</v>
      </c>
      <c r="X122" s="27">
        <f>VLOOKUP($R122,CardStats!$A$3:$AH$473,13,FALSE)</f>
        <v>0.75</v>
      </c>
      <c r="Y122" s="27">
        <f>VLOOKUP($R122,CardStats!$A$3:$AH$473,14,FALSE)</f>
        <v>0.5</v>
      </c>
      <c r="Z122" s="27">
        <f>VLOOKUP($R122,CardStats!$A$3:$AH$473,16,FALSE)</f>
        <v>0.5</v>
      </c>
      <c r="AA122" s="27">
        <f>VLOOKUP($R122,CardStats!$A$3:$AH$473,17,FALSE)</f>
        <v>0.1</v>
      </c>
      <c r="AB122" s="27">
        <f>VLOOKUP($R122,CardStats!$A$3:$AH$473,19,FALSE)</f>
        <v>0.25</v>
      </c>
      <c r="AC122" s="27">
        <f>VLOOKUP($R122,CardStats!$A$3:$AH$473,20,FALSE)</f>
        <v>0.8</v>
      </c>
      <c r="AD122" s="27">
        <f>VLOOKUP($R122,CardStats!$A$3:$AH$473,22,FALSE)</f>
        <v>0.75</v>
      </c>
      <c r="AE122" s="27">
        <f>VLOOKUP($R122,CardStats!$A$3:$AH$473,23,FALSE)</f>
        <v>0.7</v>
      </c>
      <c r="AF122" s="27">
        <f>VLOOKUP($R122,CardStats!$A$3:$AH$473,25,FALSE)</f>
        <v>0.5</v>
      </c>
    </row>
    <row r="123" spans="1:32" hidden="1" x14ac:dyDescent="0.3">
      <c r="A123" s="22">
        <f>VLOOKUP($O123,CardStats!$A$3:$AH$473,5,FALSE)</f>
        <v>4</v>
      </c>
      <c r="B123" s="22">
        <f>VLOOKUP($O123,CardStats!$A$3:$AH$473,6,FALSE)</f>
        <v>3.6</v>
      </c>
      <c r="C123" s="22">
        <f>VLOOKUP($O123,CardStats!$A$3:$AH$473,8,FALSE)</f>
        <v>1.6</v>
      </c>
      <c r="D123" s="22">
        <f>VLOOKUP($O123,CardStats!$A$3:$AH$473,9,FALSE)</f>
        <v>1.2</v>
      </c>
      <c r="E123" s="27">
        <f>VLOOKUP($O123,CardStats!$A$3:$AH$473,11,FALSE)</f>
        <v>0.7</v>
      </c>
      <c r="F123" s="27">
        <f>VLOOKUP($O123,CardStats!$A$3:$AH$473,12,FALSE)</f>
        <v>0.6</v>
      </c>
      <c r="G123" s="27">
        <f>VLOOKUP($O123,CardStats!$A$3:$AH$473,14,FALSE)</f>
        <v>0.7</v>
      </c>
      <c r="H123" s="27">
        <f>VLOOKUP($O123,CardStats!$A$3:$AH$473,15,FALSE)</f>
        <v>0.6</v>
      </c>
      <c r="I123" s="27">
        <f>VLOOKUP($O123,CardStats!$A$3:$AH$473,17,FALSE)</f>
        <v>0.3</v>
      </c>
      <c r="J123" s="27">
        <f>VLOOKUP($O123,CardStats!$A$3:$AH$473,18,FALSE)</f>
        <v>0.2</v>
      </c>
      <c r="K123" s="27">
        <f>VLOOKUP($O123,CardStats!$A$3:$AH$473,20,FALSE)</f>
        <v>0.7</v>
      </c>
      <c r="L123" s="27">
        <f>VLOOKUP($O123,CardStats!$A$3:$AH$473,21,FALSE)</f>
        <v>0.6</v>
      </c>
      <c r="M123" s="27">
        <f>VLOOKUP($O123,CardStats!$A$3:$AH$473,23,FALSE)</f>
        <v>0.6</v>
      </c>
      <c r="N123" s="27">
        <f>VLOOKUP($O123,CardStats!$A$3:$AH$473,24,FALSE)</f>
        <v>0.6</v>
      </c>
      <c r="O123" s="24" t="str">
        <f>Fixtures!A123</f>
        <v>Hoffenheim</v>
      </c>
      <c r="P123" s="24" t="str">
        <f>Fixtures!E123</f>
        <v>Bundesliga</v>
      </c>
      <c r="Q123" s="25">
        <f>IF(Fixtures!C123&gt;7,Fixtures!D123)</f>
        <v>43799</v>
      </c>
      <c r="R123" s="24" t="str">
        <f>Fixtures!B123</f>
        <v>Fortuna Dusseldorf</v>
      </c>
      <c r="S123" s="22">
        <f>VLOOKUP($R123,CardStats!$A$3:$AH$473,5,FALSE)</f>
        <v>4.9000000000000004</v>
      </c>
      <c r="T123" s="22">
        <f>VLOOKUP($R123,CardStats!$A$3:$AH$473,7,FALSE)</f>
        <v>5.6</v>
      </c>
      <c r="U123" s="22">
        <f>VLOOKUP($R123,CardStats!$A$3:$AH$473,8,FALSE)</f>
        <v>2.4</v>
      </c>
      <c r="V123" s="22">
        <f>VLOOKUP($R123,CardStats!$A$3:$AH$473,10,FALSE)</f>
        <v>3.2</v>
      </c>
      <c r="W123" s="27">
        <f>VLOOKUP($R123,CardStats!$A$3:$AH$473,11,FALSE)</f>
        <v>0.8</v>
      </c>
      <c r="X123" s="27">
        <f>VLOOKUP($R123,CardStats!$A$3:$AH$473,13,FALSE)</f>
        <v>0.8</v>
      </c>
      <c r="Y123" s="27">
        <f>VLOOKUP($R123,CardStats!$A$3:$AH$473,14,FALSE)</f>
        <v>0.8</v>
      </c>
      <c r="Z123" s="27">
        <f>VLOOKUP($R123,CardStats!$A$3:$AH$473,16,FALSE)</f>
        <v>0.8</v>
      </c>
      <c r="AA123" s="27">
        <f>VLOOKUP($R123,CardStats!$A$3:$AH$473,17,FALSE)</f>
        <v>0.6</v>
      </c>
      <c r="AB123" s="27">
        <f>VLOOKUP($R123,CardStats!$A$3:$AH$473,19,FALSE)</f>
        <v>0.8</v>
      </c>
      <c r="AC123" s="27">
        <f>VLOOKUP($R123,CardStats!$A$3:$AH$473,20,FALSE)</f>
        <v>0.9</v>
      </c>
      <c r="AD123" s="27">
        <f>VLOOKUP($R123,CardStats!$A$3:$AH$473,22,FALSE)</f>
        <v>1</v>
      </c>
      <c r="AE123" s="27">
        <f>VLOOKUP($R123,CardStats!$A$3:$AH$473,23,FALSE)</f>
        <v>0.8</v>
      </c>
      <c r="AF123" s="27">
        <f>VLOOKUP($R123,CardStats!$A$3:$AH$473,25,FALSE)</f>
        <v>1</v>
      </c>
    </row>
    <row r="124" spans="1:32" hidden="1" x14ac:dyDescent="0.3">
      <c r="A124" s="22">
        <f>VLOOKUP($O124,CardStats!$A$3:$AH$473,5,FALSE)</f>
        <v>3.9</v>
      </c>
      <c r="B124" s="22">
        <f>VLOOKUP($O124,CardStats!$A$3:$AH$473,6,FALSE)</f>
        <v>5.25</v>
      </c>
      <c r="C124" s="22">
        <f>VLOOKUP($O124,CardStats!$A$3:$AH$473,8,FALSE)</f>
        <v>1.9</v>
      </c>
      <c r="D124" s="22">
        <f>VLOOKUP($O124,CardStats!$A$3:$AH$473,9,FALSE)</f>
        <v>2.75</v>
      </c>
      <c r="E124" s="27">
        <f>VLOOKUP($O124,CardStats!$A$3:$AH$473,11,FALSE)</f>
        <v>0.5</v>
      </c>
      <c r="F124" s="27">
        <f>VLOOKUP($O124,CardStats!$A$3:$AH$473,12,FALSE)</f>
        <v>0.75</v>
      </c>
      <c r="G124" s="27">
        <f>VLOOKUP($O124,CardStats!$A$3:$AH$473,14,FALSE)</f>
        <v>0.5</v>
      </c>
      <c r="H124" s="27">
        <f>VLOOKUP($O124,CardStats!$A$3:$AH$473,15,FALSE)</f>
        <v>0.75</v>
      </c>
      <c r="I124" s="27">
        <f>VLOOKUP($O124,CardStats!$A$3:$AH$473,17,FALSE)</f>
        <v>0.4</v>
      </c>
      <c r="J124" s="27">
        <f>VLOOKUP($O124,CardStats!$A$3:$AH$473,18,FALSE)</f>
        <v>0.75</v>
      </c>
      <c r="K124" s="27">
        <f>VLOOKUP($O124,CardStats!$A$3:$AH$473,20,FALSE)</f>
        <v>0.9</v>
      </c>
      <c r="L124" s="27">
        <f>VLOOKUP($O124,CardStats!$A$3:$AH$473,21,FALSE)</f>
        <v>1</v>
      </c>
      <c r="M124" s="27">
        <f>VLOOKUP($O124,CardStats!$A$3:$AH$473,23,FALSE)</f>
        <v>0.5</v>
      </c>
      <c r="N124" s="27">
        <f>VLOOKUP($O124,CardStats!$A$3:$AH$473,24,FALSE)</f>
        <v>0.75</v>
      </c>
      <c r="O124" s="24" t="str">
        <f>Fixtures!A124</f>
        <v>Hertha BSC</v>
      </c>
      <c r="P124" s="24" t="str">
        <f>Fixtures!E124</f>
        <v>Bundesliga</v>
      </c>
      <c r="Q124" s="25">
        <f>IF(Fixtures!C124&gt;7,Fixtures!D124)</f>
        <v>43799</v>
      </c>
      <c r="R124" s="24" t="str">
        <f>Fixtures!B124</f>
        <v>Borussia Dortmund</v>
      </c>
      <c r="S124" s="22">
        <f>VLOOKUP($R124,CardStats!$A$3:$AH$473,5,FALSE)</f>
        <v>2.6</v>
      </c>
      <c r="T124" s="22">
        <f>VLOOKUP($R124,CardStats!$A$3:$AH$473,7,FALSE)</f>
        <v>3</v>
      </c>
      <c r="U124" s="22">
        <f>VLOOKUP($R124,CardStats!$A$3:$AH$473,8,FALSE)</f>
        <v>1.1000000000000001</v>
      </c>
      <c r="V124" s="22">
        <f>VLOOKUP($R124,CardStats!$A$3:$AH$473,10,FALSE)</f>
        <v>1.6</v>
      </c>
      <c r="W124" s="27">
        <f>VLOOKUP($R124,CardStats!$A$3:$AH$473,11,FALSE)</f>
        <v>0.7</v>
      </c>
      <c r="X124" s="27">
        <f>VLOOKUP($R124,CardStats!$A$3:$AH$473,13,FALSE)</f>
        <v>0.8</v>
      </c>
      <c r="Y124" s="27">
        <f>VLOOKUP($R124,CardStats!$A$3:$AH$473,14,FALSE)</f>
        <v>0.3</v>
      </c>
      <c r="Z124" s="27">
        <f>VLOOKUP($R124,CardStats!$A$3:$AH$473,16,FALSE)</f>
        <v>0.4</v>
      </c>
      <c r="AA124" s="27">
        <f>VLOOKUP($R124,CardStats!$A$3:$AH$473,17,FALSE)</f>
        <v>0.1</v>
      </c>
      <c r="AB124" s="27">
        <f>VLOOKUP($R124,CardStats!$A$3:$AH$473,19,FALSE)</f>
        <v>0.2</v>
      </c>
      <c r="AC124" s="27">
        <f>VLOOKUP($R124,CardStats!$A$3:$AH$473,20,FALSE)</f>
        <v>0.7</v>
      </c>
      <c r="AD124" s="27">
        <f>VLOOKUP($R124,CardStats!$A$3:$AH$473,22,FALSE)</f>
        <v>0.8</v>
      </c>
      <c r="AE124" s="27">
        <f>VLOOKUP($R124,CardStats!$A$3:$AH$473,23,FALSE)</f>
        <v>0.3</v>
      </c>
      <c r="AF124" s="27">
        <f>VLOOKUP($R124,CardStats!$A$3:$AH$473,25,FALSE)</f>
        <v>0.6</v>
      </c>
    </row>
    <row r="125" spans="1:32" hidden="1" x14ac:dyDescent="0.3">
      <c r="A125" s="22">
        <f>VLOOKUP($O125,CardStats!$A$3:$AH$473,5,FALSE)</f>
        <v>3.6</v>
      </c>
      <c r="B125" s="22">
        <f>VLOOKUP($O125,CardStats!$A$3:$AH$473,6,FALSE)</f>
        <v>2.25</v>
      </c>
      <c r="C125" s="22">
        <f>VLOOKUP($O125,CardStats!$A$3:$AH$473,8,FALSE)</f>
        <v>2.1</v>
      </c>
      <c r="D125" s="22">
        <f>VLOOKUP($O125,CardStats!$A$3:$AH$473,9,FALSE)</f>
        <v>1.5</v>
      </c>
      <c r="E125" s="27">
        <f>VLOOKUP($O125,CardStats!$A$3:$AH$473,11,FALSE)</f>
        <v>0.7</v>
      </c>
      <c r="F125" s="27">
        <f>VLOOKUP($O125,CardStats!$A$3:$AH$473,12,FALSE)</f>
        <v>0.5</v>
      </c>
      <c r="G125" s="27">
        <f>VLOOKUP($O125,CardStats!$A$3:$AH$473,14,FALSE)</f>
        <v>0.6</v>
      </c>
      <c r="H125" s="27">
        <f>VLOOKUP($O125,CardStats!$A$3:$AH$473,15,FALSE)</f>
        <v>0.25</v>
      </c>
      <c r="I125" s="27">
        <f>VLOOKUP($O125,CardStats!$A$3:$AH$473,17,FALSE)</f>
        <v>0.2</v>
      </c>
      <c r="J125" s="27">
        <f>VLOOKUP($O125,CardStats!$A$3:$AH$473,18,FALSE)</f>
        <v>0</v>
      </c>
      <c r="K125" s="27">
        <f>VLOOKUP($O125,CardStats!$A$3:$AH$473,20,FALSE)</f>
        <v>0.9</v>
      </c>
      <c r="L125" s="27">
        <f>VLOOKUP($O125,CardStats!$A$3:$AH$473,21,FALSE)</f>
        <v>0.75</v>
      </c>
      <c r="M125" s="27">
        <f>VLOOKUP($O125,CardStats!$A$3:$AH$473,23,FALSE)</f>
        <v>0.8</v>
      </c>
      <c r="N125" s="27">
        <f>VLOOKUP($O125,CardStats!$A$3:$AH$473,24,FALSE)</f>
        <v>0.75</v>
      </c>
      <c r="O125" s="24" t="str">
        <f>Fixtures!A125</f>
        <v>Köln</v>
      </c>
      <c r="P125" s="24" t="str">
        <f>Fixtures!E125</f>
        <v>Bundesliga</v>
      </c>
      <c r="Q125" s="25">
        <f>IF(Fixtures!C125&gt;7,Fixtures!D125)</f>
        <v>43799</v>
      </c>
      <c r="R125" s="24" t="str">
        <f>Fixtures!B125</f>
        <v>Augsburg</v>
      </c>
      <c r="S125" s="22">
        <f>VLOOKUP($R125,CardStats!$A$3:$AH$473,5,FALSE)</f>
        <v>3.6</v>
      </c>
      <c r="T125" s="22">
        <f>VLOOKUP($R125,CardStats!$A$3:$AH$473,7,FALSE)</f>
        <v>2</v>
      </c>
      <c r="U125" s="22">
        <f>VLOOKUP($R125,CardStats!$A$3:$AH$473,8,FALSE)</f>
        <v>2.2000000000000002</v>
      </c>
      <c r="V125" s="22">
        <f>VLOOKUP($R125,CardStats!$A$3:$AH$473,10,FALSE)</f>
        <v>1.4</v>
      </c>
      <c r="W125" s="27">
        <f>VLOOKUP($R125,CardStats!$A$3:$AH$473,11,FALSE)</f>
        <v>0.7</v>
      </c>
      <c r="X125" s="27">
        <f>VLOOKUP($R125,CardStats!$A$3:$AH$473,13,FALSE)</f>
        <v>0.4</v>
      </c>
      <c r="Y125" s="27">
        <f>VLOOKUP($R125,CardStats!$A$3:$AH$473,14,FALSE)</f>
        <v>0.5</v>
      </c>
      <c r="Z125" s="27">
        <f>VLOOKUP($R125,CardStats!$A$3:$AH$473,16,FALSE)</f>
        <v>0.2</v>
      </c>
      <c r="AA125" s="27">
        <f>VLOOKUP($R125,CardStats!$A$3:$AH$473,17,FALSE)</f>
        <v>0.4</v>
      </c>
      <c r="AB125" s="27">
        <f>VLOOKUP($R125,CardStats!$A$3:$AH$473,19,FALSE)</f>
        <v>0.2</v>
      </c>
      <c r="AC125" s="27">
        <f>VLOOKUP($R125,CardStats!$A$3:$AH$473,20,FALSE)</f>
        <v>0.8</v>
      </c>
      <c r="AD125" s="27">
        <f>VLOOKUP($R125,CardStats!$A$3:$AH$473,22,FALSE)</f>
        <v>0.6</v>
      </c>
      <c r="AE125" s="27">
        <f>VLOOKUP($R125,CardStats!$A$3:$AH$473,23,FALSE)</f>
        <v>0.7</v>
      </c>
      <c r="AF125" s="27">
        <f>VLOOKUP($R125,CardStats!$A$3:$AH$473,25,FALSE)</f>
        <v>0.4</v>
      </c>
    </row>
    <row r="126" spans="1:32" hidden="1" x14ac:dyDescent="0.3">
      <c r="A126" s="22">
        <f>VLOOKUP($O126,CardStats!$A$3:$AH$473,5,FALSE)</f>
        <v>3.7</v>
      </c>
      <c r="B126" s="22">
        <f>VLOOKUP($O126,CardStats!$A$3:$AH$473,6,FALSE)</f>
        <v>4.5999999999999996</v>
      </c>
      <c r="C126" s="22">
        <f>VLOOKUP($O126,CardStats!$A$3:$AH$473,8,FALSE)</f>
        <v>2</v>
      </c>
      <c r="D126" s="22">
        <f>VLOOKUP($O126,CardStats!$A$3:$AH$473,9,FALSE)</f>
        <v>2.4</v>
      </c>
      <c r="E126" s="27">
        <f>VLOOKUP($O126,CardStats!$A$3:$AH$473,11,FALSE)</f>
        <v>0.6</v>
      </c>
      <c r="F126" s="27">
        <f>VLOOKUP($O126,CardStats!$A$3:$AH$473,12,FALSE)</f>
        <v>0.8</v>
      </c>
      <c r="G126" s="27">
        <f>VLOOKUP($O126,CardStats!$A$3:$AH$473,14,FALSE)</f>
        <v>0.4</v>
      </c>
      <c r="H126" s="27">
        <f>VLOOKUP($O126,CardStats!$A$3:$AH$473,15,FALSE)</f>
        <v>0.6</v>
      </c>
      <c r="I126" s="27">
        <f>VLOOKUP($O126,CardStats!$A$3:$AH$473,17,FALSE)</f>
        <v>0.3</v>
      </c>
      <c r="J126" s="27">
        <f>VLOOKUP($O126,CardStats!$A$3:$AH$473,18,FALSE)</f>
        <v>0.4</v>
      </c>
      <c r="K126" s="27">
        <f>VLOOKUP($O126,CardStats!$A$3:$AH$473,20,FALSE)</f>
        <v>0.8</v>
      </c>
      <c r="L126" s="27">
        <f>VLOOKUP($O126,CardStats!$A$3:$AH$473,21,FALSE)</f>
        <v>1</v>
      </c>
      <c r="M126" s="27">
        <f>VLOOKUP($O126,CardStats!$A$3:$AH$473,23,FALSE)</f>
        <v>0.5</v>
      </c>
      <c r="N126" s="27">
        <f>VLOOKUP($O126,CardStats!$A$3:$AH$473,24,FALSE)</f>
        <v>0.6</v>
      </c>
      <c r="O126" s="24" t="str">
        <f>Fixtures!A126</f>
        <v>Paderborn</v>
      </c>
      <c r="P126" s="24" t="str">
        <f>Fixtures!E126</f>
        <v>Bundesliga</v>
      </c>
      <c r="Q126" s="25">
        <f>IF(Fixtures!C126&gt;7,Fixtures!D126)</f>
        <v>43799</v>
      </c>
      <c r="R126" s="24" t="str">
        <f>Fixtures!B126</f>
        <v>RB Leipzig</v>
      </c>
      <c r="S126" s="22">
        <f>VLOOKUP($R126,CardStats!$A$3:$AH$473,5,FALSE)</f>
        <v>3.5</v>
      </c>
      <c r="T126" s="22">
        <f>VLOOKUP($R126,CardStats!$A$3:$AH$473,7,FALSE)</f>
        <v>3.4</v>
      </c>
      <c r="U126" s="22">
        <f>VLOOKUP($R126,CardStats!$A$3:$AH$473,8,FALSE)</f>
        <v>1.6</v>
      </c>
      <c r="V126" s="22">
        <f>VLOOKUP($R126,CardStats!$A$3:$AH$473,10,FALSE)</f>
        <v>1.6</v>
      </c>
      <c r="W126" s="27">
        <f>VLOOKUP($R126,CardStats!$A$3:$AH$473,11,FALSE)</f>
        <v>0.7</v>
      </c>
      <c r="X126" s="27">
        <f>VLOOKUP($R126,CardStats!$A$3:$AH$473,13,FALSE)</f>
        <v>0.8</v>
      </c>
      <c r="Y126" s="27">
        <f>VLOOKUP($R126,CardStats!$A$3:$AH$473,14,FALSE)</f>
        <v>0.6</v>
      </c>
      <c r="Z126" s="27">
        <f>VLOOKUP($R126,CardStats!$A$3:$AH$473,16,FALSE)</f>
        <v>0.6</v>
      </c>
      <c r="AA126" s="27">
        <f>VLOOKUP($R126,CardStats!$A$3:$AH$473,17,FALSE)</f>
        <v>0.3</v>
      </c>
      <c r="AB126" s="27">
        <f>VLOOKUP($R126,CardStats!$A$3:$AH$473,19,FALSE)</f>
        <v>0.2</v>
      </c>
      <c r="AC126" s="27">
        <f>VLOOKUP($R126,CardStats!$A$3:$AH$473,20,FALSE)</f>
        <v>0.8</v>
      </c>
      <c r="AD126" s="27">
        <f>VLOOKUP($R126,CardStats!$A$3:$AH$473,22,FALSE)</f>
        <v>0.8</v>
      </c>
      <c r="AE126" s="27">
        <f>VLOOKUP($R126,CardStats!$A$3:$AH$473,23,FALSE)</f>
        <v>0.5</v>
      </c>
      <c r="AF126" s="27">
        <f>VLOOKUP($R126,CardStats!$A$3:$AH$473,25,FALSE)</f>
        <v>0.6</v>
      </c>
    </row>
    <row r="127" spans="1:32" hidden="1" x14ac:dyDescent="0.3">
      <c r="A127" s="22">
        <f>VLOOKUP($O127,CardStats!$A$3:$AH$473,5,FALSE)</f>
        <v>2.7272727272727271</v>
      </c>
      <c r="B127" s="22">
        <f>VLOOKUP($O127,CardStats!$A$3:$AH$473,6,FALSE)</f>
        <v>3</v>
      </c>
      <c r="C127" s="22">
        <f>VLOOKUP($O127,CardStats!$A$3:$AH$473,8,FALSE)</f>
        <v>1</v>
      </c>
      <c r="D127" s="22">
        <f>VLOOKUP($O127,CardStats!$A$3:$AH$473,9,FALSE)</f>
        <v>0.6</v>
      </c>
      <c r="E127" s="27">
        <f>VLOOKUP($O127,CardStats!$A$3:$AH$473,11,FALSE)</f>
        <v>0.63636363636363635</v>
      </c>
      <c r="F127" s="27">
        <f>VLOOKUP($O127,CardStats!$A$3:$AH$473,12,FALSE)</f>
        <v>0.8</v>
      </c>
      <c r="G127" s="27">
        <f>VLOOKUP($O127,CardStats!$A$3:$AH$473,14,FALSE)</f>
        <v>0.27272727272727271</v>
      </c>
      <c r="H127" s="27">
        <f>VLOOKUP($O127,CardStats!$A$3:$AH$473,15,FALSE)</f>
        <v>0.2</v>
      </c>
      <c r="I127" s="27">
        <f>VLOOKUP($O127,CardStats!$A$3:$AH$473,17,FALSE)</f>
        <v>9.0909090909090912E-2</v>
      </c>
      <c r="J127" s="27">
        <f>VLOOKUP($O127,CardStats!$A$3:$AH$473,18,FALSE)</f>
        <v>0</v>
      </c>
      <c r="K127" s="27">
        <f>VLOOKUP($O127,CardStats!$A$3:$AH$473,20,FALSE)</f>
        <v>0.54545454545454541</v>
      </c>
      <c r="L127" s="27">
        <f>VLOOKUP($O127,CardStats!$A$3:$AH$473,21,FALSE)</f>
        <v>0.6</v>
      </c>
      <c r="M127" s="27">
        <f>VLOOKUP($O127,CardStats!$A$3:$AH$473,23,FALSE)</f>
        <v>0.27272727272727271</v>
      </c>
      <c r="N127" s="27">
        <f>VLOOKUP($O127,CardStats!$A$3:$AH$473,24,FALSE)</f>
        <v>0</v>
      </c>
      <c r="O127" s="24" t="str">
        <f>Fixtures!A127</f>
        <v>Leicester City</v>
      </c>
      <c r="P127" s="24" t="str">
        <f>Fixtures!E127</f>
        <v>Premier League</v>
      </c>
      <c r="Q127" s="25">
        <f>IF(Fixtures!C127&gt;7,Fixtures!D127)</f>
        <v>43800</v>
      </c>
      <c r="R127" s="24" t="str">
        <f>Fixtures!B127</f>
        <v>Everton</v>
      </c>
      <c r="S127" s="22">
        <f>VLOOKUP($R127,CardStats!$A$3:$AH$473,5,FALSE)</f>
        <v>4.5454545454545459</v>
      </c>
      <c r="T127" s="22">
        <f>VLOOKUP($R127,CardStats!$A$3:$AH$473,7,FALSE)</f>
        <v>4.4000000000000004</v>
      </c>
      <c r="U127" s="22">
        <f>VLOOKUP($R127,CardStats!$A$3:$AH$473,8,FALSE)</f>
        <v>2.0909090909090908</v>
      </c>
      <c r="V127" s="22">
        <f>VLOOKUP($R127,CardStats!$A$3:$AH$473,10,FALSE)</f>
        <v>2.8</v>
      </c>
      <c r="W127" s="27">
        <f>VLOOKUP($R127,CardStats!$A$3:$AH$473,11,FALSE)</f>
        <v>1</v>
      </c>
      <c r="X127" s="27">
        <f>VLOOKUP($R127,CardStats!$A$3:$AH$473,13,FALSE)</f>
        <v>1</v>
      </c>
      <c r="Y127" s="27">
        <f>VLOOKUP($R127,CardStats!$A$3:$AH$473,14,FALSE)</f>
        <v>0.90909090909090906</v>
      </c>
      <c r="Z127" s="27">
        <f>VLOOKUP($R127,CardStats!$A$3:$AH$473,16,FALSE)</f>
        <v>0.8</v>
      </c>
      <c r="AA127" s="27">
        <f>VLOOKUP($R127,CardStats!$A$3:$AH$473,17,FALSE)</f>
        <v>0.45454545454545453</v>
      </c>
      <c r="AB127" s="27">
        <f>VLOOKUP($R127,CardStats!$A$3:$AH$473,19,FALSE)</f>
        <v>0.6</v>
      </c>
      <c r="AC127" s="27">
        <f>VLOOKUP($R127,CardStats!$A$3:$AH$473,20,FALSE)</f>
        <v>1</v>
      </c>
      <c r="AD127" s="27">
        <f>VLOOKUP($R127,CardStats!$A$3:$AH$473,22,FALSE)</f>
        <v>1</v>
      </c>
      <c r="AE127" s="27">
        <f>VLOOKUP($R127,CardStats!$A$3:$AH$473,23,FALSE)</f>
        <v>0.63636363636363635</v>
      </c>
      <c r="AF127" s="27">
        <f>VLOOKUP($R127,CardStats!$A$3:$AH$473,25,FALSE)</f>
        <v>0.8</v>
      </c>
    </row>
    <row r="128" spans="1:32" hidden="1" x14ac:dyDescent="0.3">
      <c r="A128" s="22">
        <f>VLOOKUP($O128,CardStats!$A$3:$AH$473,5,FALSE)</f>
        <v>4.8181818181818183</v>
      </c>
      <c r="B128" s="22">
        <f>VLOOKUP($O128,CardStats!$A$3:$AH$473,6,FALSE)</f>
        <v>4.5999999999999996</v>
      </c>
      <c r="C128" s="22">
        <f>VLOOKUP($O128,CardStats!$A$3:$AH$473,8,FALSE)</f>
        <v>2.1818181818181817</v>
      </c>
      <c r="D128" s="22">
        <f>VLOOKUP($O128,CardStats!$A$3:$AH$473,9,FALSE)</f>
        <v>2</v>
      </c>
      <c r="E128" s="27">
        <f>VLOOKUP($O128,CardStats!$A$3:$AH$473,11,FALSE)</f>
        <v>0.90909090909090906</v>
      </c>
      <c r="F128" s="27">
        <f>VLOOKUP($O128,CardStats!$A$3:$AH$473,12,FALSE)</f>
        <v>0.8</v>
      </c>
      <c r="G128" s="27">
        <f>VLOOKUP($O128,CardStats!$A$3:$AH$473,14,FALSE)</f>
        <v>0.81818181818181823</v>
      </c>
      <c r="H128" s="27">
        <f>VLOOKUP($O128,CardStats!$A$3:$AH$473,15,FALSE)</f>
        <v>0.6</v>
      </c>
      <c r="I128" s="27">
        <f>VLOOKUP($O128,CardStats!$A$3:$AH$473,17,FALSE)</f>
        <v>0.54545454545454541</v>
      </c>
      <c r="J128" s="27">
        <f>VLOOKUP($O128,CardStats!$A$3:$AH$473,18,FALSE)</f>
        <v>0.6</v>
      </c>
      <c r="K128" s="27">
        <f>VLOOKUP($O128,CardStats!$A$3:$AH$473,20,FALSE)</f>
        <v>0.90909090909090906</v>
      </c>
      <c r="L128" s="27">
        <f>VLOOKUP($O128,CardStats!$A$3:$AH$473,21,FALSE)</f>
        <v>0.8</v>
      </c>
      <c r="M128" s="27">
        <f>VLOOKUP($O128,CardStats!$A$3:$AH$473,23,FALSE)</f>
        <v>0.81818181818181823</v>
      </c>
      <c r="N128" s="27">
        <f>VLOOKUP($O128,CardStats!$A$3:$AH$473,24,FALSE)</f>
        <v>0.6</v>
      </c>
      <c r="O128" s="24" t="str">
        <f>Fixtures!A128</f>
        <v>Manchester United</v>
      </c>
      <c r="P128" s="24" t="str">
        <f>Fixtures!E128</f>
        <v>Premier League</v>
      </c>
      <c r="Q128" s="25">
        <f>IF(Fixtures!C128&gt;7,Fixtures!D128)</f>
        <v>43800</v>
      </c>
      <c r="R128" s="24" t="str">
        <f>Fixtures!B128</f>
        <v>Aston Villa</v>
      </c>
      <c r="S128" s="22">
        <f>VLOOKUP($R128,CardStats!$A$3:$AH$473,5,FALSE)</f>
        <v>4.5454545454545459</v>
      </c>
      <c r="T128" s="22">
        <f>VLOOKUP($R128,CardStats!$A$3:$AH$473,7,FALSE)</f>
        <v>5</v>
      </c>
      <c r="U128" s="22">
        <f>VLOOKUP($R128,CardStats!$A$3:$AH$473,8,FALSE)</f>
        <v>1.6363636363636365</v>
      </c>
      <c r="V128" s="22">
        <f>VLOOKUP($R128,CardStats!$A$3:$AH$473,10,FALSE)</f>
        <v>2.2000000000000002</v>
      </c>
      <c r="W128" s="27">
        <f>VLOOKUP($R128,CardStats!$A$3:$AH$473,11,FALSE)</f>
        <v>0.81818181818181823</v>
      </c>
      <c r="X128" s="27">
        <f>VLOOKUP($R128,CardStats!$A$3:$AH$473,13,FALSE)</f>
        <v>0.8</v>
      </c>
      <c r="Y128" s="27">
        <f>VLOOKUP($R128,CardStats!$A$3:$AH$473,14,FALSE)</f>
        <v>0.72727272727272729</v>
      </c>
      <c r="Z128" s="27">
        <f>VLOOKUP($R128,CardStats!$A$3:$AH$473,16,FALSE)</f>
        <v>0.8</v>
      </c>
      <c r="AA128" s="27">
        <f>VLOOKUP($R128,CardStats!$A$3:$AH$473,17,FALSE)</f>
        <v>0.54545454545454541</v>
      </c>
      <c r="AB128" s="27">
        <f>VLOOKUP($R128,CardStats!$A$3:$AH$473,19,FALSE)</f>
        <v>0.4</v>
      </c>
      <c r="AC128" s="27">
        <f>VLOOKUP($R128,CardStats!$A$3:$AH$473,20,FALSE)</f>
        <v>0.81818181818181823</v>
      </c>
      <c r="AD128" s="27">
        <f>VLOOKUP($R128,CardStats!$A$3:$AH$473,22,FALSE)</f>
        <v>0.8</v>
      </c>
      <c r="AE128" s="27">
        <f>VLOOKUP($R128,CardStats!$A$3:$AH$473,23,FALSE)</f>
        <v>0.36363636363636365</v>
      </c>
      <c r="AF128" s="27">
        <f>VLOOKUP($R128,CardStats!$A$3:$AH$473,25,FALSE)</f>
        <v>0.4</v>
      </c>
    </row>
    <row r="129" spans="1:32" hidden="1" x14ac:dyDescent="0.3">
      <c r="A129" s="22">
        <f>VLOOKUP($O129,CardStats!$A$3:$AH$473,5,FALSE)</f>
        <v>3</v>
      </c>
      <c r="B129" s="22">
        <f>VLOOKUP($O129,CardStats!$A$3:$AH$473,6,FALSE)</f>
        <v>3.6</v>
      </c>
      <c r="C129" s="22">
        <f>VLOOKUP($O129,CardStats!$A$3:$AH$473,8,FALSE)</f>
        <v>1.5454545454545454</v>
      </c>
      <c r="D129" s="22">
        <f>VLOOKUP($O129,CardStats!$A$3:$AH$473,9,FALSE)</f>
        <v>1.6</v>
      </c>
      <c r="E129" s="27">
        <f>VLOOKUP($O129,CardStats!$A$3:$AH$473,11,FALSE)</f>
        <v>0.63636363636363635</v>
      </c>
      <c r="F129" s="27">
        <f>VLOOKUP($O129,CardStats!$A$3:$AH$473,12,FALSE)</f>
        <v>0.8</v>
      </c>
      <c r="G129" s="27">
        <f>VLOOKUP($O129,CardStats!$A$3:$AH$473,14,FALSE)</f>
        <v>0.54545454545454541</v>
      </c>
      <c r="H129" s="27">
        <f>VLOOKUP($O129,CardStats!$A$3:$AH$473,15,FALSE)</f>
        <v>0.8</v>
      </c>
      <c r="I129" s="27">
        <f>VLOOKUP($O129,CardStats!$A$3:$AH$473,17,FALSE)</f>
        <v>0</v>
      </c>
      <c r="J129" s="27">
        <f>VLOOKUP($O129,CardStats!$A$3:$AH$473,18,FALSE)</f>
        <v>0</v>
      </c>
      <c r="K129" s="27">
        <f>VLOOKUP($O129,CardStats!$A$3:$AH$473,20,FALSE)</f>
        <v>1</v>
      </c>
      <c r="L129" s="27">
        <f>VLOOKUP($O129,CardStats!$A$3:$AH$473,21,FALSE)</f>
        <v>1</v>
      </c>
      <c r="M129" s="27">
        <f>VLOOKUP($O129,CardStats!$A$3:$AH$473,23,FALSE)</f>
        <v>0.36363636363636365</v>
      </c>
      <c r="N129" s="27">
        <f>VLOOKUP($O129,CardStats!$A$3:$AH$473,24,FALSE)</f>
        <v>0.4</v>
      </c>
      <c r="O129" s="24" t="str">
        <f>Fixtures!A129</f>
        <v>Norwich City</v>
      </c>
      <c r="P129" s="24" t="str">
        <f>Fixtures!E129</f>
        <v>Premier League</v>
      </c>
      <c r="Q129" s="25">
        <f>IF(Fixtures!C129&gt;7,Fixtures!D129)</f>
        <v>43800</v>
      </c>
      <c r="R129" s="24" t="str">
        <f>Fixtures!B129</f>
        <v>Arsenal</v>
      </c>
      <c r="S129" s="22">
        <f>VLOOKUP($R129,CardStats!$A$3:$AH$473,5,FALSE)</f>
        <v>4.7272727272727275</v>
      </c>
      <c r="T129" s="22">
        <f>VLOOKUP($R129,CardStats!$A$3:$AH$473,7,FALSE)</f>
        <v>5.2</v>
      </c>
      <c r="U129" s="22">
        <f>VLOOKUP($R129,CardStats!$A$3:$AH$473,8,FALSE)</f>
        <v>2.5454545454545454</v>
      </c>
      <c r="V129" s="22">
        <f>VLOOKUP($R129,CardStats!$A$3:$AH$473,10,FALSE)</f>
        <v>2.6</v>
      </c>
      <c r="W129" s="27">
        <f>VLOOKUP($R129,CardStats!$A$3:$AH$473,11,FALSE)</f>
        <v>0.72727272727272729</v>
      </c>
      <c r="X129" s="27">
        <f>VLOOKUP($R129,CardStats!$A$3:$AH$473,13,FALSE)</f>
        <v>0.8</v>
      </c>
      <c r="Y129" s="27">
        <f>VLOOKUP($R129,CardStats!$A$3:$AH$473,14,FALSE)</f>
        <v>0.54545454545454541</v>
      </c>
      <c r="Z129" s="27">
        <f>VLOOKUP($R129,CardStats!$A$3:$AH$473,16,FALSE)</f>
        <v>0.8</v>
      </c>
      <c r="AA129" s="27">
        <f>VLOOKUP($R129,CardStats!$A$3:$AH$473,17,FALSE)</f>
        <v>0.45454545454545453</v>
      </c>
      <c r="AB129" s="27">
        <f>VLOOKUP($R129,CardStats!$A$3:$AH$473,19,FALSE)</f>
        <v>0.6</v>
      </c>
      <c r="AC129" s="27">
        <f>VLOOKUP($R129,CardStats!$A$3:$AH$473,20,FALSE)</f>
        <v>0.90909090909090906</v>
      </c>
      <c r="AD129" s="27">
        <f>VLOOKUP($R129,CardStats!$A$3:$AH$473,22,FALSE)</f>
        <v>1</v>
      </c>
      <c r="AE129" s="27">
        <f>VLOOKUP($R129,CardStats!$A$3:$AH$473,23,FALSE)</f>
        <v>0.72727272727272729</v>
      </c>
      <c r="AF129" s="27">
        <f>VLOOKUP($R129,CardStats!$A$3:$AH$473,25,FALSE)</f>
        <v>0.8</v>
      </c>
    </row>
    <row r="130" spans="1:32" hidden="1" x14ac:dyDescent="0.3">
      <c r="A130" s="22">
        <f>VLOOKUP($O130,CardStats!$A$3:$AH$473,5,FALSE)</f>
        <v>3.9090909090909092</v>
      </c>
      <c r="B130" s="22">
        <f>VLOOKUP($O130,CardStats!$A$3:$AH$473,6,FALSE)</f>
        <v>3</v>
      </c>
      <c r="C130" s="22">
        <f>VLOOKUP($O130,CardStats!$A$3:$AH$473,8,FALSE)</f>
        <v>2.0909090909090908</v>
      </c>
      <c r="D130" s="22">
        <f>VLOOKUP($O130,CardStats!$A$3:$AH$473,9,FALSE)</f>
        <v>1.2</v>
      </c>
      <c r="E130" s="27">
        <f>VLOOKUP($O130,CardStats!$A$3:$AH$473,11,FALSE)</f>
        <v>0.63636363636363635</v>
      </c>
      <c r="F130" s="27">
        <f>VLOOKUP($O130,CardStats!$A$3:$AH$473,12,FALSE)</f>
        <v>0.6</v>
      </c>
      <c r="G130" s="27">
        <f>VLOOKUP($O130,CardStats!$A$3:$AH$473,14,FALSE)</f>
        <v>0.54545454545454541</v>
      </c>
      <c r="H130" s="27">
        <f>VLOOKUP($O130,CardStats!$A$3:$AH$473,15,FALSE)</f>
        <v>0.4</v>
      </c>
      <c r="I130" s="27">
        <f>VLOOKUP($O130,CardStats!$A$3:$AH$473,17,FALSE)</f>
        <v>0.45454545454545453</v>
      </c>
      <c r="J130" s="27">
        <f>VLOOKUP($O130,CardStats!$A$3:$AH$473,18,FALSE)</f>
        <v>0.2</v>
      </c>
      <c r="K130" s="27">
        <f>VLOOKUP($O130,CardStats!$A$3:$AH$473,20,FALSE)</f>
        <v>0.81818181818181823</v>
      </c>
      <c r="L130" s="27">
        <f>VLOOKUP($O130,CardStats!$A$3:$AH$473,21,FALSE)</f>
        <v>0.6</v>
      </c>
      <c r="M130" s="27">
        <f>VLOOKUP($O130,CardStats!$A$3:$AH$473,23,FALSE)</f>
        <v>0.72727272727272729</v>
      </c>
      <c r="N130" s="27">
        <f>VLOOKUP($O130,CardStats!$A$3:$AH$473,24,FALSE)</f>
        <v>0.4</v>
      </c>
      <c r="O130" s="24" t="str">
        <f>Fixtures!A130</f>
        <v>Wolverhampton Wanderers</v>
      </c>
      <c r="P130" s="24" t="str">
        <f>Fixtures!E130</f>
        <v>Premier League</v>
      </c>
      <c r="Q130" s="25">
        <f>IF(Fixtures!C130&gt;7,Fixtures!D130)</f>
        <v>43800</v>
      </c>
      <c r="R130" s="24" t="str">
        <f>Fixtures!B130</f>
        <v>Sheffield United</v>
      </c>
      <c r="S130" s="22">
        <f>VLOOKUP($R130,CardStats!$A$3:$AH$473,5,FALSE)</f>
        <v>3.1818181818181817</v>
      </c>
      <c r="T130" s="22">
        <f>VLOOKUP($R130,CardStats!$A$3:$AH$473,7,FALSE)</f>
        <v>2.8</v>
      </c>
      <c r="U130" s="22">
        <f>VLOOKUP($R130,CardStats!$A$3:$AH$473,8,FALSE)</f>
        <v>1.9090909090909092</v>
      </c>
      <c r="V130" s="22">
        <f>VLOOKUP($R130,CardStats!$A$3:$AH$473,10,FALSE)</f>
        <v>1.8</v>
      </c>
      <c r="W130" s="27">
        <f>VLOOKUP($R130,CardStats!$A$3:$AH$473,11,FALSE)</f>
        <v>0.63636363636363635</v>
      </c>
      <c r="X130" s="27">
        <f>VLOOKUP($R130,CardStats!$A$3:$AH$473,13,FALSE)</f>
        <v>0.6</v>
      </c>
      <c r="Y130" s="27">
        <f>VLOOKUP($R130,CardStats!$A$3:$AH$473,14,FALSE)</f>
        <v>0.36363636363636365</v>
      </c>
      <c r="Z130" s="27">
        <f>VLOOKUP($R130,CardStats!$A$3:$AH$473,16,FALSE)</f>
        <v>0.4</v>
      </c>
      <c r="AA130" s="27">
        <f>VLOOKUP($R130,CardStats!$A$3:$AH$473,17,FALSE)</f>
        <v>9.0909090909090912E-2</v>
      </c>
      <c r="AB130" s="27">
        <f>VLOOKUP($R130,CardStats!$A$3:$AH$473,19,FALSE)</f>
        <v>0</v>
      </c>
      <c r="AC130" s="27">
        <f>VLOOKUP($R130,CardStats!$A$3:$AH$473,20,FALSE)</f>
        <v>1</v>
      </c>
      <c r="AD130" s="27">
        <f>VLOOKUP($R130,CardStats!$A$3:$AH$473,22,FALSE)</f>
        <v>1</v>
      </c>
      <c r="AE130" s="27">
        <f>VLOOKUP($R130,CardStats!$A$3:$AH$473,23,FALSE)</f>
        <v>0.54545454545454541</v>
      </c>
      <c r="AF130" s="27">
        <f>VLOOKUP($R130,CardStats!$A$3:$AH$473,25,FALSE)</f>
        <v>0.6</v>
      </c>
    </row>
    <row r="131" spans="1:32" hidden="1" x14ac:dyDescent="0.3">
      <c r="A131" s="22">
        <f>VLOOKUP($O131,CardStats!$A$3:$AH$473,5,FALSE)</f>
        <v>5.7272727272727275</v>
      </c>
      <c r="B131" s="22">
        <f>VLOOKUP($O131,CardStats!$A$3:$AH$473,6,FALSE)</f>
        <v>6.333333333333333</v>
      </c>
      <c r="C131" s="22">
        <f>VLOOKUP($O131,CardStats!$A$3:$AH$473,8,FALSE)</f>
        <v>2.8181818181818183</v>
      </c>
      <c r="D131" s="22">
        <f>VLOOKUP($O131,CardStats!$A$3:$AH$473,9,FALSE)</f>
        <v>2.3333333333333335</v>
      </c>
      <c r="E131" s="27">
        <f>VLOOKUP($O131,CardStats!$A$3:$AH$473,11,FALSE)</f>
        <v>1</v>
      </c>
      <c r="F131" s="27">
        <f>VLOOKUP($O131,CardStats!$A$3:$AH$473,12,FALSE)</f>
        <v>1</v>
      </c>
      <c r="G131" s="27">
        <f>VLOOKUP($O131,CardStats!$A$3:$AH$473,14,FALSE)</f>
        <v>1</v>
      </c>
      <c r="H131" s="27">
        <f>VLOOKUP($O131,CardStats!$A$3:$AH$473,15,FALSE)</f>
        <v>1</v>
      </c>
      <c r="I131" s="27">
        <f>VLOOKUP($O131,CardStats!$A$3:$AH$473,17,FALSE)</f>
        <v>0.63636363636363635</v>
      </c>
      <c r="J131" s="27">
        <f>VLOOKUP($O131,CardStats!$A$3:$AH$473,18,FALSE)</f>
        <v>0.66666666666666663</v>
      </c>
      <c r="K131" s="27">
        <f>VLOOKUP($O131,CardStats!$A$3:$AH$473,20,FALSE)</f>
        <v>0.90909090909090906</v>
      </c>
      <c r="L131" s="27">
        <f>VLOOKUP($O131,CardStats!$A$3:$AH$473,21,FALSE)</f>
        <v>0.83333333333333337</v>
      </c>
      <c r="M131" s="27">
        <f>VLOOKUP($O131,CardStats!$A$3:$AH$473,23,FALSE)</f>
        <v>0.72727272727272729</v>
      </c>
      <c r="N131" s="27">
        <f>VLOOKUP($O131,CardStats!$A$3:$AH$473,24,FALSE)</f>
        <v>0.5</v>
      </c>
      <c r="O131" s="24" t="str">
        <f>Fixtures!A131</f>
        <v>Hellas Verona</v>
      </c>
      <c r="P131" s="24" t="str">
        <f>Fixtures!E131</f>
        <v>Serie A</v>
      </c>
      <c r="Q131" s="25">
        <f>IF(Fixtures!C131&gt;7,Fixtures!D131)</f>
        <v>43800</v>
      </c>
      <c r="R131" s="24" t="str">
        <f>Fixtures!B131</f>
        <v>Roma</v>
      </c>
      <c r="S131" s="22">
        <f>VLOOKUP($R131,CardStats!$A$3:$AH$473,5,FALSE)</f>
        <v>6.1818181818181817</v>
      </c>
      <c r="T131" s="22">
        <f>VLOOKUP($R131,CardStats!$A$3:$AH$473,7,FALSE)</f>
        <v>7.2</v>
      </c>
      <c r="U131" s="22">
        <f>VLOOKUP($R131,CardStats!$A$3:$AH$473,8,FALSE)</f>
        <v>3.2727272727272729</v>
      </c>
      <c r="V131" s="22">
        <f>VLOOKUP($R131,CardStats!$A$3:$AH$473,10,FALSE)</f>
        <v>4</v>
      </c>
      <c r="W131" s="27">
        <f>VLOOKUP($R131,CardStats!$A$3:$AH$473,11,FALSE)</f>
        <v>1</v>
      </c>
      <c r="X131" s="27">
        <f>VLOOKUP($R131,CardStats!$A$3:$AH$473,13,FALSE)</f>
        <v>1</v>
      </c>
      <c r="Y131" s="27">
        <f>VLOOKUP($R131,CardStats!$A$3:$AH$473,14,FALSE)</f>
        <v>0.81818181818181823</v>
      </c>
      <c r="Z131" s="27">
        <f>VLOOKUP($R131,CardStats!$A$3:$AH$473,16,FALSE)</f>
        <v>1</v>
      </c>
      <c r="AA131" s="27">
        <f>VLOOKUP($R131,CardStats!$A$3:$AH$473,17,FALSE)</f>
        <v>0.72727272727272729</v>
      </c>
      <c r="AB131" s="27">
        <f>VLOOKUP($R131,CardStats!$A$3:$AH$473,19,FALSE)</f>
        <v>1</v>
      </c>
      <c r="AC131" s="27">
        <f>VLOOKUP($R131,CardStats!$A$3:$AH$473,20,FALSE)</f>
        <v>1</v>
      </c>
      <c r="AD131" s="27">
        <f>VLOOKUP($R131,CardStats!$A$3:$AH$473,22,FALSE)</f>
        <v>1</v>
      </c>
      <c r="AE131" s="27">
        <f>VLOOKUP($R131,CardStats!$A$3:$AH$473,23,FALSE)</f>
        <v>0.81818181818181823</v>
      </c>
      <c r="AF131" s="27">
        <f>VLOOKUP($R131,CardStats!$A$3:$AH$473,25,FALSE)</f>
        <v>1</v>
      </c>
    </row>
    <row r="132" spans="1:32" hidden="1" x14ac:dyDescent="0.3">
      <c r="A132" s="22">
        <f>VLOOKUP($O132,CardStats!$A$3:$AH$473,5,FALSE)</f>
        <v>5.5454545454545459</v>
      </c>
      <c r="B132" s="22">
        <f>VLOOKUP($O132,CardStats!$A$3:$AH$473,6,FALSE)</f>
        <v>4.5999999999999996</v>
      </c>
      <c r="C132" s="22">
        <f>VLOOKUP($O132,CardStats!$A$3:$AH$473,8,FALSE)</f>
        <v>2.5454545454545454</v>
      </c>
      <c r="D132" s="22">
        <f>VLOOKUP($O132,CardStats!$A$3:$AH$473,9,FALSE)</f>
        <v>2</v>
      </c>
      <c r="E132" s="27">
        <f>VLOOKUP($O132,CardStats!$A$3:$AH$473,11,FALSE)</f>
        <v>1</v>
      </c>
      <c r="F132" s="27">
        <f>VLOOKUP($O132,CardStats!$A$3:$AH$473,12,FALSE)</f>
        <v>1</v>
      </c>
      <c r="G132" s="27">
        <f>VLOOKUP($O132,CardStats!$A$3:$AH$473,14,FALSE)</f>
        <v>0.90909090909090906</v>
      </c>
      <c r="H132" s="27">
        <f>VLOOKUP($O132,CardStats!$A$3:$AH$473,15,FALSE)</f>
        <v>1</v>
      </c>
      <c r="I132" s="27">
        <f>VLOOKUP($O132,CardStats!$A$3:$AH$473,17,FALSE)</f>
        <v>0.72727272727272729</v>
      </c>
      <c r="J132" s="27">
        <f>VLOOKUP($O132,CardStats!$A$3:$AH$473,18,FALSE)</f>
        <v>0.6</v>
      </c>
      <c r="K132" s="27">
        <f>VLOOKUP($O132,CardStats!$A$3:$AH$473,20,FALSE)</f>
        <v>1</v>
      </c>
      <c r="L132" s="27">
        <f>VLOOKUP($O132,CardStats!$A$3:$AH$473,21,FALSE)</f>
        <v>1</v>
      </c>
      <c r="M132" s="27">
        <f>VLOOKUP($O132,CardStats!$A$3:$AH$473,23,FALSE)</f>
        <v>0.81818181818181823</v>
      </c>
      <c r="N132" s="27">
        <f>VLOOKUP($O132,CardStats!$A$3:$AH$473,24,FALSE)</f>
        <v>0.8</v>
      </c>
      <c r="O132" s="24" t="str">
        <f>Fixtures!A132</f>
        <v>Internazionale</v>
      </c>
      <c r="P132" s="24" t="str">
        <f>Fixtures!E132</f>
        <v>Serie A</v>
      </c>
      <c r="Q132" s="25">
        <f>IF(Fixtures!C132&gt;7,Fixtures!D132)</f>
        <v>43800</v>
      </c>
      <c r="R132" s="24" t="str">
        <f>Fixtures!B132</f>
        <v>SPAL</v>
      </c>
      <c r="S132" s="22">
        <f>VLOOKUP($R132,CardStats!$A$3:$AH$473,5,FALSE)</f>
        <v>5.5454545454545459</v>
      </c>
      <c r="T132" s="22">
        <f>VLOOKUP($R132,CardStats!$A$3:$AH$473,7,FALSE)</f>
        <v>6.2</v>
      </c>
      <c r="U132" s="22">
        <f>VLOOKUP($R132,CardStats!$A$3:$AH$473,8,FALSE)</f>
        <v>3.1818181818181817</v>
      </c>
      <c r="V132" s="22">
        <f>VLOOKUP($R132,CardStats!$A$3:$AH$473,10,FALSE)</f>
        <v>3</v>
      </c>
      <c r="W132" s="27">
        <f>VLOOKUP($R132,CardStats!$A$3:$AH$473,11,FALSE)</f>
        <v>1</v>
      </c>
      <c r="X132" s="27">
        <f>VLOOKUP($R132,CardStats!$A$3:$AH$473,13,FALSE)</f>
        <v>1</v>
      </c>
      <c r="Y132" s="27">
        <f>VLOOKUP($R132,CardStats!$A$3:$AH$473,14,FALSE)</f>
        <v>0.81818181818181823</v>
      </c>
      <c r="Z132" s="27">
        <f>VLOOKUP($R132,CardStats!$A$3:$AH$473,16,FALSE)</f>
        <v>1</v>
      </c>
      <c r="AA132" s="27">
        <f>VLOOKUP($R132,CardStats!$A$3:$AH$473,17,FALSE)</f>
        <v>0.63636363636363635</v>
      </c>
      <c r="AB132" s="27">
        <f>VLOOKUP($R132,CardStats!$A$3:$AH$473,19,FALSE)</f>
        <v>0.8</v>
      </c>
      <c r="AC132" s="27">
        <f>VLOOKUP($R132,CardStats!$A$3:$AH$473,20,FALSE)</f>
        <v>1</v>
      </c>
      <c r="AD132" s="27">
        <f>VLOOKUP($R132,CardStats!$A$3:$AH$473,22,FALSE)</f>
        <v>1</v>
      </c>
      <c r="AE132" s="27">
        <f>VLOOKUP($R132,CardStats!$A$3:$AH$473,23,FALSE)</f>
        <v>0.90909090909090906</v>
      </c>
      <c r="AF132" s="27">
        <f>VLOOKUP($R132,CardStats!$A$3:$AH$473,25,FALSE)</f>
        <v>1</v>
      </c>
    </row>
    <row r="133" spans="1:32" hidden="1" x14ac:dyDescent="0.3">
      <c r="A133" s="22">
        <f>VLOOKUP($O133,CardStats!$A$3:$AH$473,5,FALSE)</f>
        <v>5.4545454545454541</v>
      </c>
      <c r="B133" s="22">
        <f>VLOOKUP($O133,CardStats!$A$3:$AH$473,6,FALSE)</f>
        <v>5.6</v>
      </c>
      <c r="C133" s="22">
        <f>VLOOKUP($O133,CardStats!$A$3:$AH$473,8,FALSE)</f>
        <v>2.4545454545454546</v>
      </c>
      <c r="D133" s="22">
        <f>VLOOKUP($O133,CardStats!$A$3:$AH$473,9,FALSE)</f>
        <v>2.4</v>
      </c>
      <c r="E133" s="27">
        <f>VLOOKUP($O133,CardStats!$A$3:$AH$473,11,FALSE)</f>
        <v>1</v>
      </c>
      <c r="F133" s="27">
        <f>VLOOKUP($O133,CardStats!$A$3:$AH$473,12,FALSE)</f>
        <v>1</v>
      </c>
      <c r="G133" s="27">
        <f>VLOOKUP($O133,CardStats!$A$3:$AH$473,14,FALSE)</f>
        <v>1</v>
      </c>
      <c r="H133" s="27">
        <f>VLOOKUP($O133,CardStats!$A$3:$AH$473,15,FALSE)</f>
        <v>1</v>
      </c>
      <c r="I133" s="27">
        <f>VLOOKUP($O133,CardStats!$A$3:$AH$473,17,FALSE)</f>
        <v>0.72727272727272729</v>
      </c>
      <c r="J133" s="27">
        <f>VLOOKUP($O133,CardStats!$A$3:$AH$473,18,FALSE)</f>
        <v>0.6</v>
      </c>
      <c r="K133" s="27">
        <f>VLOOKUP($O133,CardStats!$A$3:$AH$473,20,FALSE)</f>
        <v>0.90909090909090906</v>
      </c>
      <c r="L133" s="27">
        <f>VLOOKUP($O133,CardStats!$A$3:$AH$473,21,FALSE)</f>
        <v>0.8</v>
      </c>
      <c r="M133" s="27">
        <f>VLOOKUP($O133,CardStats!$A$3:$AH$473,23,FALSE)</f>
        <v>0.81818181818181823</v>
      </c>
      <c r="N133" s="27">
        <f>VLOOKUP($O133,CardStats!$A$3:$AH$473,24,FALSE)</f>
        <v>0.8</v>
      </c>
      <c r="O133" s="24" t="str">
        <f>Fixtures!A133</f>
        <v>Juventus</v>
      </c>
      <c r="P133" s="24" t="str">
        <f>Fixtures!E133</f>
        <v>Serie A</v>
      </c>
      <c r="Q133" s="25">
        <f>IF(Fixtures!C133&gt;7,Fixtures!D133)</f>
        <v>43800</v>
      </c>
      <c r="R133" s="24" t="str">
        <f>Fixtures!B133</f>
        <v>Sassuolo</v>
      </c>
      <c r="S133" s="22">
        <f>VLOOKUP($R133,CardStats!$A$3:$AH$473,5,FALSE)</f>
        <v>5.7</v>
      </c>
      <c r="T133" s="22">
        <f>VLOOKUP($R133,CardStats!$A$3:$AH$473,7,FALSE)</f>
        <v>5.8</v>
      </c>
      <c r="U133" s="22">
        <f>VLOOKUP($R133,CardStats!$A$3:$AH$473,8,FALSE)</f>
        <v>2.7</v>
      </c>
      <c r="V133" s="22">
        <f>VLOOKUP($R133,CardStats!$A$3:$AH$473,10,FALSE)</f>
        <v>2.8</v>
      </c>
      <c r="W133" s="27">
        <f>VLOOKUP($R133,CardStats!$A$3:$AH$473,11,FALSE)</f>
        <v>1</v>
      </c>
      <c r="X133" s="27">
        <f>VLOOKUP($R133,CardStats!$A$3:$AH$473,13,FALSE)</f>
        <v>1</v>
      </c>
      <c r="Y133" s="27">
        <f>VLOOKUP($R133,CardStats!$A$3:$AH$473,14,FALSE)</f>
        <v>0.9</v>
      </c>
      <c r="Z133" s="27">
        <f>VLOOKUP($R133,CardStats!$A$3:$AH$473,16,FALSE)</f>
        <v>0.8</v>
      </c>
      <c r="AA133" s="27">
        <f>VLOOKUP($R133,CardStats!$A$3:$AH$473,17,FALSE)</f>
        <v>0.7</v>
      </c>
      <c r="AB133" s="27">
        <f>VLOOKUP($R133,CardStats!$A$3:$AH$473,19,FALSE)</f>
        <v>0.6</v>
      </c>
      <c r="AC133" s="27">
        <f>VLOOKUP($R133,CardStats!$A$3:$AH$473,20,FALSE)</f>
        <v>1</v>
      </c>
      <c r="AD133" s="27">
        <f>VLOOKUP($R133,CardStats!$A$3:$AH$473,22,FALSE)</f>
        <v>1</v>
      </c>
      <c r="AE133" s="27">
        <f>VLOOKUP($R133,CardStats!$A$3:$AH$473,23,FALSE)</f>
        <v>0.8</v>
      </c>
      <c r="AF133" s="27">
        <f>VLOOKUP($R133,CardStats!$A$3:$AH$473,25,FALSE)</f>
        <v>0.8</v>
      </c>
    </row>
    <row r="134" spans="1:32" hidden="1" x14ac:dyDescent="0.3">
      <c r="A134" s="22">
        <f>VLOOKUP($O134,CardStats!$A$3:$AH$473,5,FALSE)</f>
        <v>6.3636363636363633</v>
      </c>
      <c r="B134" s="22">
        <f>VLOOKUP($O134,CardStats!$A$3:$AH$473,6,FALSE)</f>
        <v>5</v>
      </c>
      <c r="C134" s="22">
        <f>VLOOKUP($O134,CardStats!$A$3:$AH$473,8,FALSE)</f>
        <v>3.0909090909090908</v>
      </c>
      <c r="D134" s="22">
        <f>VLOOKUP($O134,CardStats!$A$3:$AH$473,9,FALSE)</f>
        <v>2.6</v>
      </c>
      <c r="E134" s="27">
        <f>VLOOKUP($O134,CardStats!$A$3:$AH$473,11,FALSE)</f>
        <v>1</v>
      </c>
      <c r="F134" s="27">
        <f>VLOOKUP($O134,CardStats!$A$3:$AH$473,12,FALSE)</f>
        <v>1</v>
      </c>
      <c r="G134" s="27">
        <f>VLOOKUP($O134,CardStats!$A$3:$AH$473,14,FALSE)</f>
        <v>0.90909090909090906</v>
      </c>
      <c r="H134" s="27">
        <f>VLOOKUP($O134,CardStats!$A$3:$AH$473,15,FALSE)</f>
        <v>0.8</v>
      </c>
      <c r="I134" s="27">
        <f>VLOOKUP($O134,CardStats!$A$3:$AH$473,17,FALSE)</f>
        <v>0.63636363636363635</v>
      </c>
      <c r="J134" s="27">
        <f>VLOOKUP($O134,CardStats!$A$3:$AH$473,18,FALSE)</f>
        <v>0.4</v>
      </c>
      <c r="K134" s="27">
        <f>VLOOKUP($O134,CardStats!$A$3:$AH$473,20,FALSE)</f>
        <v>1</v>
      </c>
      <c r="L134" s="27">
        <f>VLOOKUP($O134,CardStats!$A$3:$AH$473,21,FALSE)</f>
        <v>1</v>
      </c>
      <c r="M134" s="27">
        <f>VLOOKUP($O134,CardStats!$A$3:$AH$473,23,FALSE)</f>
        <v>0.81818181818181823</v>
      </c>
      <c r="N134" s="27">
        <f>VLOOKUP($O134,CardStats!$A$3:$AH$473,24,FALSE)</f>
        <v>0.6</v>
      </c>
      <c r="O134" s="24" t="str">
        <f>Fixtures!A134</f>
        <v>Lazio</v>
      </c>
      <c r="P134" s="24" t="str">
        <f>Fixtures!E134</f>
        <v>Serie A</v>
      </c>
      <c r="Q134" s="25">
        <f>IF(Fixtures!C134&gt;7,Fixtures!D134)</f>
        <v>43800</v>
      </c>
      <c r="R134" s="24" t="str">
        <f>Fixtures!B134</f>
        <v>Udinese</v>
      </c>
      <c r="S134" s="22">
        <f>VLOOKUP($R134,CardStats!$A$3:$AH$473,5,FALSE)</f>
        <v>5</v>
      </c>
      <c r="T134" s="22">
        <f>VLOOKUP($R134,CardStats!$A$3:$AH$473,7,FALSE)</f>
        <v>3.6</v>
      </c>
      <c r="U134" s="22">
        <f>VLOOKUP($R134,CardStats!$A$3:$AH$473,8,FALSE)</f>
        <v>2.7272727272727271</v>
      </c>
      <c r="V134" s="22">
        <f>VLOOKUP($R134,CardStats!$A$3:$AH$473,10,FALSE)</f>
        <v>2.6</v>
      </c>
      <c r="W134" s="27">
        <f>VLOOKUP($R134,CardStats!$A$3:$AH$473,11,FALSE)</f>
        <v>0.90909090909090906</v>
      </c>
      <c r="X134" s="27">
        <f>VLOOKUP($R134,CardStats!$A$3:$AH$473,13,FALSE)</f>
        <v>0.8</v>
      </c>
      <c r="Y134" s="27">
        <f>VLOOKUP($R134,CardStats!$A$3:$AH$473,14,FALSE)</f>
        <v>0.81818181818181823</v>
      </c>
      <c r="Z134" s="27">
        <f>VLOOKUP($R134,CardStats!$A$3:$AH$473,16,FALSE)</f>
        <v>0.6</v>
      </c>
      <c r="AA134" s="27">
        <f>VLOOKUP($R134,CardStats!$A$3:$AH$473,17,FALSE)</f>
        <v>0.45454545454545453</v>
      </c>
      <c r="AB134" s="27">
        <f>VLOOKUP($R134,CardStats!$A$3:$AH$473,19,FALSE)</f>
        <v>0.2</v>
      </c>
      <c r="AC134" s="27">
        <f>VLOOKUP($R134,CardStats!$A$3:$AH$473,20,FALSE)</f>
        <v>1</v>
      </c>
      <c r="AD134" s="27">
        <f>VLOOKUP($R134,CardStats!$A$3:$AH$473,22,FALSE)</f>
        <v>1</v>
      </c>
      <c r="AE134" s="27">
        <f>VLOOKUP($R134,CardStats!$A$3:$AH$473,23,FALSE)</f>
        <v>0.81818181818181823</v>
      </c>
      <c r="AF134" s="27">
        <f>VLOOKUP($R134,CardStats!$A$3:$AH$473,25,FALSE)</f>
        <v>1</v>
      </c>
    </row>
    <row r="135" spans="1:32" hidden="1" x14ac:dyDescent="0.3">
      <c r="A135" s="22">
        <f>VLOOKUP($O135,CardStats!$A$3:$AH$473,5,FALSE)</f>
        <v>5.0909090909090908</v>
      </c>
      <c r="B135" s="22">
        <f>VLOOKUP($O135,CardStats!$A$3:$AH$473,6,FALSE)</f>
        <v>4.4000000000000004</v>
      </c>
      <c r="C135" s="22">
        <f>VLOOKUP($O135,CardStats!$A$3:$AH$473,8,FALSE)</f>
        <v>2.5454545454545454</v>
      </c>
      <c r="D135" s="22">
        <f>VLOOKUP($O135,CardStats!$A$3:$AH$473,9,FALSE)</f>
        <v>2.4</v>
      </c>
      <c r="E135" s="27">
        <f>VLOOKUP($O135,CardStats!$A$3:$AH$473,11,FALSE)</f>
        <v>1</v>
      </c>
      <c r="F135" s="27">
        <f>VLOOKUP($O135,CardStats!$A$3:$AH$473,12,FALSE)</f>
        <v>1</v>
      </c>
      <c r="G135" s="27">
        <f>VLOOKUP($O135,CardStats!$A$3:$AH$473,14,FALSE)</f>
        <v>0.72727272727272729</v>
      </c>
      <c r="H135" s="27">
        <f>VLOOKUP($O135,CardStats!$A$3:$AH$473,15,FALSE)</f>
        <v>0.6</v>
      </c>
      <c r="I135" s="27">
        <f>VLOOKUP($O135,CardStats!$A$3:$AH$473,17,FALSE)</f>
        <v>0.63636363636363635</v>
      </c>
      <c r="J135" s="27">
        <f>VLOOKUP($O135,CardStats!$A$3:$AH$473,18,FALSE)</f>
        <v>0.4</v>
      </c>
      <c r="K135" s="27">
        <f>VLOOKUP($O135,CardStats!$A$3:$AH$473,20,FALSE)</f>
        <v>1</v>
      </c>
      <c r="L135" s="27">
        <f>VLOOKUP($O135,CardStats!$A$3:$AH$473,21,FALSE)</f>
        <v>1</v>
      </c>
      <c r="M135" s="27">
        <f>VLOOKUP($O135,CardStats!$A$3:$AH$473,23,FALSE)</f>
        <v>0.90909090909090906</v>
      </c>
      <c r="N135" s="27">
        <f>VLOOKUP($O135,CardStats!$A$3:$AH$473,24,FALSE)</f>
        <v>1</v>
      </c>
      <c r="O135" s="24" t="str">
        <f>Fixtures!A135</f>
        <v>Napoli</v>
      </c>
      <c r="P135" s="24" t="str">
        <f>Fixtures!E135</f>
        <v>Serie A</v>
      </c>
      <c r="Q135" s="25">
        <f>IF(Fixtures!C135&gt;7,Fixtures!D135)</f>
        <v>43800</v>
      </c>
      <c r="R135" s="24" t="str">
        <f>Fixtures!B135</f>
        <v>Bologna</v>
      </c>
      <c r="S135" s="22">
        <f>VLOOKUP($R135,CardStats!$A$3:$AH$473,5,FALSE)</f>
        <v>6.6363636363636367</v>
      </c>
      <c r="T135" s="22">
        <f>VLOOKUP($R135,CardStats!$A$3:$AH$473,7,FALSE)</f>
        <v>6.333333333333333</v>
      </c>
      <c r="U135" s="22">
        <f>VLOOKUP($R135,CardStats!$A$3:$AH$473,8,FALSE)</f>
        <v>3.3636363636363638</v>
      </c>
      <c r="V135" s="22">
        <f>VLOOKUP($R135,CardStats!$A$3:$AH$473,10,FALSE)</f>
        <v>3.5</v>
      </c>
      <c r="W135" s="27">
        <f>VLOOKUP($R135,CardStats!$A$3:$AH$473,11,FALSE)</f>
        <v>1</v>
      </c>
      <c r="X135" s="27">
        <f>VLOOKUP($R135,CardStats!$A$3:$AH$473,13,FALSE)</f>
        <v>1</v>
      </c>
      <c r="Y135" s="27">
        <f>VLOOKUP($R135,CardStats!$A$3:$AH$473,14,FALSE)</f>
        <v>0.90909090909090906</v>
      </c>
      <c r="Z135" s="27">
        <f>VLOOKUP($R135,CardStats!$A$3:$AH$473,16,FALSE)</f>
        <v>0.83333333333333337</v>
      </c>
      <c r="AA135" s="27">
        <f>VLOOKUP($R135,CardStats!$A$3:$AH$473,17,FALSE)</f>
        <v>0.81818181818181823</v>
      </c>
      <c r="AB135" s="27">
        <f>VLOOKUP($R135,CardStats!$A$3:$AH$473,19,FALSE)</f>
        <v>0.83333333333333337</v>
      </c>
      <c r="AC135" s="27">
        <f>VLOOKUP($R135,CardStats!$A$3:$AH$473,20,FALSE)</f>
        <v>1</v>
      </c>
      <c r="AD135" s="27">
        <f>VLOOKUP($R135,CardStats!$A$3:$AH$473,22,FALSE)</f>
        <v>1</v>
      </c>
      <c r="AE135" s="27">
        <f>VLOOKUP($R135,CardStats!$A$3:$AH$473,23,FALSE)</f>
        <v>0.81818181818181823</v>
      </c>
      <c r="AF135" s="27">
        <f>VLOOKUP($R135,CardStats!$A$3:$AH$473,25,FALSE)</f>
        <v>0.83333333333333337</v>
      </c>
    </row>
    <row r="136" spans="1:32" hidden="1" x14ac:dyDescent="0.3">
      <c r="A136" s="22">
        <f>VLOOKUP($O136,CardStats!$A$3:$AH$473,5,FALSE)</f>
        <v>4.7272727272727275</v>
      </c>
      <c r="B136" s="22">
        <f>VLOOKUP($O136,CardStats!$A$3:$AH$473,6,FALSE)</f>
        <v>4.666666666666667</v>
      </c>
      <c r="C136" s="22">
        <f>VLOOKUP($O136,CardStats!$A$3:$AH$473,8,FALSE)</f>
        <v>1.9090909090909092</v>
      </c>
      <c r="D136" s="22">
        <f>VLOOKUP($O136,CardStats!$A$3:$AH$473,9,FALSE)</f>
        <v>1.5</v>
      </c>
      <c r="E136" s="27">
        <f>VLOOKUP($O136,CardStats!$A$3:$AH$473,11,FALSE)</f>
        <v>1</v>
      </c>
      <c r="F136" s="27">
        <f>VLOOKUP($O136,CardStats!$A$3:$AH$473,12,FALSE)</f>
        <v>1</v>
      </c>
      <c r="G136" s="27">
        <f>VLOOKUP($O136,CardStats!$A$3:$AH$473,14,FALSE)</f>
        <v>0.90909090909090906</v>
      </c>
      <c r="H136" s="27">
        <f>VLOOKUP($O136,CardStats!$A$3:$AH$473,15,FALSE)</f>
        <v>0.83333333333333337</v>
      </c>
      <c r="I136" s="27">
        <f>VLOOKUP($O136,CardStats!$A$3:$AH$473,17,FALSE)</f>
        <v>0.54545454545454541</v>
      </c>
      <c r="J136" s="27">
        <f>VLOOKUP($O136,CardStats!$A$3:$AH$473,18,FALSE)</f>
        <v>0.66666666666666663</v>
      </c>
      <c r="K136" s="27">
        <f>VLOOKUP($O136,CardStats!$A$3:$AH$473,20,FALSE)</f>
        <v>0.90909090909090906</v>
      </c>
      <c r="L136" s="27">
        <f>VLOOKUP($O136,CardStats!$A$3:$AH$473,21,FALSE)</f>
        <v>0.83333333333333337</v>
      </c>
      <c r="M136" s="27">
        <f>VLOOKUP($O136,CardStats!$A$3:$AH$473,23,FALSE)</f>
        <v>0.72727272727272729</v>
      </c>
      <c r="N136" s="27">
        <f>VLOOKUP($O136,CardStats!$A$3:$AH$473,24,FALSE)</f>
        <v>0.5</v>
      </c>
      <c r="O136" s="24" t="str">
        <f>Fixtures!A136</f>
        <v>Parma</v>
      </c>
      <c r="P136" s="24" t="str">
        <f>Fixtures!E136</f>
        <v>Serie A</v>
      </c>
      <c r="Q136" s="25">
        <f>IF(Fixtures!C136&gt;7,Fixtures!D136)</f>
        <v>43800</v>
      </c>
      <c r="R136" s="24" t="str">
        <f>Fixtures!B136</f>
        <v>Milan</v>
      </c>
      <c r="S136" s="22">
        <f>VLOOKUP($R136,CardStats!$A$3:$AH$473,5,FALSE)</f>
        <v>7.1818181818181817</v>
      </c>
      <c r="T136" s="22">
        <f>VLOOKUP($R136,CardStats!$A$3:$AH$473,7,FALSE)</f>
        <v>8.6</v>
      </c>
      <c r="U136" s="22">
        <f>VLOOKUP($R136,CardStats!$A$3:$AH$473,8,FALSE)</f>
        <v>3.5454545454545454</v>
      </c>
      <c r="V136" s="22">
        <f>VLOOKUP($R136,CardStats!$A$3:$AH$473,10,FALSE)</f>
        <v>4.5999999999999996</v>
      </c>
      <c r="W136" s="27">
        <f>VLOOKUP($R136,CardStats!$A$3:$AH$473,11,FALSE)</f>
        <v>1</v>
      </c>
      <c r="X136" s="27">
        <f>VLOOKUP($R136,CardStats!$A$3:$AH$473,13,FALSE)</f>
        <v>1</v>
      </c>
      <c r="Y136" s="27">
        <f>VLOOKUP($R136,CardStats!$A$3:$AH$473,14,FALSE)</f>
        <v>0.81818181818181823</v>
      </c>
      <c r="Z136" s="27">
        <f>VLOOKUP($R136,CardStats!$A$3:$AH$473,16,FALSE)</f>
        <v>1</v>
      </c>
      <c r="AA136" s="27">
        <f>VLOOKUP($R136,CardStats!$A$3:$AH$473,17,FALSE)</f>
        <v>0.72727272727272729</v>
      </c>
      <c r="AB136" s="27">
        <f>VLOOKUP($R136,CardStats!$A$3:$AH$473,19,FALSE)</f>
        <v>0.8</v>
      </c>
      <c r="AC136" s="27">
        <f>VLOOKUP($R136,CardStats!$A$3:$AH$473,20,FALSE)</f>
        <v>1</v>
      </c>
      <c r="AD136" s="27">
        <f>VLOOKUP($R136,CardStats!$A$3:$AH$473,22,FALSE)</f>
        <v>1</v>
      </c>
      <c r="AE136" s="27">
        <f>VLOOKUP($R136,CardStats!$A$3:$AH$473,23,FALSE)</f>
        <v>0.90909090909090906</v>
      </c>
      <c r="AF136" s="27">
        <f>VLOOKUP($R136,CardStats!$A$3:$AH$473,25,FALSE)</f>
        <v>1</v>
      </c>
    </row>
    <row r="137" spans="1:32" hidden="1" x14ac:dyDescent="0.3">
      <c r="A137" s="22">
        <f>VLOOKUP($O137,CardStats!$A$3:$AH$473,5,FALSE)</f>
        <v>3.9166666666666665</v>
      </c>
      <c r="B137" s="22">
        <f>VLOOKUP($O137,CardStats!$A$3:$AH$473,6,FALSE)</f>
        <v>4.166666666666667</v>
      </c>
      <c r="C137" s="22">
        <f>VLOOKUP($O137,CardStats!$A$3:$AH$473,8,FALSE)</f>
        <v>1.6666666666666667</v>
      </c>
      <c r="D137" s="22">
        <f>VLOOKUP($O137,CardStats!$A$3:$AH$473,9,FALSE)</f>
        <v>1.3333333333333333</v>
      </c>
      <c r="E137" s="27">
        <f>VLOOKUP($O137,CardStats!$A$3:$AH$473,11,FALSE)</f>
        <v>0.66666666666666663</v>
      </c>
      <c r="F137" s="27">
        <f>VLOOKUP($O137,CardStats!$A$3:$AH$473,12,FALSE)</f>
        <v>0.66666666666666663</v>
      </c>
      <c r="G137" s="27">
        <f>VLOOKUP($O137,CardStats!$A$3:$AH$473,14,FALSE)</f>
        <v>0.58333333333333337</v>
      </c>
      <c r="H137" s="27">
        <f>VLOOKUP($O137,CardStats!$A$3:$AH$473,15,FALSE)</f>
        <v>0.66666666666666663</v>
      </c>
      <c r="I137" s="27">
        <f>VLOOKUP($O137,CardStats!$A$3:$AH$473,17,FALSE)</f>
        <v>0.5</v>
      </c>
      <c r="J137" s="27">
        <f>VLOOKUP($O137,CardStats!$A$3:$AH$473,18,FALSE)</f>
        <v>0.66666666666666663</v>
      </c>
      <c r="K137" s="27">
        <f>VLOOKUP($O137,CardStats!$A$3:$AH$473,20,FALSE)</f>
        <v>0.83333333333333337</v>
      </c>
      <c r="L137" s="27">
        <f>VLOOKUP($O137,CardStats!$A$3:$AH$473,21,FALSE)</f>
        <v>0.83333333333333337</v>
      </c>
      <c r="M137" s="27">
        <f>VLOOKUP($O137,CardStats!$A$3:$AH$473,23,FALSE)</f>
        <v>0.5</v>
      </c>
      <c r="N137" s="27">
        <f>VLOOKUP($O137,CardStats!$A$3:$AH$473,24,FALSE)</f>
        <v>0.5</v>
      </c>
      <c r="O137" s="24" t="str">
        <f>Fixtures!A137</f>
        <v>Athletic Club</v>
      </c>
      <c r="P137" s="24" t="str">
        <f>Fixtures!E137</f>
        <v>La Liga</v>
      </c>
      <c r="Q137" s="25">
        <f>IF(Fixtures!C137&gt;7,Fixtures!D137)</f>
        <v>43800</v>
      </c>
      <c r="R137" s="24" t="str">
        <f>Fixtures!B137</f>
        <v>Granada</v>
      </c>
      <c r="S137" s="22">
        <f>VLOOKUP($R137,CardStats!$A$3:$AH$473,5,FALSE)</f>
        <v>6.166666666666667</v>
      </c>
      <c r="T137" s="22">
        <f>VLOOKUP($R137,CardStats!$A$3:$AH$473,7,FALSE)</f>
        <v>6.833333333333333</v>
      </c>
      <c r="U137" s="22">
        <f>VLOOKUP($R137,CardStats!$A$3:$AH$473,8,FALSE)</f>
        <v>2.5</v>
      </c>
      <c r="V137" s="22">
        <f>VLOOKUP($R137,CardStats!$A$3:$AH$473,10,FALSE)</f>
        <v>3</v>
      </c>
      <c r="W137" s="27">
        <f>VLOOKUP($R137,CardStats!$A$3:$AH$473,11,FALSE)</f>
        <v>0.83333333333333337</v>
      </c>
      <c r="X137" s="27">
        <f>VLOOKUP($R137,CardStats!$A$3:$AH$473,13,FALSE)</f>
        <v>1</v>
      </c>
      <c r="Y137" s="27">
        <f>VLOOKUP($R137,CardStats!$A$3:$AH$473,14,FALSE)</f>
        <v>0.83333333333333337</v>
      </c>
      <c r="Z137" s="27">
        <f>VLOOKUP($R137,CardStats!$A$3:$AH$473,16,FALSE)</f>
        <v>1</v>
      </c>
      <c r="AA137" s="27">
        <f>VLOOKUP($R137,CardStats!$A$3:$AH$473,17,FALSE)</f>
        <v>0.75</v>
      </c>
      <c r="AB137" s="27">
        <f>VLOOKUP($R137,CardStats!$A$3:$AH$473,19,FALSE)</f>
        <v>0.83333333333333337</v>
      </c>
      <c r="AC137" s="27">
        <f>VLOOKUP($R137,CardStats!$A$3:$AH$473,20,FALSE)</f>
        <v>0.91666666666666663</v>
      </c>
      <c r="AD137" s="27">
        <f>VLOOKUP($R137,CardStats!$A$3:$AH$473,22,FALSE)</f>
        <v>1</v>
      </c>
      <c r="AE137" s="27">
        <f>VLOOKUP($R137,CardStats!$A$3:$AH$473,23,FALSE)</f>
        <v>0.75</v>
      </c>
      <c r="AF137" s="27">
        <f>VLOOKUP($R137,CardStats!$A$3:$AH$473,25,FALSE)</f>
        <v>0.83333333333333337</v>
      </c>
    </row>
    <row r="138" spans="1:32" hidden="1" x14ac:dyDescent="0.3">
      <c r="A138" s="22">
        <f>VLOOKUP($O138,CardStats!$A$3:$AH$473,5,FALSE)</f>
        <v>6.166666666666667</v>
      </c>
      <c r="B138" s="22">
        <f>VLOOKUP($O138,CardStats!$A$3:$AH$473,6,FALSE)</f>
        <v>5</v>
      </c>
      <c r="C138" s="22">
        <f>VLOOKUP($O138,CardStats!$A$3:$AH$473,8,FALSE)</f>
        <v>2.8333333333333335</v>
      </c>
      <c r="D138" s="22">
        <f>VLOOKUP($O138,CardStats!$A$3:$AH$473,9,FALSE)</f>
        <v>1.8333333333333333</v>
      </c>
      <c r="E138" s="27">
        <f>VLOOKUP($O138,CardStats!$A$3:$AH$473,11,FALSE)</f>
        <v>1</v>
      </c>
      <c r="F138" s="27">
        <f>VLOOKUP($O138,CardStats!$A$3:$AH$473,12,FALSE)</f>
        <v>1</v>
      </c>
      <c r="G138" s="27">
        <f>VLOOKUP($O138,CardStats!$A$3:$AH$473,14,FALSE)</f>
        <v>0.83333333333333337</v>
      </c>
      <c r="H138" s="27">
        <f>VLOOKUP($O138,CardStats!$A$3:$AH$473,15,FALSE)</f>
        <v>0.66666666666666663</v>
      </c>
      <c r="I138" s="27">
        <f>VLOOKUP($O138,CardStats!$A$3:$AH$473,17,FALSE)</f>
        <v>0.58333333333333337</v>
      </c>
      <c r="J138" s="27">
        <f>VLOOKUP($O138,CardStats!$A$3:$AH$473,18,FALSE)</f>
        <v>0.33333333333333331</v>
      </c>
      <c r="K138" s="27">
        <f>VLOOKUP($O138,CardStats!$A$3:$AH$473,20,FALSE)</f>
        <v>0.91666666666666663</v>
      </c>
      <c r="L138" s="27">
        <f>VLOOKUP($O138,CardStats!$A$3:$AH$473,21,FALSE)</f>
        <v>0.83333333333333337</v>
      </c>
      <c r="M138" s="27">
        <f>VLOOKUP($O138,CardStats!$A$3:$AH$473,23,FALSE)</f>
        <v>0.83333333333333337</v>
      </c>
      <c r="N138" s="27">
        <f>VLOOKUP($O138,CardStats!$A$3:$AH$473,24,FALSE)</f>
        <v>0.66666666666666663</v>
      </c>
      <c r="O138" s="24" t="str">
        <f>Fixtures!A138</f>
        <v>Atletico Madrid</v>
      </c>
      <c r="P138" s="24" t="str">
        <f>Fixtures!E138</f>
        <v>La Liga</v>
      </c>
      <c r="Q138" s="25">
        <f>IF(Fixtures!C138&gt;7,Fixtures!D138)</f>
        <v>43800</v>
      </c>
      <c r="R138" s="24" t="str">
        <f>Fixtures!B138</f>
        <v>Barcelona</v>
      </c>
      <c r="S138" s="22">
        <f>VLOOKUP($R138,CardStats!$A$3:$AH$473,5,FALSE)</f>
        <v>5.4545454545454541</v>
      </c>
      <c r="T138" s="22">
        <f>VLOOKUP($R138,CardStats!$A$3:$AH$473,7,FALSE)</f>
        <v>5.666666666666667</v>
      </c>
      <c r="U138" s="22">
        <f>VLOOKUP($R138,CardStats!$A$3:$AH$473,8,FALSE)</f>
        <v>2.7272727272727271</v>
      </c>
      <c r="V138" s="22">
        <f>VLOOKUP($R138,CardStats!$A$3:$AH$473,10,FALSE)</f>
        <v>2.8333333333333335</v>
      </c>
      <c r="W138" s="27">
        <f>VLOOKUP($R138,CardStats!$A$3:$AH$473,11,FALSE)</f>
        <v>0.81818181818181823</v>
      </c>
      <c r="X138" s="27">
        <f>VLOOKUP($R138,CardStats!$A$3:$AH$473,13,FALSE)</f>
        <v>0.83333333333333337</v>
      </c>
      <c r="Y138" s="27">
        <f>VLOOKUP($R138,CardStats!$A$3:$AH$473,14,FALSE)</f>
        <v>0.72727272727272729</v>
      </c>
      <c r="Z138" s="27">
        <f>VLOOKUP($R138,CardStats!$A$3:$AH$473,16,FALSE)</f>
        <v>0.83333333333333337</v>
      </c>
      <c r="AA138" s="27">
        <f>VLOOKUP($R138,CardStats!$A$3:$AH$473,17,FALSE)</f>
        <v>0.72727272727272729</v>
      </c>
      <c r="AB138" s="27">
        <f>VLOOKUP($R138,CardStats!$A$3:$AH$473,19,FALSE)</f>
        <v>0.83333333333333337</v>
      </c>
      <c r="AC138" s="27">
        <f>VLOOKUP($R138,CardStats!$A$3:$AH$473,20,FALSE)</f>
        <v>0.81818181818181823</v>
      </c>
      <c r="AD138" s="27">
        <f>VLOOKUP($R138,CardStats!$A$3:$AH$473,22,FALSE)</f>
        <v>0.83333333333333337</v>
      </c>
      <c r="AE138" s="27">
        <f>VLOOKUP($R138,CardStats!$A$3:$AH$473,23,FALSE)</f>
        <v>0.54545454545454541</v>
      </c>
      <c r="AF138" s="27">
        <f>VLOOKUP($R138,CardStats!$A$3:$AH$473,25,FALSE)</f>
        <v>0.66666666666666663</v>
      </c>
    </row>
    <row r="139" spans="1:32" hidden="1" x14ac:dyDescent="0.3">
      <c r="A139" s="22">
        <f>VLOOKUP($O139,CardStats!$A$3:$AH$473,5,FALSE)</f>
        <v>3.6666666666666665</v>
      </c>
      <c r="B139" s="22">
        <f>VLOOKUP($O139,CardStats!$A$3:$AH$473,6,FALSE)</f>
        <v>2.8333333333333335</v>
      </c>
      <c r="C139" s="22">
        <f>VLOOKUP($O139,CardStats!$A$3:$AH$473,8,FALSE)</f>
        <v>2.25</v>
      </c>
      <c r="D139" s="22">
        <f>VLOOKUP($O139,CardStats!$A$3:$AH$473,9,FALSE)</f>
        <v>1.6666666666666667</v>
      </c>
      <c r="E139" s="27">
        <f>VLOOKUP($O139,CardStats!$A$3:$AH$473,11,FALSE)</f>
        <v>0.75</v>
      </c>
      <c r="F139" s="27">
        <f>VLOOKUP($O139,CardStats!$A$3:$AH$473,12,FALSE)</f>
        <v>0.66666666666666663</v>
      </c>
      <c r="G139" s="27">
        <f>VLOOKUP($O139,CardStats!$A$3:$AH$473,14,FALSE)</f>
        <v>0.58333333333333337</v>
      </c>
      <c r="H139" s="27">
        <f>VLOOKUP($O139,CardStats!$A$3:$AH$473,15,FALSE)</f>
        <v>0.33333333333333331</v>
      </c>
      <c r="I139" s="27">
        <f>VLOOKUP($O139,CardStats!$A$3:$AH$473,17,FALSE)</f>
        <v>0.33333333333333331</v>
      </c>
      <c r="J139" s="27">
        <f>VLOOKUP($O139,CardStats!$A$3:$AH$473,18,FALSE)</f>
        <v>0.16666666666666666</v>
      </c>
      <c r="K139" s="27">
        <f>VLOOKUP($O139,CardStats!$A$3:$AH$473,20,FALSE)</f>
        <v>0.91666666666666663</v>
      </c>
      <c r="L139" s="27">
        <f>VLOOKUP($O139,CardStats!$A$3:$AH$473,21,FALSE)</f>
        <v>0.83333333333333337</v>
      </c>
      <c r="M139" s="27">
        <f>VLOOKUP($O139,CardStats!$A$3:$AH$473,23,FALSE)</f>
        <v>0.66666666666666663</v>
      </c>
      <c r="N139" s="27">
        <f>VLOOKUP($O139,CardStats!$A$3:$AH$473,24,FALSE)</f>
        <v>0.66666666666666663</v>
      </c>
      <c r="O139" s="24" t="str">
        <f>Fixtures!A139</f>
        <v>Espanyol</v>
      </c>
      <c r="P139" s="24" t="str">
        <f>Fixtures!E139</f>
        <v>La Liga</v>
      </c>
      <c r="Q139" s="25">
        <f>IF(Fixtures!C139&gt;7,Fixtures!D139)</f>
        <v>43800</v>
      </c>
      <c r="R139" s="24" t="str">
        <f>Fixtures!B139</f>
        <v>Osasuna</v>
      </c>
      <c r="S139" s="22">
        <f>VLOOKUP($R139,CardStats!$A$3:$AH$473,5,FALSE)</f>
        <v>5.333333333333333</v>
      </c>
      <c r="T139" s="22">
        <f>VLOOKUP($R139,CardStats!$A$3:$AH$473,7,FALSE)</f>
        <v>5.5</v>
      </c>
      <c r="U139" s="22">
        <f>VLOOKUP($R139,CardStats!$A$3:$AH$473,8,FALSE)</f>
        <v>2.9166666666666665</v>
      </c>
      <c r="V139" s="22">
        <f>VLOOKUP($R139,CardStats!$A$3:$AH$473,10,FALSE)</f>
        <v>3.3333333333333335</v>
      </c>
      <c r="W139" s="27">
        <f>VLOOKUP($R139,CardStats!$A$3:$AH$473,11,FALSE)</f>
        <v>0.91666666666666663</v>
      </c>
      <c r="X139" s="27">
        <f>VLOOKUP($R139,CardStats!$A$3:$AH$473,13,FALSE)</f>
        <v>0.83333333333333337</v>
      </c>
      <c r="Y139" s="27">
        <f>VLOOKUP($R139,CardStats!$A$3:$AH$473,14,FALSE)</f>
        <v>0.75</v>
      </c>
      <c r="Z139" s="27">
        <f>VLOOKUP($R139,CardStats!$A$3:$AH$473,16,FALSE)</f>
        <v>0.83333333333333337</v>
      </c>
      <c r="AA139" s="27">
        <f>VLOOKUP($R139,CardStats!$A$3:$AH$473,17,FALSE)</f>
        <v>0.58333333333333337</v>
      </c>
      <c r="AB139" s="27">
        <f>VLOOKUP($R139,CardStats!$A$3:$AH$473,19,FALSE)</f>
        <v>0.66666666666666663</v>
      </c>
      <c r="AC139" s="27">
        <f>VLOOKUP($R139,CardStats!$A$3:$AH$473,20,FALSE)</f>
        <v>0.91666666666666663</v>
      </c>
      <c r="AD139" s="27">
        <f>VLOOKUP($R139,CardStats!$A$3:$AH$473,22,FALSE)</f>
        <v>0.83333333333333337</v>
      </c>
      <c r="AE139" s="27">
        <f>VLOOKUP($R139,CardStats!$A$3:$AH$473,23,FALSE)</f>
        <v>0.66666666666666663</v>
      </c>
      <c r="AF139" s="27">
        <f>VLOOKUP($R139,CardStats!$A$3:$AH$473,25,FALSE)</f>
        <v>0.66666666666666663</v>
      </c>
    </row>
    <row r="140" spans="1:32" hidden="1" x14ac:dyDescent="0.3">
      <c r="A140" s="22">
        <f>VLOOKUP($O140,CardStats!$A$3:$AH$473,5,FALSE)</f>
        <v>6.666666666666667</v>
      </c>
      <c r="B140" s="22">
        <f>VLOOKUP($O140,CardStats!$A$3:$AH$473,6,FALSE)</f>
        <v>6.5</v>
      </c>
      <c r="C140" s="22">
        <f>VLOOKUP($O140,CardStats!$A$3:$AH$473,8,FALSE)</f>
        <v>3.6666666666666665</v>
      </c>
      <c r="D140" s="22">
        <f>VLOOKUP($O140,CardStats!$A$3:$AH$473,9,FALSE)</f>
        <v>3.1666666666666665</v>
      </c>
      <c r="E140" s="27">
        <f>VLOOKUP($O140,CardStats!$A$3:$AH$473,11,FALSE)</f>
        <v>1</v>
      </c>
      <c r="F140" s="27">
        <f>VLOOKUP($O140,CardStats!$A$3:$AH$473,12,FALSE)</f>
        <v>1</v>
      </c>
      <c r="G140" s="27">
        <f>VLOOKUP($O140,CardStats!$A$3:$AH$473,14,FALSE)</f>
        <v>0.91666666666666663</v>
      </c>
      <c r="H140" s="27">
        <f>VLOOKUP($O140,CardStats!$A$3:$AH$473,15,FALSE)</f>
        <v>0.83333333333333337</v>
      </c>
      <c r="I140" s="27">
        <f>VLOOKUP($O140,CardStats!$A$3:$AH$473,17,FALSE)</f>
        <v>0.83333333333333337</v>
      </c>
      <c r="J140" s="27">
        <f>VLOOKUP($O140,CardStats!$A$3:$AH$473,18,FALSE)</f>
        <v>0.66666666666666663</v>
      </c>
      <c r="K140" s="27">
        <f>VLOOKUP($O140,CardStats!$A$3:$AH$473,20,FALSE)</f>
        <v>1</v>
      </c>
      <c r="L140" s="27">
        <f>VLOOKUP($O140,CardStats!$A$3:$AH$473,21,FALSE)</f>
        <v>1</v>
      </c>
      <c r="M140" s="27">
        <f>VLOOKUP($O140,CardStats!$A$3:$AH$473,23,FALSE)</f>
        <v>0.91666666666666663</v>
      </c>
      <c r="N140" s="27">
        <f>VLOOKUP($O140,CardStats!$A$3:$AH$473,24,FALSE)</f>
        <v>0.83333333333333337</v>
      </c>
      <c r="O140" s="24" t="str">
        <f>Fixtures!A140</f>
        <v>Getafe</v>
      </c>
      <c r="P140" s="24" t="str">
        <f>Fixtures!E140</f>
        <v>La Liga</v>
      </c>
      <c r="Q140" s="25">
        <f>IF(Fixtures!C140&gt;7,Fixtures!D140)</f>
        <v>43800</v>
      </c>
      <c r="R140" s="24" t="str">
        <f>Fixtures!B140</f>
        <v>Levante</v>
      </c>
      <c r="S140" s="22">
        <f>VLOOKUP($R140,CardStats!$A$3:$AH$473,5,FALSE)</f>
        <v>4.75</v>
      </c>
      <c r="T140" s="22">
        <f>VLOOKUP($R140,CardStats!$A$3:$AH$473,7,FALSE)</f>
        <v>5</v>
      </c>
      <c r="U140" s="22">
        <f>VLOOKUP($R140,CardStats!$A$3:$AH$473,8,FALSE)</f>
        <v>2.3333333333333335</v>
      </c>
      <c r="V140" s="22">
        <f>VLOOKUP($R140,CardStats!$A$3:$AH$473,10,FALSE)</f>
        <v>2.6666666666666665</v>
      </c>
      <c r="W140" s="27">
        <f>VLOOKUP($R140,CardStats!$A$3:$AH$473,11,FALSE)</f>
        <v>0.91666666666666663</v>
      </c>
      <c r="X140" s="27">
        <f>VLOOKUP($R140,CardStats!$A$3:$AH$473,13,FALSE)</f>
        <v>1</v>
      </c>
      <c r="Y140" s="27">
        <f>VLOOKUP($R140,CardStats!$A$3:$AH$473,14,FALSE)</f>
        <v>0.75</v>
      </c>
      <c r="Z140" s="27">
        <f>VLOOKUP($R140,CardStats!$A$3:$AH$473,16,FALSE)</f>
        <v>0.83333333333333337</v>
      </c>
      <c r="AA140" s="27">
        <f>VLOOKUP($R140,CardStats!$A$3:$AH$473,17,FALSE)</f>
        <v>0.41666666666666669</v>
      </c>
      <c r="AB140" s="27">
        <f>VLOOKUP($R140,CardStats!$A$3:$AH$473,19,FALSE)</f>
        <v>0.33333333333333331</v>
      </c>
      <c r="AC140" s="27">
        <f>VLOOKUP($R140,CardStats!$A$3:$AH$473,20,FALSE)</f>
        <v>0.91666666666666663</v>
      </c>
      <c r="AD140" s="27">
        <f>VLOOKUP($R140,CardStats!$A$3:$AH$473,22,FALSE)</f>
        <v>1</v>
      </c>
      <c r="AE140" s="27">
        <f>VLOOKUP($R140,CardStats!$A$3:$AH$473,23,FALSE)</f>
        <v>0.66666666666666663</v>
      </c>
      <c r="AF140" s="27">
        <f>VLOOKUP($R140,CardStats!$A$3:$AH$473,25,FALSE)</f>
        <v>0.83333333333333337</v>
      </c>
    </row>
    <row r="141" spans="1:32" hidden="1" x14ac:dyDescent="0.3">
      <c r="A141" s="22">
        <f>VLOOKUP($O141,CardStats!$A$3:$AH$473,5,FALSE)</f>
        <v>5.916666666666667</v>
      </c>
      <c r="B141" s="22">
        <f>VLOOKUP($O141,CardStats!$A$3:$AH$473,6,FALSE)</f>
        <v>4.833333333333333</v>
      </c>
      <c r="C141" s="22">
        <f>VLOOKUP($O141,CardStats!$A$3:$AH$473,8,FALSE)</f>
        <v>2.8333333333333335</v>
      </c>
      <c r="D141" s="22">
        <f>VLOOKUP($O141,CardStats!$A$3:$AH$473,9,FALSE)</f>
        <v>2.6666666666666665</v>
      </c>
      <c r="E141" s="27">
        <f>VLOOKUP($O141,CardStats!$A$3:$AH$473,11,FALSE)</f>
        <v>0.83333333333333337</v>
      </c>
      <c r="F141" s="27">
        <f>VLOOKUP($O141,CardStats!$A$3:$AH$473,12,FALSE)</f>
        <v>0.83333333333333337</v>
      </c>
      <c r="G141" s="27">
        <f>VLOOKUP($O141,CardStats!$A$3:$AH$473,14,FALSE)</f>
        <v>0.83333333333333337</v>
      </c>
      <c r="H141" s="27">
        <f>VLOOKUP($O141,CardStats!$A$3:$AH$473,15,FALSE)</f>
        <v>0.83333333333333337</v>
      </c>
      <c r="I141" s="27">
        <f>VLOOKUP($O141,CardStats!$A$3:$AH$473,17,FALSE)</f>
        <v>0.66666666666666663</v>
      </c>
      <c r="J141" s="27">
        <f>VLOOKUP($O141,CardStats!$A$3:$AH$473,18,FALSE)</f>
        <v>0.66666666666666663</v>
      </c>
      <c r="K141" s="27">
        <f>VLOOKUP($O141,CardStats!$A$3:$AH$473,20,FALSE)</f>
        <v>1</v>
      </c>
      <c r="L141" s="27">
        <f>VLOOKUP($O141,CardStats!$A$3:$AH$473,21,FALSE)</f>
        <v>1</v>
      </c>
      <c r="M141" s="27">
        <f>VLOOKUP($O141,CardStats!$A$3:$AH$473,23,FALSE)</f>
        <v>0.83333333333333337</v>
      </c>
      <c r="N141" s="27">
        <f>VLOOKUP($O141,CardStats!$A$3:$AH$473,24,FALSE)</f>
        <v>0.83333333333333337</v>
      </c>
      <c r="O141" s="24" t="str">
        <f>Fixtures!A141</f>
        <v>Sevilla</v>
      </c>
      <c r="P141" s="24" t="str">
        <f>Fixtures!E141</f>
        <v>La Liga</v>
      </c>
      <c r="Q141" s="25">
        <f>IF(Fixtures!C141&gt;7,Fixtures!D141)</f>
        <v>43800</v>
      </c>
      <c r="R141" s="24" t="str">
        <f>Fixtures!B141</f>
        <v>Leganes</v>
      </c>
      <c r="S141" s="22">
        <f>VLOOKUP($R141,CardStats!$A$3:$AH$473,5,FALSE)</f>
        <v>5.75</v>
      </c>
      <c r="T141" s="22">
        <f>VLOOKUP($R141,CardStats!$A$3:$AH$473,7,FALSE)</f>
        <v>6.2</v>
      </c>
      <c r="U141" s="22">
        <f>VLOOKUP($R141,CardStats!$A$3:$AH$473,8,FALSE)</f>
        <v>3.25</v>
      </c>
      <c r="V141" s="22">
        <f>VLOOKUP($R141,CardStats!$A$3:$AH$473,10,FALSE)</f>
        <v>3.8</v>
      </c>
      <c r="W141" s="27">
        <f>VLOOKUP($R141,CardStats!$A$3:$AH$473,11,FALSE)</f>
        <v>0.83333333333333337</v>
      </c>
      <c r="X141" s="27">
        <f>VLOOKUP($R141,CardStats!$A$3:$AH$473,13,FALSE)</f>
        <v>1</v>
      </c>
      <c r="Y141" s="27">
        <f>VLOOKUP($R141,CardStats!$A$3:$AH$473,14,FALSE)</f>
        <v>0.83333333333333337</v>
      </c>
      <c r="Z141" s="27">
        <f>VLOOKUP($R141,CardStats!$A$3:$AH$473,16,FALSE)</f>
        <v>1</v>
      </c>
      <c r="AA141" s="27">
        <f>VLOOKUP($R141,CardStats!$A$3:$AH$473,17,FALSE)</f>
        <v>0.83333333333333337</v>
      </c>
      <c r="AB141" s="27">
        <f>VLOOKUP($R141,CardStats!$A$3:$AH$473,19,FALSE)</f>
        <v>1</v>
      </c>
      <c r="AC141" s="27">
        <f>VLOOKUP($R141,CardStats!$A$3:$AH$473,20,FALSE)</f>
        <v>0.91666666666666663</v>
      </c>
      <c r="AD141" s="27">
        <f>VLOOKUP($R141,CardStats!$A$3:$AH$473,22,FALSE)</f>
        <v>1</v>
      </c>
      <c r="AE141" s="27">
        <f>VLOOKUP($R141,CardStats!$A$3:$AH$473,23,FALSE)</f>
        <v>0.91666666666666663</v>
      </c>
      <c r="AF141" s="27">
        <f>VLOOKUP($R141,CardStats!$A$3:$AH$473,25,FALSE)</f>
        <v>1</v>
      </c>
    </row>
    <row r="142" spans="1:32" hidden="1" x14ac:dyDescent="0.3">
      <c r="A142" s="22">
        <f>VLOOKUP($O142,CardStats!$A$3:$AH$473,5,FALSE)</f>
        <v>4.416666666666667</v>
      </c>
      <c r="B142" s="22">
        <f>VLOOKUP($O142,CardStats!$A$3:$AH$473,6,FALSE)</f>
        <v>4.666666666666667</v>
      </c>
      <c r="C142" s="22">
        <f>VLOOKUP($O142,CardStats!$A$3:$AH$473,8,FALSE)</f>
        <v>2.5</v>
      </c>
      <c r="D142" s="22">
        <f>VLOOKUP($O142,CardStats!$A$3:$AH$473,9,FALSE)</f>
        <v>2.3333333333333335</v>
      </c>
      <c r="E142" s="27">
        <f>VLOOKUP($O142,CardStats!$A$3:$AH$473,11,FALSE)</f>
        <v>0.91666666666666663</v>
      </c>
      <c r="F142" s="27">
        <f>VLOOKUP($O142,CardStats!$A$3:$AH$473,12,FALSE)</f>
        <v>1</v>
      </c>
      <c r="G142" s="27">
        <f>VLOOKUP($O142,CardStats!$A$3:$AH$473,14,FALSE)</f>
        <v>0.75</v>
      </c>
      <c r="H142" s="27">
        <f>VLOOKUP($O142,CardStats!$A$3:$AH$473,15,FALSE)</f>
        <v>0.83333333333333337</v>
      </c>
      <c r="I142" s="27">
        <f>VLOOKUP($O142,CardStats!$A$3:$AH$473,17,FALSE)</f>
        <v>0.5</v>
      </c>
      <c r="J142" s="27">
        <f>VLOOKUP($O142,CardStats!$A$3:$AH$473,18,FALSE)</f>
        <v>0.66666666666666663</v>
      </c>
      <c r="K142" s="27">
        <f>VLOOKUP($O142,CardStats!$A$3:$AH$473,20,FALSE)</f>
        <v>1</v>
      </c>
      <c r="L142" s="27">
        <f>VLOOKUP($O142,CardStats!$A$3:$AH$473,21,FALSE)</f>
        <v>1</v>
      </c>
      <c r="M142" s="27">
        <f>VLOOKUP($O142,CardStats!$A$3:$AH$473,23,FALSE)</f>
        <v>0.91666666666666663</v>
      </c>
      <c r="N142" s="27">
        <f>VLOOKUP($O142,CardStats!$A$3:$AH$473,24,FALSE)</f>
        <v>0.83333333333333337</v>
      </c>
      <c r="O142" s="24" t="str">
        <f>Fixtures!A142</f>
        <v>Monaco</v>
      </c>
      <c r="P142" s="24" t="str">
        <f>Fixtures!E142</f>
        <v>Ligue 1</v>
      </c>
      <c r="Q142" s="25">
        <f>IF(Fixtures!C142&gt;7,Fixtures!D142)</f>
        <v>43800</v>
      </c>
      <c r="R142" s="24" t="str">
        <f>Fixtures!B142</f>
        <v>PSG</v>
      </c>
      <c r="S142" s="22">
        <f>VLOOKUP($R142,CardStats!$A$3:$AH$473,5,FALSE)</f>
        <v>3.3333333333333335</v>
      </c>
      <c r="T142" s="22">
        <f>VLOOKUP($R142,CardStats!$A$3:$AH$473,7,FALSE)</f>
        <v>3.8333333333333335</v>
      </c>
      <c r="U142" s="22">
        <f>VLOOKUP($R142,CardStats!$A$3:$AH$473,8,FALSE)</f>
        <v>1.9166666666666667</v>
      </c>
      <c r="V142" s="22">
        <f>VLOOKUP($R142,CardStats!$A$3:$AH$473,10,FALSE)</f>
        <v>2.1666666666666665</v>
      </c>
      <c r="W142" s="27">
        <f>VLOOKUP($R142,CardStats!$A$3:$AH$473,11,FALSE)</f>
        <v>0.66666666666666663</v>
      </c>
      <c r="X142" s="27">
        <f>VLOOKUP($R142,CardStats!$A$3:$AH$473,13,FALSE)</f>
        <v>0.66666666666666663</v>
      </c>
      <c r="Y142" s="27">
        <f>VLOOKUP($R142,CardStats!$A$3:$AH$473,14,FALSE)</f>
        <v>0.41666666666666669</v>
      </c>
      <c r="Z142" s="27">
        <f>VLOOKUP($R142,CardStats!$A$3:$AH$473,16,FALSE)</f>
        <v>0.5</v>
      </c>
      <c r="AA142" s="27">
        <f>VLOOKUP($R142,CardStats!$A$3:$AH$473,17,FALSE)</f>
        <v>0.25</v>
      </c>
      <c r="AB142" s="27">
        <f>VLOOKUP($R142,CardStats!$A$3:$AH$473,19,FALSE)</f>
        <v>0.5</v>
      </c>
      <c r="AC142" s="27">
        <f>VLOOKUP($R142,CardStats!$A$3:$AH$473,20,FALSE)</f>
        <v>0.83333333333333337</v>
      </c>
      <c r="AD142" s="27">
        <f>VLOOKUP($R142,CardStats!$A$3:$AH$473,22,FALSE)</f>
        <v>0.83333333333333337</v>
      </c>
      <c r="AE142" s="27">
        <f>VLOOKUP($R142,CardStats!$A$3:$AH$473,23,FALSE)</f>
        <v>0.66666666666666663</v>
      </c>
      <c r="AF142" s="27">
        <f>VLOOKUP($R142,CardStats!$A$3:$AH$473,25,FALSE)</f>
        <v>0.66666666666666663</v>
      </c>
    </row>
    <row r="143" spans="1:32" hidden="1" x14ac:dyDescent="0.3">
      <c r="A143" s="22">
        <f>VLOOKUP($O143,CardStats!$A$3:$AH$473,5,FALSE)</f>
        <v>4.333333333333333</v>
      </c>
      <c r="B143" s="22">
        <f>VLOOKUP($O143,CardStats!$A$3:$AH$473,6,FALSE)</f>
        <v>4</v>
      </c>
      <c r="C143" s="22">
        <f>VLOOKUP($O143,CardStats!$A$3:$AH$473,8,FALSE)</f>
        <v>1.8333333333333333</v>
      </c>
      <c r="D143" s="22">
        <f>VLOOKUP($O143,CardStats!$A$3:$AH$473,9,FALSE)</f>
        <v>1.3333333333333333</v>
      </c>
      <c r="E143" s="27">
        <f>VLOOKUP($O143,CardStats!$A$3:$AH$473,11,FALSE)</f>
        <v>1</v>
      </c>
      <c r="F143" s="27">
        <f>VLOOKUP($O143,CardStats!$A$3:$AH$473,12,FALSE)</f>
        <v>1</v>
      </c>
      <c r="G143" s="27">
        <f>VLOOKUP($O143,CardStats!$A$3:$AH$473,14,FALSE)</f>
        <v>0.75</v>
      </c>
      <c r="H143" s="27">
        <f>VLOOKUP($O143,CardStats!$A$3:$AH$473,15,FALSE)</f>
        <v>0.66666666666666663</v>
      </c>
      <c r="I143" s="27">
        <f>VLOOKUP($O143,CardStats!$A$3:$AH$473,17,FALSE)</f>
        <v>0.25</v>
      </c>
      <c r="J143" s="27">
        <f>VLOOKUP($O143,CardStats!$A$3:$AH$473,18,FALSE)</f>
        <v>0.16666666666666666</v>
      </c>
      <c r="K143" s="27">
        <f>VLOOKUP($O143,CardStats!$A$3:$AH$473,20,FALSE)</f>
        <v>0.91666666666666663</v>
      </c>
      <c r="L143" s="27">
        <f>VLOOKUP($O143,CardStats!$A$3:$AH$473,21,FALSE)</f>
        <v>0.83333333333333337</v>
      </c>
      <c r="M143" s="27">
        <f>VLOOKUP($O143,CardStats!$A$3:$AH$473,23,FALSE)</f>
        <v>0.66666666666666663</v>
      </c>
      <c r="N143" s="27">
        <f>VLOOKUP($O143,CardStats!$A$3:$AH$473,24,FALSE)</f>
        <v>0.5</v>
      </c>
      <c r="O143" s="24" t="str">
        <f>Fixtures!A143</f>
        <v>Nantes</v>
      </c>
      <c r="P143" s="24" t="str">
        <f>Fixtures!E143</f>
        <v>Ligue 1</v>
      </c>
      <c r="Q143" s="25">
        <f>IF(Fixtures!C143&gt;7,Fixtures!D143)</f>
        <v>43800</v>
      </c>
      <c r="R143" s="24" t="str">
        <f>Fixtures!B143</f>
        <v>Toulouse</v>
      </c>
      <c r="S143" s="22">
        <f>VLOOKUP($R143,CardStats!$A$3:$AH$473,5,FALSE)</f>
        <v>2.75</v>
      </c>
      <c r="T143" s="22">
        <f>VLOOKUP($R143,CardStats!$A$3:$AH$473,7,FALSE)</f>
        <v>2.3333333333333335</v>
      </c>
      <c r="U143" s="22">
        <f>VLOOKUP($R143,CardStats!$A$3:$AH$473,8,FALSE)</f>
        <v>1.6666666666666667</v>
      </c>
      <c r="V143" s="22">
        <f>VLOOKUP($R143,CardStats!$A$3:$AH$473,10,FALSE)</f>
        <v>1.3333333333333333</v>
      </c>
      <c r="W143" s="27">
        <f>VLOOKUP($R143,CardStats!$A$3:$AH$473,11,FALSE)</f>
        <v>0.5</v>
      </c>
      <c r="X143" s="27">
        <f>VLOOKUP($R143,CardStats!$A$3:$AH$473,13,FALSE)</f>
        <v>0.5</v>
      </c>
      <c r="Y143" s="27">
        <f>VLOOKUP($R143,CardStats!$A$3:$AH$473,14,FALSE)</f>
        <v>0.25</v>
      </c>
      <c r="Z143" s="27">
        <f>VLOOKUP($R143,CardStats!$A$3:$AH$473,16,FALSE)</f>
        <v>0.16666666666666666</v>
      </c>
      <c r="AA143" s="27">
        <f>VLOOKUP($R143,CardStats!$A$3:$AH$473,17,FALSE)</f>
        <v>0.25</v>
      </c>
      <c r="AB143" s="27">
        <f>VLOOKUP($R143,CardStats!$A$3:$AH$473,19,FALSE)</f>
        <v>0.16666666666666666</v>
      </c>
      <c r="AC143" s="27">
        <f>VLOOKUP($R143,CardStats!$A$3:$AH$473,20,FALSE)</f>
        <v>0.75</v>
      </c>
      <c r="AD143" s="27">
        <f>VLOOKUP($R143,CardStats!$A$3:$AH$473,22,FALSE)</f>
        <v>0.66666666666666663</v>
      </c>
      <c r="AE143" s="27">
        <f>VLOOKUP($R143,CardStats!$A$3:$AH$473,23,FALSE)</f>
        <v>0.5</v>
      </c>
      <c r="AF143" s="27">
        <f>VLOOKUP($R143,CardStats!$A$3:$AH$473,25,FALSE)</f>
        <v>0.33333333333333331</v>
      </c>
    </row>
    <row r="144" spans="1:32" hidden="1" x14ac:dyDescent="0.3">
      <c r="A144" s="22">
        <f>VLOOKUP($O144,CardStats!$A$3:$AH$473,5,FALSE)</f>
        <v>4.9090909090909092</v>
      </c>
      <c r="B144" s="22">
        <f>VLOOKUP($O144,CardStats!$A$3:$AH$473,6,FALSE)</f>
        <v>4.4000000000000004</v>
      </c>
      <c r="C144" s="22">
        <f>VLOOKUP($O144,CardStats!$A$3:$AH$473,8,FALSE)</f>
        <v>2</v>
      </c>
      <c r="D144" s="22">
        <f>VLOOKUP($O144,CardStats!$A$3:$AH$473,9,FALSE)</f>
        <v>1.4</v>
      </c>
      <c r="E144" s="27">
        <f>VLOOKUP($O144,CardStats!$A$3:$AH$473,11,FALSE)</f>
        <v>1</v>
      </c>
      <c r="F144" s="27">
        <f>VLOOKUP($O144,CardStats!$A$3:$AH$473,12,FALSE)</f>
        <v>1</v>
      </c>
      <c r="G144" s="27">
        <f>VLOOKUP($O144,CardStats!$A$3:$AH$473,14,FALSE)</f>
        <v>0.90909090909090906</v>
      </c>
      <c r="H144" s="27">
        <f>VLOOKUP($O144,CardStats!$A$3:$AH$473,15,FALSE)</f>
        <v>0.8</v>
      </c>
      <c r="I144" s="27">
        <f>VLOOKUP($O144,CardStats!$A$3:$AH$473,17,FALSE)</f>
        <v>0.54545454545454541</v>
      </c>
      <c r="J144" s="27">
        <f>VLOOKUP($O144,CardStats!$A$3:$AH$473,18,FALSE)</f>
        <v>0.4</v>
      </c>
      <c r="K144" s="27">
        <f>VLOOKUP($O144,CardStats!$A$3:$AH$473,20,FALSE)</f>
        <v>0.90909090909090906</v>
      </c>
      <c r="L144" s="27">
        <f>VLOOKUP($O144,CardStats!$A$3:$AH$473,21,FALSE)</f>
        <v>1</v>
      </c>
      <c r="M144" s="27">
        <f>VLOOKUP($O144,CardStats!$A$3:$AH$473,23,FALSE)</f>
        <v>0.63636363636363635</v>
      </c>
      <c r="N144" s="27">
        <f>VLOOKUP($O144,CardStats!$A$3:$AH$473,24,FALSE)</f>
        <v>0.4</v>
      </c>
      <c r="O144" s="24" t="str">
        <f>Fixtures!A144</f>
        <v>Rennes</v>
      </c>
      <c r="P144" s="24" t="str">
        <f>Fixtures!E144</f>
        <v>Ligue 1</v>
      </c>
      <c r="Q144" s="25">
        <f>IF(Fixtures!C144&gt;7,Fixtures!D144)</f>
        <v>43800</v>
      </c>
      <c r="R144" s="24" t="str">
        <f>Fixtures!B144</f>
        <v>Saint-Etienne</v>
      </c>
      <c r="S144" s="22">
        <f>VLOOKUP($R144,CardStats!$A$3:$AH$473,5,FALSE)</f>
        <v>3.6666666666666665</v>
      </c>
      <c r="T144" s="22">
        <f>VLOOKUP($R144,CardStats!$A$3:$AH$473,7,FALSE)</f>
        <v>3.1666666666666665</v>
      </c>
      <c r="U144" s="22">
        <f>VLOOKUP($R144,CardStats!$A$3:$AH$473,8,FALSE)</f>
        <v>2</v>
      </c>
      <c r="V144" s="22">
        <f>VLOOKUP($R144,CardStats!$A$3:$AH$473,10,FALSE)</f>
        <v>2</v>
      </c>
      <c r="W144" s="27">
        <f>VLOOKUP($R144,CardStats!$A$3:$AH$473,11,FALSE)</f>
        <v>0.75</v>
      </c>
      <c r="X144" s="27">
        <f>VLOOKUP($R144,CardStats!$A$3:$AH$473,13,FALSE)</f>
        <v>0.5</v>
      </c>
      <c r="Y144" s="27">
        <f>VLOOKUP($R144,CardStats!$A$3:$AH$473,14,FALSE)</f>
        <v>0.41666666666666669</v>
      </c>
      <c r="Z144" s="27">
        <f>VLOOKUP($R144,CardStats!$A$3:$AH$473,16,FALSE)</f>
        <v>0.33333333333333331</v>
      </c>
      <c r="AA144" s="27">
        <f>VLOOKUP($R144,CardStats!$A$3:$AH$473,17,FALSE)</f>
        <v>0.41666666666666669</v>
      </c>
      <c r="AB144" s="27">
        <f>VLOOKUP($R144,CardStats!$A$3:$AH$473,19,FALSE)</f>
        <v>0.33333333333333331</v>
      </c>
      <c r="AC144" s="27">
        <f>VLOOKUP($R144,CardStats!$A$3:$AH$473,20,FALSE)</f>
        <v>0.91666666666666663</v>
      </c>
      <c r="AD144" s="27">
        <f>VLOOKUP($R144,CardStats!$A$3:$AH$473,22,FALSE)</f>
        <v>0.83333333333333337</v>
      </c>
      <c r="AE144" s="27">
        <f>VLOOKUP($R144,CardStats!$A$3:$AH$473,23,FALSE)</f>
        <v>0.58333333333333337</v>
      </c>
      <c r="AF144" s="27">
        <f>VLOOKUP($R144,CardStats!$A$3:$AH$473,25,FALSE)</f>
        <v>0.66666666666666663</v>
      </c>
    </row>
    <row r="145" spans="1:32" hidden="1" x14ac:dyDescent="0.3">
      <c r="A145" s="22">
        <f>VLOOKUP($O145,CardStats!$A$3:$AH$473,5,FALSE)</f>
        <v>3.9</v>
      </c>
      <c r="B145" s="22">
        <f>VLOOKUP($O145,CardStats!$A$3:$AH$473,6,FALSE)</f>
        <v>4</v>
      </c>
      <c r="C145" s="22">
        <f>VLOOKUP($O145,CardStats!$A$3:$AH$473,8,FALSE)</f>
        <v>1.9</v>
      </c>
      <c r="D145" s="22">
        <f>VLOOKUP($O145,CardStats!$A$3:$AH$473,9,FALSE)</f>
        <v>2</v>
      </c>
      <c r="E145" s="27">
        <f>VLOOKUP($O145,CardStats!$A$3:$AH$473,11,FALSE)</f>
        <v>0.9</v>
      </c>
      <c r="F145" s="27">
        <f>VLOOKUP($O145,CardStats!$A$3:$AH$473,12,FALSE)</f>
        <v>0.8</v>
      </c>
      <c r="G145" s="27">
        <f>VLOOKUP($O145,CardStats!$A$3:$AH$473,14,FALSE)</f>
        <v>0.7</v>
      </c>
      <c r="H145" s="27">
        <f>VLOOKUP($O145,CardStats!$A$3:$AH$473,15,FALSE)</f>
        <v>0.6</v>
      </c>
      <c r="I145" s="27">
        <f>VLOOKUP($O145,CardStats!$A$3:$AH$473,17,FALSE)</f>
        <v>0.3</v>
      </c>
      <c r="J145" s="27">
        <f>VLOOKUP($O145,CardStats!$A$3:$AH$473,18,FALSE)</f>
        <v>0.6</v>
      </c>
      <c r="K145" s="27">
        <f>VLOOKUP($O145,CardStats!$A$3:$AH$473,20,FALSE)</f>
        <v>1</v>
      </c>
      <c r="L145" s="27">
        <f>VLOOKUP($O145,CardStats!$A$3:$AH$473,21,FALSE)</f>
        <v>1</v>
      </c>
      <c r="M145" s="27">
        <f>VLOOKUP($O145,CardStats!$A$3:$AH$473,23,FALSE)</f>
        <v>0.7</v>
      </c>
      <c r="N145" s="27">
        <f>VLOOKUP($O145,CardStats!$A$3:$AH$473,24,FALSE)</f>
        <v>0.6</v>
      </c>
      <c r="O145" s="24" t="str">
        <f>Fixtures!A145</f>
        <v>Borussia M'gladbach</v>
      </c>
      <c r="P145" s="24" t="str">
        <f>Fixtures!E145</f>
        <v>Bundesliga</v>
      </c>
      <c r="Q145" s="25">
        <f>IF(Fixtures!C145&gt;7,Fixtures!D145)</f>
        <v>43800</v>
      </c>
      <c r="R145" s="24" t="str">
        <f>Fixtures!B145</f>
        <v>Freiburg</v>
      </c>
      <c r="S145" s="22">
        <f>VLOOKUP($R145,CardStats!$A$3:$AH$473,5,FALSE)</f>
        <v>3.5</v>
      </c>
      <c r="T145" s="22">
        <f>VLOOKUP($R145,CardStats!$A$3:$AH$473,7,FALSE)</f>
        <v>4</v>
      </c>
      <c r="U145" s="22">
        <f>VLOOKUP($R145,CardStats!$A$3:$AH$473,8,FALSE)</f>
        <v>1.4</v>
      </c>
      <c r="V145" s="22">
        <f>VLOOKUP($R145,CardStats!$A$3:$AH$473,10,FALSE)</f>
        <v>1.8</v>
      </c>
      <c r="W145" s="27">
        <f>VLOOKUP($R145,CardStats!$A$3:$AH$473,11,FALSE)</f>
        <v>0.7</v>
      </c>
      <c r="X145" s="27">
        <f>VLOOKUP($R145,CardStats!$A$3:$AH$473,13,FALSE)</f>
        <v>0.8</v>
      </c>
      <c r="Y145" s="27">
        <f>VLOOKUP($R145,CardStats!$A$3:$AH$473,14,FALSE)</f>
        <v>0.5</v>
      </c>
      <c r="Z145" s="27">
        <f>VLOOKUP($R145,CardStats!$A$3:$AH$473,16,FALSE)</f>
        <v>0.6</v>
      </c>
      <c r="AA145" s="27">
        <f>VLOOKUP($R145,CardStats!$A$3:$AH$473,17,FALSE)</f>
        <v>0.1</v>
      </c>
      <c r="AB145" s="27">
        <f>VLOOKUP($R145,CardStats!$A$3:$AH$473,19,FALSE)</f>
        <v>0.2</v>
      </c>
      <c r="AC145" s="27">
        <f>VLOOKUP($R145,CardStats!$A$3:$AH$473,20,FALSE)</f>
        <v>0.7</v>
      </c>
      <c r="AD145" s="27">
        <f>VLOOKUP($R145,CardStats!$A$3:$AH$473,22,FALSE)</f>
        <v>0.8</v>
      </c>
      <c r="AE145" s="27">
        <f>VLOOKUP($R145,CardStats!$A$3:$AH$473,23,FALSE)</f>
        <v>0.4</v>
      </c>
      <c r="AF145" s="27">
        <f>VLOOKUP($R145,CardStats!$A$3:$AH$473,25,FALSE)</f>
        <v>0.6</v>
      </c>
    </row>
    <row r="146" spans="1:32" hidden="1" x14ac:dyDescent="0.3">
      <c r="A146" s="22">
        <f>VLOOKUP($O146,CardStats!$A$3:$AH$473,5,FALSE)</f>
        <v>3.3</v>
      </c>
      <c r="B146" s="22">
        <f>VLOOKUP($O146,CardStats!$A$3:$AH$473,6,FALSE)</f>
        <v>3.4</v>
      </c>
      <c r="C146" s="22">
        <f>VLOOKUP($O146,CardStats!$A$3:$AH$473,8,FALSE)</f>
        <v>1.6</v>
      </c>
      <c r="D146" s="22">
        <f>VLOOKUP($O146,CardStats!$A$3:$AH$473,9,FALSE)</f>
        <v>1</v>
      </c>
      <c r="E146" s="27">
        <f>VLOOKUP($O146,CardStats!$A$3:$AH$473,11,FALSE)</f>
        <v>0.7</v>
      </c>
      <c r="F146" s="27">
        <f>VLOOKUP($O146,CardStats!$A$3:$AH$473,12,FALSE)</f>
        <v>0.8</v>
      </c>
      <c r="G146" s="27">
        <f>VLOOKUP($O146,CardStats!$A$3:$AH$473,14,FALSE)</f>
        <v>0.6</v>
      </c>
      <c r="H146" s="27">
        <f>VLOOKUP($O146,CardStats!$A$3:$AH$473,15,FALSE)</f>
        <v>0.6</v>
      </c>
      <c r="I146" s="27">
        <f>VLOOKUP($O146,CardStats!$A$3:$AH$473,17,FALSE)</f>
        <v>0.2</v>
      </c>
      <c r="J146" s="27">
        <f>VLOOKUP($O146,CardStats!$A$3:$AH$473,18,FALSE)</f>
        <v>0.2</v>
      </c>
      <c r="K146" s="27">
        <f>VLOOKUP($O146,CardStats!$A$3:$AH$473,20,FALSE)</f>
        <v>0.7</v>
      </c>
      <c r="L146" s="27">
        <f>VLOOKUP($O146,CardStats!$A$3:$AH$473,21,FALSE)</f>
        <v>0.6</v>
      </c>
      <c r="M146" s="27">
        <f>VLOOKUP($O146,CardStats!$A$3:$AH$473,23,FALSE)</f>
        <v>0.6</v>
      </c>
      <c r="N146" s="27">
        <f>VLOOKUP($O146,CardStats!$A$3:$AH$473,24,FALSE)</f>
        <v>0.4</v>
      </c>
      <c r="O146" s="24" t="str">
        <f>Fixtures!A146</f>
        <v>Wolfsburg</v>
      </c>
      <c r="P146" s="24" t="str">
        <f>Fixtures!E146</f>
        <v>Bundesliga</v>
      </c>
      <c r="Q146" s="25">
        <f>IF(Fixtures!C146&gt;7,Fixtures!D146)</f>
        <v>43800</v>
      </c>
      <c r="R146" s="24" t="str">
        <f>Fixtures!B146</f>
        <v>Werder Bremen</v>
      </c>
      <c r="S146" s="22">
        <f>VLOOKUP($R146,CardStats!$A$3:$AH$473,5,FALSE)</f>
        <v>4</v>
      </c>
      <c r="T146" s="22">
        <f>VLOOKUP($R146,CardStats!$A$3:$AH$473,7,FALSE)</f>
        <v>4.2</v>
      </c>
      <c r="U146" s="22">
        <f>VLOOKUP($R146,CardStats!$A$3:$AH$473,8,FALSE)</f>
        <v>1.6</v>
      </c>
      <c r="V146" s="22">
        <f>VLOOKUP($R146,CardStats!$A$3:$AH$473,10,FALSE)</f>
        <v>2.2000000000000002</v>
      </c>
      <c r="W146" s="27">
        <f>VLOOKUP($R146,CardStats!$A$3:$AH$473,11,FALSE)</f>
        <v>0.7</v>
      </c>
      <c r="X146" s="27">
        <f>VLOOKUP($R146,CardStats!$A$3:$AH$473,13,FALSE)</f>
        <v>0.8</v>
      </c>
      <c r="Y146" s="27">
        <f>VLOOKUP($R146,CardStats!$A$3:$AH$473,14,FALSE)</f>
        <v>0.4</v>
      </c>
      <c r="Z146" s="27">
        <f>VLOOKUP($R146,CardStats!$A$3:$AH$473,16,FALSE)</f>
        <v>0.4</v>
      </c>
      <c r="AA146" s="27">
        <f>VLOOKUP($R146,CardStats!$A$3:$AH$473,17,FALSE)</f>
        <v>0.4</v>
      </c>
      <c r="AB146" s="27">
        <f>VLOOKUP($R146,CardStats!$A$3:$AH$473,19,FALSE)</f>
        <v>0.4</v>
      </c>
      <c r="AC146" s="27">
        <f>VLOOKUP($R146,CardStats!$A$3:$AH$473,20,FALSE)</f>
        <v>0.7</v>
      </c>
      <c r="AD146" s="27">
        <f>VLOOKUP($R146,CardStats!$A$3:$AH$473,22,FALSE)</f>
        <v>0.8</v>
      </c>
      <c r="AE146" s="27">
        <f>VLOOKUP($R146,CardStats!$A$3:$AH$473,23,FALSE)</f>
        <v>0.3</v>
      </c>
      <c r="AF146" s="27">
        <f>VLOOKUP($R146,CardStats!$A$3:$AH$473,25,FALSE)</f>
        <v>0.4</v>
      </c>
    </row>
    <row r="147" spans="1:32" hidden="1" x14ac:dyDescent="0.3">
      <c r="A147" s="22">
        <f>VLOOKUP($O147,CardStats!$A$3:$AH$473,5,FALSE)</f>
        <v>5</v>
      </c>
      <c r="B147" s="22">
        <f>VLOOKUP($O147,CardStats!$A$3:$AH$473,6,FALSE)</f>
        <v>5</v>
      </c>
      <c r="C147" s="22">
        <f>VLOOKUP($O147,CardStats!$A$3:$AH$473,8,FALSE)</f>
        <v>3</v>
      </c>
      <c r="D147" s="22">
        <f>VLOOKUP($O147,CardStats!$A$3:$AH$473,9,FALSE)</f>
        <v>2.6666666666666665</v>
      </c>
      <c r="E147" s="27">
        <f>VLOOKUP($O147,CardStats!$A$3:$AH$473,11,FALSE)</f>
        <v>0.90909090909090906</v>
      </c>
      <c r="F147" s="27">
        <f>VLOOKUP($O147,CardStats!$A$3:$AH$473,12,FALSE)</f>
        <v>0.83333333333333337</v>
      </c>
      <c r="G147" s="27">
        <f>VLOOKUP($O147,CardStats!$A$3:$AH$473,14,FALSE)</f>
        <v>0.72727272727272729</v>
      </c>
      <c r="H147" s="27">
        <f>VLOOKUP($O147,CardStats!$A$3:$AH$473,15,FALSE)</f>
        <v>0.66666666666666663</v>
      </c>
      <c r="I147" s="27">
        <f>VLOOKUP($O147,CardStats!$A$3:$AH$473,17,FALSE)</f>
        <v>0.54545454545454541</v>
      </c>
      <c r="J147" s="27">
        <f>VLOOKUP($O147,CardStats!$A$3:$AH$473,18,FALSE)</f>
        <v>0.33333333333333331</v>
      </c>
      <c r="K147" s="27">
        <f>VLOOKUP($O147,CardStats!$A$3:$AH$473,20,FALSE)</f>
        <v>1</v>
      </c>
      <c r="L147" s="27">
        <f>VLOOKUP($O147,CardStats!$A$3:$AH$473,21,FALSE)</f>
        <v>1</v>
      </c>
      <c r="M147" s="27">
        <f>VLOOKUP($O147,CardStats!$A$3:$AH$473,23,FALSE)</f>
        <v>0.81818181818181823</v>
      </c>
      <c r="N147" s="27">
        <f>VLOOKUP($O147,CardStats!$A$3:$AH$473,24,FALSE)</f>
        <v>0.83333333333333337</v>
      </c>
      <c r="O147" s="24" t="str">
        <f>Fixtures!A147</f>
        <v>Cagliari</v>
      </c>
      <c r="P147" s="24" t="str">
        <f>Fixtures!E147</f>
        <v>Serie A</v>
      </c>
      <c r="Q147" s="25">
        <f>IF(Fixtures!C147&gt;7,Fixtures!D147)</f>
        <v>43801</v>
      </c>
      <c r="R147" s="24" t="str">
        <f>Fixtures!B147</f>
        <v>Sampdoria</v>
      </c>
      <c r="S147" s="22">
        <f>VLOOKUP($R147,CardStats!$A$3:$AH$473,5,FALSE)</f>
        <v>5.2727272727272725</v>
      </c>
      <c r="T147" s="22">
        <f>VLOOKUP($R147,CardStats!$A$3:$AH$473,7,FALSE)</f>
        <v>5</v>
      </c>
      <c r="U147" s="22">
        <f>VLOOKUP($R147,CardStats!$A$3:$AH$473,8,FALSE)</f>
        <v>2.8181818181818183</v>
      </c>
      <c r="V147" s="22">
        <f>VLOOKUP($R147,CardStats!$A$3:$AH$473,10,FALSE)</f>
        <v>3</v>
      </c>
      <c r="W147" s="27">
        <f>VLOOKUP($R147,CardStats!$A$3:$AH$473,11,FALSE)</f>
        <v>1</v>
      </c>
      <c r="X147" s="27">
        <f>VLOOKUP($R147,CardStats!$A$3:$AH$473,13,FALSE)</f>
        <v>1</v>
      </c>
      <c r="Y147" s="27">
        <f>VLOOKUP($R147,CardStats!$A$3:$AH$473,14,FALSE)</f>
        <v>0.90909090909090906</v>
      </c>
      <c r="Z147" s="27">
        <f>VLOOKUP($R147,CardStats!$A$3:$AH$473,16,FALSE)</f>
        <v>1</v>
      </c>
      <c r="AA147" s="27">
        <f>VLOOKUP($R147,CardStats!$A$3:$AH$473,17,FALSE)</f>
        <v>0.45454545454545453</v>
      </c>
      <c r="AB147" s="27">
        <f>VLOOKUP($R147,CardStats!$A$3:$AH$473,19,FALSE)</f>
        <v>0.33333333333333331</v>
      </c>
      <c r="AC147" s="27">
        <f>VLOOKUP($R147,CardStats!$A$3:$AH$473,20,FALSE)</f>
        <v>1</v>
      </c>
      <c r="AD147" s="27">
        <f>VLOOKUP($R147,CardStats!$A$3:$AH$473,22,FALSE)</f>
        <v>1</v>
      </c>
      <c r="AE147" s="27">
        <f>VLOOKUP($R147,CardStats!$A$3:$AH$473,23,FALSE)</f>
        <v>0.90909090909090906</v>
      </c>
      <c r="AF147" s="27">
        <f>VLOOKUP($R147,CardStats!$A$3:$AH$473,25,FALSE)</f>
        <v>0.83333333333333337</v>
      </c>
    </row>
    <row r="148" spans="1:32" hidden="1" x14ac:dyDescent="0.3">
      <c r="A148" s="22">
        <f>VLOOKUP($O148,CardStats!$A$3:$AH$473,5,FALSE)</f>
        <v>4.0999999999999996</v>
      </c>
      <c r="B148" s="22">
        <f>VLOOKUP($O148,CardStats!$A$3:$AH$473,6,FALSE)</f>
        <v>4.25</v>
      </c>
      <c r="C148" s="22">
        <f>VLOOKUP($O148,CardStats!$A$3:$AH$473,8,FALSE)</f>
        <v>2.4</v>
      </c>
      <c r="D148" s="22">
        <f>VLOOKUP($O148,CardStats!$A$3:$AH$473,9,FALSE)</f>
        <v>2</v>
      </c>
      <c r="E148" s="27">
        <f>VLOOKUP($O148,CardStats!$A$3:$AH$473,11,FALSE)</f>
        <v>0.8</v>
      </c>
      <c r="F148" s="27">
        <f>VLOOKUP($O148,CardStats!$A$3:$AH$473,12,FALSE)</f>
        <v>1</v>
      </c>
      <c r="G148" s="27">
        <f>VLOOKUP($O148,CardStats!$A$3:$AH$473,14,FALSE)</f>
        <v>0.8</v>
      </c>
      <c r="H148" s="27">
        <f>VLOOKUP($O148,CardStats!$A$3:$AH$473,15,FALSE)</f>
        <v>1</v>
      </c>
      <c r="I148" s="27">
        <f>VLOOKUP($O148,CardStats!$A$3:$AH$473,17,FALSE)</f>
        <v>0.4</v>
      </c>
      <c r="J148" s="27">
        <f>VLOOKUP($O148,CardStats!$A$3:$AH$473,18,FALSE)</f>
        <v>0.25</v>
      </c>
      <c r="K148" s="27">
        <f>VLOOKUP($O148,CardStats!$A$3:$AH$473,20,FALSE)</f>
        <v>1</v>
      </c>
      <c r="L148" s="27">
        <f>VLOOKUP($O148,CardStats!$A$3:$AH$473,21,FALSE)</f>
        <v>1</v>
      </c>
      <c r="M148" s="27">
        <f>VLOOKUP($O148,CardStats!$A$3:$AH$473,23,FALSE)</f>
        <v>0.8</v>
      </c>
      <c r="N148" s="27">
        <f>VLOOKUP($O148,CardStats!$A$3:$AH$473,24,FALSE)</f>
        <v>1</v>
      </c>
      <c r="O148" s="24" t="str">
        <f>Fixtures!A148</f>
        <v>Mainz 05</v>
      </c>
      <c r="P148" s="24" t="str">
        <f>Fixtures!E148</f>
        <v>Bundesliga</v>
      </c>
      <c r="Q148" s="25">
        <f>IF(Fixtures!C148&gt;7,Fixtures!D148)</f>
        <v>43801</v>
      </c>
      <c r="R148" s="24" t="str">
        <f>Fixtures!B148</f>
        <v>Eintracht Frankfurt</v>
      </c>
      <c r="S148" s="22">
        <f>VLOOKUP($R148,CardStats!$A$3:$AH$473,5,FALSE)</f>
        <v>3.5</v>
      </c>
      <c r="T148" s="22">
        <f>VLOOKUP($R148,CardStats!$A$3:$AH$473,7,FALSE)</f>
        <v>3</v>
      </c>
      <c r="U148" s="22">
        <f>VLOOKUP($R148,CardStats!$A$3:$AH$473,8,FALSE)</f>
        <v>1.7</v>
      </c>
      <c r="V148" s="22">
        <f>VLOOKUP($R148,CardStats!$A$3:$AH$473,10,FALSE)</f>
        <v>1.5</v>
      </c>
      <c r="W148" s="27">
        <f>VLOOKUP($R148,CardStats!$A$3:$AH$473,11,FALSE)</f>
        <v>0.7</v>
      </c>
      <c r="X148" s="27">
        <f>VLOOKUP($R148,CardStats!$A$3:$AH$473,13,FALSE)</f>
        <v>0.5</v>
      </c>
      <c r="Y148" s="27">
        <f>VLOOKUP($R148,CardStats!$A$3:$AH$473,14,FALSE)</f>
        <v>0.5</v>
      </c>
      <c r="Z148" s="27">
        <f>VLOOKUP($R148,CardStats!$A$3:$AH$473,16,FALSE)</f>
        <v>0.25</v>
      </c>
      <c r="AA148" s="27">
        <f>VLOOKUP($R148,CardStats!$A$3:$AH$473,17,FALSE)</f>
        <v>0.2</v>
      </c>
      <c r="AB148" s="27">
        <f>VLOOKUP($R148,CardStats!$A$3:$AH$473,19,FALSE)</f>
        <v>0.25</v>
      </c>
      <c r="AC148" s="27">
        <f>VLOOKUP($R148,CardStats!$A$3:$AH$473,20,FALSE)</f>
        <v>1</v>
      </c>
      <c r="AD148" s="27">
        <f>VLOOKUP($R148,CardStats!$A$3:$AH$473,22,FALSE)</f>
        <v>1</v>
      </c>
      <c r="AE148" s="27">
        <f>VLOOKUP($R148,CardStats!$A$3:$AH$473,23,FALSE)</f>
        <v>0.5</v>
      </c>
      <c r="AF148" s="27">
        <f>VLOOKUP($R148,CardStats!$A$3:$AH$473,25,FALSE)</f>
        <v>0.25</v>
      </c>
    </row>
    <row r="149" spans="1:32" hidden="1" x14ac:dyDescent="0.3">
      <c r="A149" s="22">
        <f>VLOOKUP($O149,CardStats!$A$3:$AH$473,5,FALSE)</f>
        <v>2.6363636363636362</v>
      </c>
      <c r="B149" s="22">
        <f>VLOOKUP($O149,CardStats!$A$3:$AH$473,6,FALSE)</f>
        <v>2.2000000000000002</v>
      </c>
      <c r="C149" s="22">
        <f>VLOOKUP($O149,CardStats!$A$3:$AH$473,8,FALSE)</f>
        <v>1.7272727272727273</v>
      </c>
      <c r="D149" s="22">
        <f>VLOOKUP($O149,CardStats!$A$3:$AH$473,9,FALSE)</f>
        <v>1</v>
      </c>
      <c r="E149" s="27">
        <f>VLOOKUP($O149,CardStats!$A$3:$AH$473,11,FALSE)</f>
        <v>0.54545454545454541</v>
      </c>
      <c r="F149" s="27">
        <f>VLOOKUP($O149,CardStats!$A$3:$AH$473,12,FALSE)</f>
        <v>0.4</v>
      </c>
      <c r="G149" s="27">
        <f>VLOOKUP($O149,CardStats!$A$3:$AH$473,14,FALSE)</f>
        <v>0.27272727272727271</v>
      </c>
      <c r="H149" s="27">
        <f>VLOOKUP($O149,CardStats!$A$3:$AH$473,15,FALSE)</f>
        <v>0.4</v>
      </c>
      <c r="I149" s="27">
        <f>VLOOKUP($O149,CardStats!$A$3:$AH$473,17,FALSE)</f>
        <v>0.27272727272727271</v>
      </c>
      <c r="J149" s="27">
        <f>VLOOKUP($O149,CardStats!$A$3:$AH$473,18,FALSE)</f>
        <v>0.4</v>
      </c>
      <c r="K149" s="27">
        <f>VLOOKUP($O149,CardStats!$A$3:$AH$473,20,FALSE)</f>
        <v>0.72727272727272729</v>
      </c>
      <c r="L149" s="27">
        <f>VLOOKUP($O149,CardStats!$A$3:$AH$473,21,FALSE)</f>
        <v>0.4</v>
      </c>
      <c r="M149" s="27">
        <f>VLOOKUP($O149,CardStats!$A$3:$AH$473,23,FALSE)</f>
        <v>0.63636363636363635</v>
      </c>
      <c r="N149" s="27">
        <f>VLOOKUP($O149,CardStats!$A$3:$AH$473,24,FALSE)</f>
        <v>0.4</v>
      </c>
      <c r="O149" s="24" t="str">
        <f>Fixtures!A149</f>
        <v>Burnley</v>
      </c>
      <c r="P149" s="24" t="str">
        <f>Fixtures!E149</f>
        <v>Premier League</v>
      </c>
      <c r="Q149" s="25">
        <f>IF(Fixtures!C149&gt;7,Fixtures!D149)</f>
        <v>43802</v>
      </c>
      <c r="R149" s="24" t="str">
        <f>Fixtures!B149</f>
        <v>Manchester City</v>
      </c>
      <c r="S149" s="22">
        <f>VLOOKUP($R149,CardStats!$A$3:$AH$473,5,FALSE)</f>
        <v>3.6363636363636362</v>
      </c>
      <c r="T149" s="22">
        <f>VLOOKUP($R149,CardStats!$A$3:$AH$473,7,FALSE)</f>
        <v>3.6</v>
      </c>
      <c r="U149" s="22">
        <f>VLOOKUP($R149,CardStats!$A$3:$AH$473,8,FALSE)</f>
        <v>2.1818181818181817</v>
      </c>
      <c r="V149" s="22">
        <f>VLOOKUP($R149,CardStats!$A$3:$AH$473,10,FALSE)</f>
        <v>1.8</v>
      </c>
      <c r="W149" s="27">
        <f>VLOOKUP($R149,CardStats!$A$3:$AH$473,11,FALSE)</f>
        <v>0.72727272727272729</v>
      </c>
      <c r="X149" s="27">
        <f>VLOOKUP($R149,CardStats!$A$3:$AH$473,13,FALSE)</f>
        <v>0.8</v>
      </c>
      <c r="Y149" s="27">
        <f>VLOOKUP($R149,CardStats!$A$3:$AH$473,14,FALSE)</f>
        <v>0.72727272727272729</v>
      </c>
      <c r="Z149" s="27">
        <f>VLOOKUP($R149,CardStats!$A$3:$AH$473,16,FALSE)</f>
        <v>0.8</v>
      </c>
      <c r="AA149" s="27">
        <f>VLOOKUP($R149,CardStats!$A$3:$AH$473,17,FALSE)</f>
        <v>9.0909090909090912E-2</v>
      </c>
      <c r="AB149" s="27">
        <f>VLOOKUP($R149,CardStats!$A$3:$AH$473,19,FALSE)</f>
        <v>0</v>
      </c>
      <c r="AC149" s="27">
        <f>VLOOKUP($R149,CardStats!$A$3:$AH$473,20,FALSE)</f>
        <v>1</v>
      </c>
      <c r="AD149" s="27">
        <f>VLOOKUP($R149,CardStats!$A$3:$AH$473,22,FALSE)</f>
        <v>1</v>
      </c>
      <c r="AE149" s="27">
        <f>VLOOKUP($R149,CardStats!$A$3:$AH$473,23,FALSE)</f>
        <v>0.63636363636363635</v>
      </c>
      <c r="AF149" s="27">
        <f>VLOOKUP($R149,CardStats!$A$3:$AH$473,25,FALSE)</f>
        <v>0.6</v>
      </c>
    </row>
    <row r="150" spans="1:32" hidden="1" x14ac:dyDescent="0.3">
      <c r="A150" s="22">
        <f>VLOOKUP($O150,CardStats!$A$3:$AH$473,5,FALSE)</f>
        <v>4.7272727272727275</v>
      </c>
      <c r="B150" s="22">
        <f>VLOOKUP($O150,CardStats!$A$3:$AH$473,6,FALSE)</f>
        <v>4.666666666666667</v>
      </c>
      <c r="C150" s="22">
        <f>VLOOKUP($O150,CardStats!$A$3:$AH$473,8,FALSE)</f>
        <v>2</v>
      </c>
      <c r="D150" s="22">
        <f>VLOOKUP($O150,CardStats!$A$3:$AH$473,9,FALSE)</f>
        <v>2</v>
      </c>
      <c r="E150" s="27">
        <f>VLOOKUP($O150,CardStats!$A$3:$AH$473,11,FALSE)</f>
        <v>0.81818181818181823</v>
      </c>
      <c r="F150" s="27">
        <f>VLOOKUP($O150,CardStats!$A$3:$AH$473,12,FALSE)</f>
        <v>0.83333333333333337</v>
      </c>
      <c r="G150" s="27">
        <f>VLOOKUP($O150,CardStats!$A$3:$AH$473,14,FALSE)</f>
        <v>0.81818181818181823</v>
      </c>
      <c r="H150" s="27">
        <f>VLOOKUP($O150,CardStats!$A$3:$AH$473,15,FALSE)</f>
        <v>0.83333333333333337</v>
      </c>
      <c r="I150" s="27">
        <f>VLOOKUP($O150,CardStats!$A$3:$AH$473,17,FALSE)</f>
        <v>0.54545454545454541</v>
      </c>
      <c r="J150" s="27">
        <f>VLOOKUP($O150,CardStats!$A$3:$AH$473,18,FALSE)</f>
        <v>0.5</v>
      </c>
      <c r="K150" s="27">
        <f>VLOOKUP($O150,CardStats!$A$3:$AH$473,20,FALSE)</f>
        <v>0.90909090909090906</v>
      </c>
      <c r="L150" s="27">
        <f>VLOOKUP($O150,CardStats!$A$3:$AH$473,21,FALSE)</f>
        <v>1</v>
      </c>
      <c r="M150" s="27">
        <f>VLOOKUP($O150,CardStats!$A$3:$AH$473,23,FALSE)</f>
        <v>0.72727272727272729</v>
      </c>
      <c r="N150" s="27">
        <f>VLOOKUP($O150,CardStats!$A$3:$AH$473,24,FALSE)</f>
        <v>0.83333333333333337</v>
      </c>
      <c r="O150" s="24" t="str">
        <f>Fixtures!A150</f>
        <v>Crystal Palace</v>
      </c>
      <c r="P150" s="24" t="str">
        <f>Fixtures!E150</f>
        <v>Premier League</v>
      </c>
      <c r="Q150" s="25">
        <f>IF(Fixtures!C150&gt;7,Fixtures!D150)</f>
        <v>43802</v>
      </c>
      <c r="R150" s="24" t="str">
        <f>Fixtures!B150</f>
        <v>AFC Bournemouth</v>
      </c>
      <c r="S150" s="22">
        <f>VLOOKUP($R150,CardStats!$A$3:$AH$473,5,FALSE)</f>
        <v>4.2727272727272725</v>
      </c>
      <c r="T150" s="22">
        <f>VLOOKUP($R150,CardStats!$A$3:$AH$473,7,FALSE)</f>
        <v>4.2</v>
      </c>
      <c r="U150" s="22">
        <f>VLOOKUP($R150,CardStats!$A$3:$AH$473,8,FALSE)</f>
        <v>2.1818181818181817</v>
      </c>
      <c r="V150" s="22">
        <f>VLOOKUP($R150,CardStats!$A$3:$AH$473,10,FALSE)</f>
        <v>2.6</v>
      </c>
      <c r="W150" s="27">
        <f>VLOOKUP($R150,CardStats!$A$3:$AH$473,11,FALSE)</f>
        <v>0.90909090909090906</v>
      </c>
      <c r="X150" s="27">
        <f>VLOOKUP($R150,CardStats!$A$3:$AH$473,13,FALSE)</f>
        <v>0.8</v>
      </c>
      <c r="Y150" s="27">
        <f>VLOOKUP($R150,CardStats!$A$3:$AH$473,14,FALSE)</f>
        <v>0.72727272727272729</v>
      </c>
      <c r="Z150" s="27">
        <f>VLOOKUP($R150,CardStats!$A$3:$AH$473,16,FALSE)</f>
        <v>0.6</v>
      </c>
      <c r="AA150" s="27">
        <f>VLOOKUP($R150,CardStats!$A$3:$AH$473,17,FALSE)</f>
        <v>0.18181818181818182</v>
      </c>
      <c r="AB150" s="27">
        <f>VLOOKUP($R150,CardStats!$A$3:$AH$473,19,FALSE)</f>
        <v>0.2</v>
      </c>
      <c r="AC150" s="27">
        <f>VLOOKUP($R150,CardStats!$A$3:$AH$473,20,FALSE)</f>
        <v>0.90909090909090906</v>
      </c>
      <c r="AD150" s="27">
        <f>VLOOKUP($R150,CardStats!$A$3:$AH$473,22,FALSE)</f>
        <v>1</v>
      </c>
      <c r="AE150" s="27">
        <f>VLOOKUP($R150,CardStats!$A$3:$AH$473,23,FALSE)</f>
        <v>0.72727272727272729</v>
      </c>
      <c r="AF150" s="27">
        <f>VLOOKUP($R150,CardStats!$A$3:$AH$473,25,FALSE)</f>
        <v>1</v>
      </c>
    </row>
    <row r="151" spans="1:32" hidden="1" x14ac:dyDescent="0.3">
      <c r="A151" s="22">
        <f>VLOOKUP($O151,CardStats!$A$3:$AH$473,5,FALSE)</f>
        <v>4.25</v>
      </c>
      <c r="B151" s="22">
        <f>VLOOKUP($O151,CardStats!$A$3:$AH$473,6,FALSE)</f>
        <v>4.5</v>
      </c>
      <c r="C151" s="22">
        <f>VLOOKUP($O151,CardStats!$A$3:$AH$473,8,FALSE)</f>
        <v>2</v>
      </c>
      <c r="D151" s="22">
        <f>VLOOKUP($O151,CardStats!$A$3:$AH$473,9,FALSE)</f>
        <v>2</v>
      </c>
      <c r="E151" s="27">
        <f>VLOOKUP($O151,CardStats!$A$3:$AH$473,11,FALSE)</f>
        <v>0.83333333333333337</v>
      </c>
      <c r="F151" s="27">
        <f>VLOOKUP($O151,CardStats!$A$3:$AH$473,12,FALSE)</f>
        <v>1</v>
      </c>
      <c r="G151" s="27">
        <f>VLOOKUP($O151,CardStats!$A$3:$AH$473,14,FALSE)</f>
        <v>0.5</v>
      </c>
      <c r="H151" s="27">
        <f>VLOOKUP($O151,CardStats!$A$3:$AH$473,15,FALSE)</f>
        <v>0.5</v>
      </c>
      <c r="I151" s="27">
        <f>VLOOKUP($O151,CardStats!$A$3:$AH$473,17,FALSE)</f>
        <v>0.33333333333333331</v>
      </c>
      <c r="J151" s="27">
        <f>VLOOKUP($O151,CardStats!$A$3:$AH$473,18,FALSE)</f>
        <v>0.33333333333333331</v>
      </c>
      <c r="K151" s="27">
        <f>VLOOKUP($O151,CardStats!$A$3:$AH$473,20,FALSE)</f>
        <v>0.83333333333333337</v>
      </c>
      <c r="L151" s="27">
        <f>VLOOKUP($O151,CardStats!$A$3:$AH$473,21,FALSE)</f>
        <v>0.66666666666666663</v>
      </c>
      <c r="M151" s="27">
        <f>VLOOKUP($O151,CardStats!$A$3:$AH$473,23,FALSE)</f>
        <v>0.75</v>
      </c>
      <c r="N151" s="27">
        <f>VLOOKUP($O151,CardStats!$A$3:$AH$473,24,FALSE)</f>
        <v>0.66666666666666663</v>
      </c>
      <c r="O151" s="24" t="str">
        <f>Fixtures!A151</f>
        <v>Bordeaux</v>
      </c>
      <c r="P151" s="24" t="str">
        <f>Fixtures!E151</f>
        <v>Ligue 1</v>
      </c>
      <c r="Q151" s="25">
        <f>IF(Fixtures!C151&gt;7,Fixtures!D151)</f>
        <v>43802</v>
      </c>
      <c r="R151" s="24" t="str">
        <f>Fixtures!B151</f>
        <v>Nîmes</v>
      </c>
      <c r="S151" s="22">
        <f>VLOOKUP($R151,CardStats!$A$3:$AH$473,5,FALSE)</f>
        <v>5.3636363636363633</v>
      </c>
      <c r="T151" s="22">
        <f>VLOOKUP($R151,CardStats!$A$3:$AH$473,7,FALSE)</f>
        <v>4.166666666666667</v>
      </c>
      <c r="U151" s="22">
        <f>VLOOKUP($R151,CardStats!$A$3:$AH$473,8,FALSE)</f>
        <v>1.9090909090909092</v>
      </c>
      <c r="V151" s="22">
        <f>VLOOKUP($R151,CardStats!$A$3:$AH$473,10,FALSE)</f>
        <v>1.3333333333333333</v>
      </c>
      <c r="W151" s="27">
        <f>VLOOKUP($R151,CardStats!$A$3:$AH$473,11,FALSE)</f>
        <v>0.90909090909090906</v>
      </c>
      <c r="X151" s="27">
        <f>VLOOKUP($R151,CardStats!$A$3:$AH$473,13,FALSE)</f>
        <v>0.83333333333333337</v>
      </c>
      <c r="Y151" s="27">
        <f>VLOOKUP($R151,CardStats!$A$3:$AH$473,14,FALSE)</f>
        <v>0.90909090909090906</v>
      </c>
      <c r="Z151" s="27">
        <f>VLOOKUP($R151,CardStats!$A$3:$AH$473,16,FALSE)</f>
        <v>0.83333333333333337</v>
      </c>
      <c r="AA151" s="27">
        <f>VLOOKUP($R151,CardStats!$A$3:$AH$473,17,FALSE)</f>
        <v>0.54545454545454541</v>
      </c>
      <c r="AB151" s="27">
        <f>VLOOKUP($R151,CardStats!$A$3:$AH$473,19,FALSE)</f>
        <v>0.16666666666666666</v>
      </c>
      <c r="AC151" s="27">
        <f>VLOOKUP($R151,CardStats!$A$3:$AH$473,20,FALSE)</f>
        <v>0.90909090909090906</v>
      </c>
      <c r="AD151" s="27">
        <f>VLOOKUP($R151,CardStats!$A$3:$AH$473,22,FALSE)</f>
        <v>0.83333333333333337</v>
      </c>
      <c r="AE151" s="27">
        <f>VLOOKUP($R151,CardStats!$A$3:$AH$473,23,FALSE)</f>
        <v>0.36363636363636365</v>
      </c>
      <c r="AF151" s="27">
        <f>VLOOKUP($R151,CardStats!$A$3:$AH$473,25,FALSE)</f>
        <v>0.16666666666666666</v>
      </c>
    </row>
    <row r="152" spans="1:32" hidden="1" x14ac:dyDescent="0.3">
      <c r="A152" s="22">
        <f>VLOOKUP($O152,CardStats!$A$3:$AH$473,5,FALSE)</f>
        <v>3.5</v>
      </c>
      <c r="B152" s="22">
        <f>VLOOKUP($O152,CardStats!$A$3:$AH$473,6,FALSE)</f>
        <v>3.1666666666666665</v>
      </c>
      <c r="C152" s="22">
        <f>VLOOKUP($O152,CardStats!$A$3:$AH$473,8,FALSE)</f>
        <v>1.6666666666666667</v>
      </c>
      <c r="D152" s="22">
        <f>VLOOKUP($O152,CardStats!$A$3:$AH$473,9,FALSE)</f>
        <v>1.5</v>
      </c>
      <c r="E152" s="27">
        <f>VLOOKUP($O152,CardStats!$A$3:$AH$473,11,FALSE)</f>
        <v>0.75</v>
      </c>
      <c r="F152" s="27">
        <f>VLOOKUP($O152,CardStats!$A$3:$AH$473,12,FALSE)</f>
        <v>0.66666666666666663</v>
      </c>
      <c r="G152" s="27">
        <f>VLOOKUP($O152,CardStats!$A$3:$AH$473,14,FALSE)</f>
        <v>0.41666666666666669</v>
      </c>
      <c r="H152" s="27">
        <f>VLOOKUP($O152,CardStats!$A$3:$AH$473,15,FALSE)</f>
        <v>0.33333333333333331</v>
      </c>
      <c r="I152" s="27">
        <f>VLOOKUP($O152,CardStats!$A$3:$AH$473,17,FALSE)</f>
        <v>0.33333333333333331</v>
      </c>
      <c r="J152" s="27">
        <f>VLOOKUP($O152,CardStats!$A$3:$AH$473,18,FALSE)</f>
        <v>0.16666666666666666</v>
      </c>
      <c r="K152" s="27">
        <f>VLOOKUP($O152,CardStats!$A$3:$AH$473,20,FALSE)</f>
        <v>0.75</v>
      </c>
      <c r="L152" s="27">
        <f>VLOOKUP($O152,CardStats!$A$3:$AH$473,21,FALSE)</f>
        <v>0.83333333333333337</v>
      </c>
      <c r="M152" s="27">
        <f>VLOOKUP($O152,CardStats!$A$3:$AH$473,23,FALSE)</f>
        <v>0.5</v>
      </c>
      <c r="N152" s="27">
        <f>VLOOKUP($O152,CardStats!$A$3:$AH$473,24,FALSE)</f>
        <v>0.33333333333333331</v>
      </c>
      <c r="O152" s="24" t="str">
        <f>Fixtures!A152</f>
        <v>Olympique Lyonnais</v>
      </c>
      <c r="P152" s="24" t="str">
        <f>Fixtures!E152</f>
        <v>Ligue 1</v>
      </c>
      <c r="Q152" s="25">
        <f>IF(Fixtures!C152&gt;7,Fixtures!D152)</f>
        <v>43802</v>
      </c>
      <c r="R152" s="24" t="str">
        <f>Fixtures!B152</f>
        <v>Lille</v>
      </c>
      <c r="S152" s="22">
        <f>VLOOKUP($R152,CardStats!$A$3:$AH$473,5,FALSE)</f>
        <v>3.5</v>
      </c>
      <c r="T152" s="22">
        <f>VLOOKUP($R152,CardStats!$A$3:$AH$473,7,FALSE)</f>
        <v>4.333333333333333</v>
      </c>
      <c r="U152" s="22">
        <f>VLOOKUP($R152,CardStats!$A$3:$AH$473,8,FALSE)</f>
        <v>1.75</v>
      </c>
      <c r="V152" s="22">
        <f>VLOOKUP($R152,CardStats!$A$3:$AH$473,10,FALSE)</f>
        <v>2.5</v>
      </c>
      <c r="W152" s="27">
        <f>VLOOKUP($R152,CardStats!$A$3:$AH$473,11,FALSE)</f>
        <v>0.75</v>
      </c>
      <c r="X152" s="27">
        <f>VLOOKUP($R152,CardStats!$A$3:$AH$473,13,FALSE)</f>
        <v>1</v>
      </c>
      <c r="Y152" s="27">
        <f>VLOOKUP($R152,CardStats!$A$3:$AH$473,14,FALSE)</f>
        <v>0.58333333333333337</v>
      </c>
      <c r="Z152" s="27">
        <f>VLOOKUP($R152,CardStats!$A$3:$AH$473,16,FALSE)</f>
        <v>0.83333333333333337</v>
      </c>
      <c r="AA152" s="27">
        <f>VLOOKUP($R152,CardStats!$A$3:$AH$473,17,FALSE)</f>
        <v>0.25</v>
      </c>
      <c r="AB152" s="27">
        <f>VLOOKUP($R152,CardStats!$A$3:$AH$473,19,FALSE)</f>
        <v>0.33333333333333331</v>
      </c>
      <c r="AC152" s="27">
        <f>VLOOKUP($R152,CardStats!$A$3:$AH$473,20,FALSE)</f>
        <v>0.75</v>
      </c>
      <c r="AD152" s="27">
        <f>VLOOKUP($R152,CardStats!$A$3:$AH$473,22,FALSE)</f>
        <v>1</v>
      </c>
      <c r="AE152" s="27">
        <f>VLOOKUP($R152,CardStats!$A$3:$AH$473,23,FALSE)</f>
        <v>0.66666666666666663</v>
      </c>
      <c r="AF152" s="27">
        <f>VLOOKUP($R152,CardStats!$A$3:$AH$473,25,FALSE)</f>
        <v>1</v>
      </c>
    </row>
    <row r="153" spans="1:32" hidden="1" x14ac:dyDescent="0.3">
      <c r="A153" s="22">
        <f>VLOOKUP($O153,CardStats!$A$3:$AH$473,5,FALSE)</f>
        <v>2.5</v>
      </c>
      <c r="B153" s="22">
        <f>VLOOKUP($O153,CardStats!$A$3:$AH$473,6,FALSE)</f>
        <v>2</v>
      </c>
      <c r="C153" s="22">
        <f>VLOOKUP($O153,CardStats!$A$3:$AH$473,8,FALSE)</f>
        <v>1.25</v>
      </c>
      <c r="D153" s="22">
        <f>VLOOKUP($O153,CardStats!$A$3:$AH$473,9,FALSE)</f>
        <v>1</v>
      </c>
      <c r="E153" s="27">
        <f>VLOOKUP($O153,CardStats!$A$3:$AH$473,11,FALSE)</f>
        <v>0.5</v>
      </c>
      <c r="F153" s="27">
        <f>VLOOKUP($O153,CardStats!$A$3:$AH$473,12,FALSE)</f>
        <v>0.2857142857142857</v>
      </c>
      <c r="G153" s="27">
        <f>VLOOKUP($O153,CardStats!$A$3:$AH$473,14,FALSE)</f>
        <v>0.16666666666666666</v>
      </c>
      <c r="H153" s="27">
        <f>VLOOKUP($O153,CardStats!$A$3:$AH$473,15,FALSE)</f>
        <v>0</v>
      </c>
      <c r="I153" s="27">
        <f>VLOOKUP($O153,CardStats!$A$3:$AH$473,17,FALSE)</f>
        <v>8.3333333333333329E-2</v>
      </c>
      <c r="J153" s="27">
        <f>VLOOKUP($O153,CardStats!$A$3:$AH$473,18,FALSE)</f>
        <v>0</v>
      </c>
      <c r="K153" s="27">
        <f>VLOOKUP($O153,CardStats!$A$3:$AH$473,20,FALSE)</f>
        <v>0.83333333333333337</v>
      </c>
      <c r="L153" s="27">
        <f>VLOOKUP($O153,CardStats!$A$3:$AH$473,21,FALSE)</f>
        <v>0.8571428571428571</v>
      </c>
      <c r="M153" s="27">
        <f>VLOOKUP($O153,CardStats!$A$3:$AH$473,23,FALSE)</f>
        <v>0.33333333333333331</v>
      </c>
      <c r="N153" s="27">
        <f>VLOOKUP($O153,CardStats!$A$3:$AH$473,24,FALSE)</f>
        <v>0.14285714285714285</v>
      </c>
      <c r="O153" s="24" t="str">
        <f>Fixtures!A153</f>
        <v>Angers SCO</v>
      </c>
      <c r="P153" s="24" t="str">
        <f>Fixtures!E153</f>
        <v>Ligue 1</v>
      </c>
      <c r="Q153" s="25">
        <f>IF(Fixtures!C153&gt;7,Fixtures!D153)</f>
        <v>43802</v>
      </c>
      <c r="R153" s="24" t="str">
        <f>Fixtures!B153</f>
        <v>Olympique Marseille</v>
      </c>
      <c r="S153" s="22">
        <f>VLOOKUP($R153,CardStats!$A$3:$AH$473,5,FALSE)</f>
        <v>4.5</v>
      </c>
      <c r="T153" s="22">
        <f>VLOOKUP($R153,CardStats!$A$3:$AH$473,7,FALSE)</f>
        <v>4</v>
      </c>
      <c r="U153" s="22">
        <f>VLOOKUP($R153,CardStats!$A$3:$AH$473,8,FALSE)</f>
        <v>2.75</v>
      </c>
      <c r="V153" s="22">
        <f>VLOOKUP($R153,CardStats!$A$3:$AH$473,10,FALSE)</f>
        <v>2.3333333333333335</v>
      </c>
      <c r="W153" s="27">
        <f>VLOOKUP($R153,CardStats!$A$3:$AH$473,11,FALSE)</f>
        <v>0.83333333333333337</v>
      </c>
      <c r="X153" s="27">
        <f>VLOOKUP($R153,CardStats!$A$3:$AH$473,13,FALSE)</f>
        <v>0.83333333333333337</v>
      </c>
      <c r="Y153" s="27">
        <f>VLOOKUP($R153,CardStats!$A$3:$AH$473,14,FALSE)</f>
        <v>0.66666666666666663</v>
      </c>
      <c r="Z153" s="27">
        <f>VLOOKUP($R153,CardStats!$A$3:$AH$473,16,FALSE)</f>
        <v>0.5</v>
      </c>
      <c r="AA153" s="27">
        <f>VLOOKUP($R153,CardStats!$A$3:$AH$473,17,FALSE)</f>
        <v>0.41666666666666669</v>
      </c>
      <c r="AB153" s="27">
        <f>VLOOKUP($R153,CardStats!$A$3:$AH$473,19,FALSE)</f>
        <v>0.33333333333333331</v>
      </c>
      <c r="AC153" s="27">
        <f>VLOOKUP($R153,CardStats!$A$3:$AH$473,20,FALSE)</f>
        <v>1</v>
      </c>
      <c r="AD153" s="27">
        <f>VLOOKUP($R153,CardStats!$A$3:$AH$473,22,FALSE)</f>
        <v>1</v>
      </c>
      <c r="AE153" s="27">
        <f>VLOOKUP($R153,CardStats!$A$3:$AH$473,23,FALSE)</f>
        <v>0.66666666666666663</v>
      </c>
      <c r="AF153" s="27">
        <f>VLOOKUP($R153,CardStats!$A$3:$AH$473,25,FALSE)</f>
        <v>0.66666666666666663</v>
      </c>
    </row>
    <row r="154" spans="1:32" hidden="1" x14ac:dyDescent="0.3">
      <c r="A154" s="22">
        <f>VLOOKUP($O154,CardStats!$A$3:$AH$473,5,FALSE)</f>
        <v>2.9166666666666665</v>
      </c>
      <c r="B154" s="22">
        <f>VLOOKUP($O154,CardStats!$A$3:$AH$473,6,FALSE)</f>
        <v>1.6666666666666667</v>
      </c>
      <c r="C154" s="22">
        <f>VLOOKUP($O154,CardStats!$A$3:$AH$473,8,FALSE)</f>
        <v>1.5</v>
      </c>
      <c r="D154" s="22">
        <f>VLOOKUP($O154,CardStats!$A$3:$AH$473,9,FALSE)</f>
        <v>1</v>
      </c>
      <c r="E154" s="27">
        <f>VLOOKUP($O154,CardStats!$A$3:$AH$473,11,FALSE)</f>
        <v>0.58333333333333337</v>
      </c>
      <c r="F154" s="27">
        <f>VLOOKUP($O154,CardStats!$A$3:$AH$473,12,FALSE)</f>
        <v>0.33333333333333331</v>
      </c>
      <c r="G154" s="27">
        <f>VLOOKUP($O154,CardStats!$A$3:$AH$473,14,FALSE)</f>
        <v>0.33333333333333331</v>
      </c>
      <c r="H154" s="27">
        <f>VLOOKUP($O154,CardStats!$A$3:$AH$473,15,FALSE)</f>
        <v>0.16666666666666666</v>
      </c>
      <c r="I154" s="27">
        <f>VLOOKUP($O154,CardStats!$A$3:$AH$473,17,FALSE)</f>
        <v>0.16666666666666666</v>
      </c>
      <c r="J154" s="27">
        <f>VLOOKUP($O154,CardStats!$A$3:$AH$473,18,FALSE)</f>
        <v>0</v>
      </c>
      <c r="K154" s="27">
        <f>VLOOKUP($O154,CardStats!$A$3:$AH$473,20,FALSE)</f>
        <v>0.75</v>
      </c>
      <c r="L154" s="27">
        <f>VLOOKUP($O154,CardStats!$A$3:$AH$473,21,FALSE)</f>
        <v>0.66666666666666663</v>
      </c>
      <c r="M154" s="27">
        <f>VLOOKUP($O154,CardStats!$A$3:$AH$473,23,FALSE)</f>
        <v>0.5</v>
      </c>
      <c r="N154" s="27">
        <f>VLOOKUP($O154,CardStats!$A$3:$AH$473,24,FALSE)</f>
        <v>0.33333333333333331</v>
      </c>
      <c r="O154" s="24" t="str">
        <f>Fixtures!A154</f>
        <v>Brest</v>
      </c>
      <c r="P154" s="24" t="str">
        <f>Fixtures!E154</f>
        <v>Ligue 1</v>
      </c>
      <c r="Q154" s="25">
        <f>IF(Fixtures!C154&gt;7,Fixtures!D154)</f>
        <v>43802</v>
      </c>
      <c r="R154" s="24" t="str">
        <f>Fixtures!B154</f>
        <v>Strasbourg</v>
      </c>
      <c r="S154" s="22">
        <f>VLOOKUP($R154,CardStats!$A$3:$AH$473,5,FALSE)</f>
        <v>4</v>
      </c>
      <c r="T154" s="22">
        <f>VLOOKUP($R154,CardStats!$A$3:$AH$473,7,FALSE)</f>
        <v>3.3333333333333335</v>
      </c>
      <c r="U154" s="22">
        <f>VLOOKUP($R154,CardStats!$A$3:$AH$473,8,FALSE)</f>
        <v>2</v>
      </c>
      <c r="V154" s="22">
        <f>VLOOKUP($R154,CardStats!$A$3:$AH$473,10,FALSE)</f>
        <v>1.5</v>
      </c>
      <c r="W154" s="27">
        <f>VLOOKUP($R154,CardStats!$A$3:$AH$473,11,FALSE)</f>
        <v>0.66666666666666663</v>
      </c>
      <c r="X154" s="27">
        <f>VLOOKUP($R154,CardStats!$A$3:$AH$473,13,FALSE)</f>
        <v>0.5</v>
      </c>
      <c r="Y154" s="27">
        <f>VLOOKUP($R154,CardStats!$A$3:$AH$473,14,FALSE)</f>
        <v>0.66666666666666663</v>
      </c>
      <c r="Z154" s="27">
        <f>VLOOKUP($R154,CardStats!$A$3:$AH$473,16,FALSE)</f>
        <v>0.5</v>
      </c>
      <c r="AA154" s="27">
        <f>VLOOKUP($R154,CardStats!$A$3:$AH$473,17,FALSE)</f>
        <v>0.41666666666666669</v>
      </c>
      <c r="AB154" s="27">
        <f>VLOOKUP($R154,CardStats!$A$3:$AH$473,19,FALSE)</f>
        <v>0.33333333333333331</v>
      </c>
      <c r="AC154" s="27">
        <f>VLOOKUP($R154,CardStats!$A$3:$AH$473,20,FALSE)</f>
        <v>0.83333333333333337</v>
      </c>
      <c r="AD154" s="27">
        <f>VLOOKUP($R154,CardStats!$A$3:$AH$473,22,FALSE)</f>
        <v>0.83333333333333337</v>
      </c>
      <c r="AE154" s="27">
        <f>VLOOKUP($R154,CardStats!$A$3:$AH$473,23,FALSE)</f>
        <v>0.58333333333333337</v>
      </c>
      <c r="AF154" s="27">
        <f>VLOOKUP($R154,CardStats!$A$3:$AH$473,25,FALSE)</f>
        <v>0.5</v>
      </c>
    </row>
    <row r="155" spans="1:32" hidden="1" x14ac:dyDescent="0.3">
      <c r="A155" s="22">
        <f>VLOOKUP($O155,CardStats!$A$3:$AH$473,5,FALSE)</f>
        <v>2.7272727272727271</v>
      </c>
      <c r="B155" s="22">
        <f>VLOOKUP($O155,CardStats!$A$3:$AH$473,6,FALSE)</f>
        <v>3</v>
      </c>
      <c r="C155" s="22">
        <f>VLOOKUP($O155,CardStats!$A$3:$AH$473,8,FALSE)</f>
        <v>1</v>
      </c>
      <c r="D155" s="22">
        <f>VLOOKUP($O155,CardStats!$A$3:$AH$473,9,FALSE)</f>
        <v>0.6</v>
      </c>
      <c r="E155" s="27">
        <f>VLOOKUP($O155,CardStats!$A$3:$AH$473,11,FALSE)</f>
        <v>0.63636363636363635</v>
      </c>
      <c r="F155" s="27">
        <f>VLOOKUP($O155,CardStats!$A$3:$AH$473,12,FALSE)</f>
        <v>0.8</v>
      </c>
      <c r="G155" s="27">
        <f>VLOOKUP($O155,CardStats!$A$3:$AH$473,14,FALSE)</f>
        <v>0.27272727272727271</v>
      </c>
      <c r="H155" s="27">
        <f>VLOOKUP($O155,CardStats!$A$3:$AH$473,15,FALSE)</f>
        <v>0.2</v>
      </c>
      <c r="I155" s="27">
        <f>VLOOKUP($O155,CardStats!$A$3:$AH$473,17,FALSE)</f>
        <v>9.0909090909090912E-2</v>
      </c>
      <c r="J155" s="27">
        <f>VLOOKUP($O155,CardStats!$A$3:$AH$473,18,FALSE)</f>
        <v>0</v>
      </c>
      <c r="K155" s="27">
        <f>VLOOKUP($O155,CardStats!$A$3:$AH$473,20,FALSE)</f>
        <v>0.54545454545454541</v>
      </c>
      <c r="L155" s="27">
        <f>VLOOKUP($O155,CardStats!$A$3:$AH$473,21,FALSE)</f>
        <v>0.6</v>
      </c>
      <c r="M155" s="27">
        <f>VLOOKUP($O155,CardStats!$A$3:$AH$473,23,FALSE)</f>
        <v>0.27272727272727271</v>
      </c>
      <c r="N155" s="27">
        <f>VLOOKUP($O155,CardStats!$A$3:$AH$473,24,FALSE)</f>
        <v>0</v>
      </c>
      <c r="O155" s="24" t="str">
        <f>Fixtures!A155</f>
        <v>Leicester City</v>
      </c>
      <c r="P155" s="24" t="str">
        <f>Fixtures!E155</f>
        <v>Premier League</v>
      </c>
      <c r="Q155" s="25">
        <f>IF(Fixtures!C155&gt;7,Fixtures!D155)</f>
        <v>43803</v>
      </c>
      <c r="R155" s="24" t="str">
        <f>Fixtures!B155</f>
        <v>Watford</v>
      </c>
      <c r="S155" s="22">
        <f>VLOOKUP($R155,CardStats!$A$3:$AH$473,5,FALSE)</f>
        <v>4.2727272727272725</v>
      </c>
      <c r="T155" s="22">
        <f>VLOOKUP($R155,CardStats!$A$3:$AH$473,7,FALSE)</f>
        <v>4.4000000000000004</v>
      </c>
      <c r="U155" s="22">
        <f>VLOOKUP($R155,CardStats!$A$3:$AH$473,8,FALSE)</f>
        <v>2.2727272727272729</v>
      </c>
      <c r="V155" s="22">
        <f>VLOOKUP($R155,CardStats!$A$3:$AH$473,10,FALSE)</f>
        <v>2.4</v>
      </c>
      <c r="W155" s="27">
        <f>VLOOKUP($R155,CardStats!$A$3:$AH$473,11,FALSE)</f>
        <v>0.63636363636363635</v>
      </c>
      <c r="X155" s="27">
        <f>VLOOKUP($R155,CardStats!$A$3:$AH$473,13,FALSE)</f>
        <v>0.8</v>
      </c>
      <c r="Y155" s="27">
        <f>VLOOKUP($R155,CardStats!$A$3:$AH$473,14,FALSE)</f>
        <v>0.63636363636363635</v>
      </c>
      <c r="Z155" s="27">
        <f>VLOOKUP($R155,CardStats!$A$3:$AH$473,16,FALSE)</f>
        <v>0.8</v>
      </c>
      <c r="AA155" s="27">
        <f>VLOOKUP($R155,CardStats!$A$3:$AH$473,17,FALSE)</f>
        <v>0.54545454545454541</v>
      </c>
      <c r="AB155" s="27">
        <f>VLOOKUP($R155,CardStats!$A$3:$AH$473,19,FALSE)</f>
        <v>0.6</v>
      </c>
      <c r="AC155" s="27">
        <f>VLOOKUP($R155,CardStats!$A$3:$AH$473,20,FALSE)</f>
        <v>0.81818181818181823</v>
      </c>
      <c r="AD155" s="27">
        <f>VLOOKUP($R155,CardStats!$A$3:$AH$473,22,FALSE)</f>
        <v>1</v>
      </c>
      <c r="AE155" s="27">
        <f>VLOOKUP($R155,CardStats!$A$3:$AH$473,23,FALSE)</f>
        <v>0.63636363636363635</v>
      </c>
      <c r="AF155" s="27">
        <f>VLOOKUP($R155,CardStats!$A$3:$AH$473,25,FALSE)</f>
        <v>0.8</v>
      </c>
    </row>
    <row r="156" spans="1:32" hidden="1" x14ac:dyDescent="0.3">
      <c r="A156" s="22">
        <f>VLOOKUP($O156,CardStats!$A$3:$AH$473,5,FALSE)</f>
        <v>4.8181818181818183</v>
      </c>
      <c r="B156" s="22">
        <f>VLOOKUP($O156,CardStats!$A$3:$AH$473,6,FALSE)</f>
        <v>4.5999999999999996</v>
      </c>
      <c r="C156" s="22">
        <f>VLOOKUP($O156,CardStats!$A$3:$AH$473,8,FALSE)</f>
        <v>2.1818181818181817</v>
      </c>
      <c r="D156" s="22">
        <f>VLOOKUP($O156,CardStats!$A$3:$AH$473,9,FALSE)</f>
        <v>2</v>
      </c>
      <c r="E156" s="27">
        <f>VLOOKUP($O156,CardStats!$A$3:$AH$473,11,FALSE)</f>
        <v>0.90909090909090906</v>
      </c>
      <c r="F156" s="27">
        <f>VLOOKUP($O156,CardStats!$A$3:$AH$473,12,FALSE)</f>
        <v>0.8</v>
      </c>
      <c r="G156" s="27">
        <f>VLOOKUP($O156,CardStats!$A$3:$AH$473,14,FALSE)</f>
        <v>0.81818181818181823</v>
      </c>
      <c r="H156" s="27">
        <f>VLOOKUP($O156,CardStats!$A$3:$AH$473,15,FALSE)</f>
        <v>0.6</v>
      </c>
      <c r="I156" s="27">
        <f>VLOOKUP($O156,CardStats!$A$3:$AH$473,17,FALSE)</f>
        <v>0.54545454545454541</v>
      </c>
      <c r="J156" s="27">
        <f>VLOOKUP($O156,CardStats!$A$3:$AH$473,18,FALSE)</f>
        <v>0.6</v>
      </c>
      <c r="K156" s="27">
        <f>VLOOKUP($O156,CardStats!$A$3:$AH$473,20,FALSE)</f>
        <v>0.90909090909090906</v>
      </c>
      <c r="L156" s="27">
        <f>VLOOKUP($O156,CardStats!$A$3:$AH$473,21,FALSE)</f>
        <v>0.8</v>
      </c>
      <c r="M156" s="27">
        <f>VLOOKUP($O156,CardStats!$A$3:$AH$473,23,FALSE)</f>
        <v>0.81818181818181823</v>
      </c>
      <c r="N156" s="27">
        <f>VLOOKUP($O156,CardStats!$A$3:$AH$473,24,FALSE)</f>
        <v>0.6</v>
      </c>
      <c r="O156" s="24" t="str">
        <f>Fixtures!A156</f>
        <v>Manchester United</v>
      </c>
      <c r="P156" s="24" t="str">
        <f>Fixtures!E156</f>
        <v>Premier League</v>
      </c>
      <c r="Q156" s="25">
        <f>IF(Fixtures!C156&gt;7,Fixtures!D156)</f>
        <v>43803</v>
      </c>
      <c r="R156" s="24" t="str">
        <f>Fixtures!B156</f>
        <v>Tottenham Hotspur</v>
      </c>
      <c r="S156" s="22">
        <f>VLOOKUP($R156,CardStats!$A$3:$AH$473,5,FALSE)</f>
        <v>4.3636363636363633</v>
      </c>
      <c r="T156" s="22">
        <f>VLOOKUP($R156,CardStats!$A$3:$AH$473,7,FALSE)</f>
        <v>4.166666666666667</v>
      </c>
      <c r="U156" s="22">
        <f>VLOOKUP($R156,CardStats!$A$3:$AH$473,8,FALSE)</f>
        <v>2.4545454545454546</v>
      </c>
      <c r="V156" s="22">
        <f>VLOOKUP($R156,CardStats!$A$3:$AH$473,10,FALSE)</f>
        <v>2.3333333333333335</v>
      </c>
      <c r="W156" s="27">
        <f>VLOOKUP($R156,CardStats!$A$3:$AH$473,11,FALSE)</f>
        <v>0.81818181818181823</v>
      </c>
      <c r="X156" s="27">
        <f>VLOOKUP($R156,CardStats!$A$3:$AH$473,13,FALSE)</f>
        <v>0.83333333333333337</v>
      </c>
      <c r="Y156" s="27">
        <f>VLOOKUP($R156,CardStats!$A$3:$AH$473,14,FALSE)</f>
        <v>0.63636363636363635</v>
      </c>
      <c r="Z156" s="27">
        <f>VLOOKUP($R156,CardStats!$A$3:$AH$473,16,FALSE)</f>
        <v>0.5</v>
      </c>
      <c r="AA156" s="27">
        <f>VLOOKUP($R156,CardStats!$A$3:$AH$473,17,FALSE)</f>
        <v>0.36363636363636365</v>
      </c>
      <c r="AB156" s="27">
        <f>VLOOKUP($R156,CardStats!$A$3:$AH$473,19,FALSE)</f>
        <v>0.33333333333333331</v>
      </c>
      <c r="AC156" s="27">
        <f>VLOOKUP($R156,CardStats!$A$3:$AH$473,20,FALSE)</f>
        <v>0.90909090909090906</v>
      </c>
      <c r="AD156" s="27">
        <f>VLOOKUP($R156,CardStats!$A$3:$AH$473,22,FALSE)</f>
        <v>0.83333333333333337</v>
      </c>
      <c r="AE156" s="27">
        <f>VLOOKUP($R156,CardStats!$A$3:$AH$473,23,FALSE)</f>
        <v>0.72727272727272729</v>
      </c>
      <c r="AF156" s="27">
        <f>VLOOKUP($R156,CardStats!$A$3:$AH$473,25,FALSE)</f>
        <v>0.66666666666666663</v>
      </c>
    </row>
    <row r="157" spans="1:32" hidden="1" x14ac:dyDescent="0.3">
      <c r="A157" s="22">
        <f>VLOOKUP($O157,CardStats!$A$3:$AH$473,5,FALSE)</f>
        <v>3.9090909090909092</v>
      </c>
      <c r="B157" s="22">
        <f>VLOOKUP($O157,CardStats!$A$3:$AH$473,6,FALSE)</f>
        <v>3</v>
      </c>
      <c r="C157" s="22">
        <f>VLOOKUP($O157,CardStats!$A$3:$AH$473,8,FALSE)</f>
        <v>2.0909090909090908</v>
      </c>
      <c r="D157" s="22">
        <f>VLOOKUP($O157,CardStats!$A$3:$AH$473,9,FALSE)</f>
        <v>1.2</v>
      </c>
      <c r="E157" s="27">
        <f>VLOOKUP($O157,CardStats!$A$3:$AH$473,11,FALSE)</f>
        <v>0.63636363636363635</v>
      </c>
      <c r="F157" s="27">
        <f>VLOOKUP($O157,CardStats!$A$3:$AH$473,12,FALSE)</f>
        <v>0.6</v>
      </c>
      <c r="G157" s="27">
        <f>VLOOKUP($O157,CardStats!$A$3:$AH$473,14,FALSE)</f>
        <v>0.54545454545454541</v>
      </c>
      <c r="H157" s="27">
        <f>VLOOKUP($O157,CardStats!$A$3:$AH$473,15,FALSE)</f>
        <v>0.4</v>
      </c>
      <c r="I157" s="27">
        <f>VLOOKUP($O157,CardStats!$A$3:$AH$473,17,FALSE)</f>
        <v>0.45454545454545453</v>
      </c>
      <c r="J157" s="27">
        <f>VLOOKUP($O157,CardStats!$A$3:$AH$473,18,FALSE)</f>
        <v>0.2</v>
      </c>
      <c r="K157" s="27">
        <f>VLOOKUP($O157,CardStats!$A$3:$AH$473,20,FALSE)</f>
        <v>0.81818181818181823</v>
      </c>
      <c r="L157" s="27">
        <f>VLOOKUP($O157,CardStats!$A$3:$AH$473,21,FALSE)</f>
        <v>0.6</v>
      </c>
      <c r="M157" s="27">
        <f>VLOOKUP($O157,CardStats!$A$3:$AH$473,23,FALSE)</f>
        <v>0.72727272727272729</v>
      </c>
      <c r="N157" s="27">
        <f>VLOOKUP($O157,CardStats!$A$3:$AH$473,24,FALSE)</f>
        <v>0.4</v>
      </c>
      <c r="O157" s="24" t="str">
        <f>Fixtures!A157</f>
        <v>Wolverhampton Wanderers</v>
      </c>
      <c r="P157" s="24" t="str">
        <f>Fixtures!E157</f>
        <v>Premier League</v>
      </c>
      <c r="Q157" s="25">
        <f>IF(Fixtures!C157&gt;7,Fixtures!D157)</f>
        <v>43803</v>
      </c>
      <c r="R157" s="24" t="str">
        <f>Fixtures!B157</f>
        <v>West Ham United</v>
      </c>
      <c r="S157" s="22">
        <f>VLOOKUP($R157,CardStats!$A$3:$AH$473,5,FALSE)</f>
        <v>3.6363636363636362</v>
      </c>
      <c r="T157" s="22">
        <f>VLOOKUP($R157,CardStats!$A$3:$AH$473,7,FALSE)</f>
        <v>3.4</v>
      </c>
      <c r="U157" s="22">
        <f>VLOOKUP($R157,CardStats!$A$3:$AH$473,8,FALSE)</f>
        <v>2</v>
      </c>
      <c r="V157" s="22">
        <f>VLOOKUP($R157,CardStats!$A$3:$AH$473,10,FALSE)</f>
        <v>1.8</v>
      </c>
      <c r="W157" s="27">
        <f>VLOOKUP($R157,CardStats!$A$3:$AH$473,11,FALSE)</f>
        <v>0.81818181818181823</v>
      </c>
      <c r="X157" s="27">
        <f>VLOOKUP($R157,CardStats!$A$3:$AH$473,13,FALSE)</f>
        <v>0.6</v>
      </c>
      <c r="Y157" s="27">
        <f>VLOOKUP($R157,CardStats!$A$3:$AH$473,14,FALSE)</f>
        <v>0.63636363636363635</v>
      </c>
      <c r="Z157" s="27">
        <f>VLOOKUP($R157,CardStats!$A$3:$AH$473,16,FALSE)</f>
        <v>0.6</v>
      </c>
      <c r="AA157" s="27">
        <f>VLOOKUP($R157,CardStats!$A$3:$AH$473,17,FALSE)</f>
        <v>0.18181818181818182</v>
      </c>
      <c r="AB157" s="27">
        <f>VLOOKUP($R157,CardStats!$A$3:$AH$473,19,FALSE)</f>
        <v>0.2</v>
      </c>
      <c r="AC157" s="27">
        <f>VLOOKUP($R157,CardStats!$A$3:$AH$473,20,FALSE)</f>
        <v>1</v>
      </c>
      <c r="AD157" s="27">
        <f>VLOOKUP($R157,CardStats!$A$3:$AH$473,22,FALSE)</f>
        <v>1</v>
      </c>
      <c r="AE157" s="27">
        <f>VLOOKUP($R157,CardStats!$A$3:$AH$473,23,FALSE)</f>
        <v>0.81818181818181823</v>
      </c>
      <c r="AF157" s="27">
        <f>VLOOKUP($R157,CardStats!$A$3:$AH$473,25,FALSE)</f>
        <v>0.6</v>
      </c>
    </row>
    <row r="158" spans="1:32" hidden="1" x14ac:dyDescent="0.3">
      <c r="A158" s="22">
        <f>VLOOKUP($O158,CardStats!$A$3:$AH$473,5,FALSE)</f>
        <v>3.6363636363636362</v>
      </c>
      <c r="B158" s="22">
        <f>VLOOKUP($O158,CardStats!$A$3:$AH$473,6,FALSE)</f>
        <v>3.2</v>
      </c>
      <c r="C158" s="22">
        <f>VLOOKUP($O158,CardStats!$A$3:$AH$473,8,FALSE)</f>
        <v>1.8181818181818181</v>
      </c>
      <c r="D158" s="22">
        <f>VLOOKUP($O158,CardStats!$A$3:$AH$473,9,FALSE)</f>
        <v>1.6</v>
      </c>
      <c r="E158" s="27">
        <f>VLOOKUP($O158,CardStats!$A$3:$AH$473,11,FALSE)</f>
        <v>0.63636363636363635</v>
      </c>
      <c r="F158" s="27">
        <f>VLOOKUP($O158,CardStats!$A$3:$AH$473,12,FALSE)</f>
        <v>0.6</v>
      </c>
      <c r="G158" s="27">
        <f>VLOOKUP($O158,CardStats!$A$3:$AH$473,14,FALSE)</f>
        <v>0.45454545454545453</v>
      </c>
      <c r="H158" s="27">
        <f>VLOOKUP($O158,CardStats!$A$3:$AH$473,15,FALSE)</f>
        <v>0.4</v>
      </c>
      <c r="I158" s="27">
        <f>VLOOKUP($O158,CardStats!$A$3:$AH$473,17,FALSE)</f>
        <v>0.45454545454545453</v>
      </c>
      <c r="J158" s="27">
        <f>VLOOKUP($O158,CardStats!$A$3:$AH$473,18,FALSE)</f>
        <v>0.4</v>
      </c>
      <c r="K158" s="27">
        <f>VLOOKUP($O158,CardStats!$A$3:$AH$473,20,FALSE)</f>
        <v>0.90909090909090906</v>
      </c>
      <c r="L158" s="27">
        <f>VLOOKUP($O158,CardStats!$A$3:$AH$473,21,FALSE)</f>
        <v>0.8</v>
      </c>
      <c r="M158" s="27">
        <f>VLOOKUP($O158,CardStats!$A$3:$AH$473,23,FALSE)</f>
        <v>0.63636363636363635</v>
      </c>
      <c r="N158" s="27">
        <f>VLOOKUP($O158,CardStats!$A$3:$AH$473,24,FALSE)</f>
        <v>0.6</v>
      </c>
      <c r="O158" s="24" t="str">
        <f>Fixtures!A158</f>
        <v>Chelsea</v>
      </c>
      <c r="P158" s="24" t="str">
        <f>Fixtures!E158</f>
        <v>Premier League</v>
      </c>
      <c r="Q158" s="25">
        <f>IF(Fixtures!C158&gt;7,Fixtures!D158)</f>
        <v>43803</v>
      </c>
      <c r="R158" s="24" t="str">
        <f>Fixtures!B158</f>
        <v>Aston Villa</v>
      </c>
      <c r="S158" s="22">
        <f>VLOOKUP($R158,CardStats!$A$3:$AH$473,5,FALSE)</f>
        <v>4.5454545454545459</v>
      </c>
      <c r="T158" s="22">
        <f>VLOOKUP($R158,CardStats!$A$3:$AH$473,7,FALSE)</f>
        <v>5</v>
      </c>
      <c r="U158" s="22">
        <f>VLOOKUP($R158,CardStats!$A$3:$AH$473,8,FALSE)</f>
        <v>1.6363636363636365</v>
      </c>
      <c r="V158" s="22">
        <f>VLOOKUP($R158,CardStats!$A$3:$AH$473,10,FALSE)</f>
        <v>2.2000000000000002</v>
      </c>
      <c r="W158" s="27">
        <f>VLOOKUP($R158,CardStats!$A$3:$AH$473,11,FALSE)</f>
        <v>0.81818181818181823</v>
      </c>
      <c r="X158" s="27">
        <f>VLOOKUP($R158,CardStats!$A$3:$AH$473,13,FALSE)</f>
        <v>0.8</v>
      </c>
      <c r="Y158" s="27">
        <f>VLOOKUP($R158,CardStats!$A$3:$AH$473,14,FALSE)</f>
        <v>0.72727272727272729</v>
      </c>
      <c r="Z158" s="27">
        <f>VLOOKUP($R158,CardStats!$A$3:$AH$473,16,FALSE)</f>
        <v>0.8</v>
      </c>
      <c r="AA158" s="27">
        <f>VLOOKUP($R158,CardStats!$A$3:$AH$473,17,FALSE)</f>
        <v>0.54545454545454541</v>
      </c>
      <c r="AB158" s="27">
        <f>VLOOKUP($R158,CardStats!$A$3:$AH$473,19,FALSE)</f>
        <v>0.4</v>
      </c>
      <c r="AC158" s="27">
        <f>VLOOKUP($R158,CardStats!$A$3:$AH$473,20,FALSE)</f>
        <v>0.81818181818181823</v>
      </c>
      <c r="AD158" s="27">
        <f>VLOOKUP($R158,CardStats!$A$3:$AH$473,22,FALSE)</f>
        <v>0.8</v>
      </c>
      <c r="AE158" s="27">
        <f>VLOOKUP($R158,CardStats!$A$3:$AH$473,23,FALSE)</f>
        <v>0.36363636363636365</v>
      </c>
      <c r="AF158" s="27">
        <f>VLOOKUP($R158,CardStats!$A$3:$AH$473,25,FALSE)</f>
        <v>0.4</v>
      </c>
    </row>
    <row r="159" spans="1:32" hidden="1" x14ac:dyDescent="0.3">
      <c r="A159" s="22">
        <f>VLOOKUP($O159,CardStats!$A$3:$AH$473,5,FALSE)</f>
        <v>2.7272727272727271</v>
      </c>
      <c r="B159" s="22">
        <f>VLOOKUP($O159,CardStats!$A$3:$AH$473,6,FALSE)</f>
        <v>3</v>
      </c>
      <c r="C159" s="22">
        <f>VLOOKUP($O159,CardStats!$A$3:$AH$473,8,FALSE)</f>
        <v>1.1818181818181819</v>
      </c>
      <c r="D159" s="22">
        <f>VLOOKUP($O159,CardStats!$A$3:$AH$473,9,FALSE)</f>
        <v>1</v>
      </c>
      <c r="E159" s="27">
        <f>VLOOKUP($O159,CardStats!$A$3:$AH$473,11,FALSE)</f>
        <v>0.45454545454545453</v>
      </c>
      <c r="F159" s="27">
        <f>VLOOKUP($O159,CardStats!$A$3:$AH$473,12,FALSE)</f>
        <v>0.4</v>
      </c>
      <c r="G159" s="27">
        <f>VLOOKUP($O159,CardStats!$A$3:$AH$473,14,FALSE)</f>
        <v>0.27272727272727271</v>
      </c>
      <c r="H159" s="27">
        <f>VLOOKUP($O159,CardStats!$A$3:$AH$473,15,FALSE)</f>
        <v>0.4</v>
      </c>
      <c r="I159" s="27">
        <f>VLOOKUP($O159,CardStats!$A$3:$AH$473,17,FALSE)</f>
        <v>0.27272727272727271</v>
      </c>
      <c r="J159" s="27">
        <f>VLOOKUP($O159,CardStats!$A$3:$AH$473,18,FALSE)</f>
        <v>0.4</v>
      </c>
      <c r="K159" s="27">
        <f>VLOOKUP($O159,CardStats!$A$3:$AH$473,20,FALSE)</f>
        <v>0.72727272727272729</v>
      </c>
      <c r="L159" s="27">
        <f>VLOOKUP($O159,CardStats!$A$3:$AH$473,21,FALSE)</f>
        <v>0.6</v>
      </c>
      <c r="M159" s="27">
        <f>VLOOKUP($O159,CardStats!$A$3:$AH$473,23,FALSE)</f>
        <v>0.27272727272727271</v>
      </c>
      <c r="N159" s="27">
        <f>VLOOKUP($O159,CardStats!$A$3:$AH$473,24,FALSE)</f>
        <v>0.2</v>
      </c>
      <c r="O159" s="24" t="str">
        <f>Fixtures!A159</f>
        <v>Liverpool</v>
      </c>
      <c r="P159" s="24" t="str">
        <f>Fixtures!E159</f>
        <v>Premier League</v>
      </c>
      <c r="Q159" s="25">
        <f>IF(Fixtures!C159&gt;7,Fixtures!D159)</f>
        <v>43803</v>
      </c>
      <c r="R159" s="24" t="str">
        <f>Fixtures!B159</f>
        <v>Everton</v>
      </c>
      <c r="S159" s="22">
        <f>VLOOKUP($R159,CardStats!$A$3:$AH$473,5,FALSE)</f>
        <v>4.5454545454545459</v>
      </c>
      <c r="T159" s="22">
        <f>VLOOKUP($R159,CardStats!$A$3:$AH$473,7,FALSE)</f>
        <v>4.4000000000000004</v>
      </c>
      <c r="U159" s="22">
        <f>VLOOKUP($R159,CardStats!$A$3:$AH$473,8,FALSE)</f>
        <v>2.0909090909090908</v>
      </c>
      <c r="V159" s="22">
        <f>VLOOKUP($R159,CardStats!$A$3:$AH$473,10,FALSE)</f>
        <v>2.8</v>
      </c>
      <c r="W159" s="27">
        <f>VLOOKUP($R159,CardStats!$A$3:$AH$473,11,FALSE)</f>
        <v>1</v>
      </c>
      <c r="X159" s="27">
        <f>VLOOKUP($R159,CardStats!$A$3:$AH$473,13,FALSE)</f>
        <v>1</v>
      </c>
      <c r="Y159" s="27">
        <f>VLOOKUP($R159,CardStats!$A$3:$AH$473,14,FALSE)</f>
        <v>0.90909090909090906</v>
      </c>
      <c r="Z159" s="27">
        <f>VLOOKUP($R159,CardStats!$A$3:$AH$473,16,FALSE)</f>
        <v>0.8</v>
      </c>
      <c r="AA159" s="27">
        <f>VLOOKUP($R159,CardStats!$A$3:$AH$473,17,FALSE)</f>
        <v>0.45454545454545453</v>
      </c>
      <c r="AB159" s="27">
        <f>VLOOKUP($R159,CardStats!$A$3:$AH$473,19,FALSE)</f>
        <v>0.6</v>
      </c>
      <c r="AC159" s="27">
        <f>VLOOKUP($R159,CardStats!$A$3:$AH$473,20,FALSE)</f>
        <v>1</v>
      </c>
      <c r="AD159" s="27">
        <f>VLOOKUP($R159,CardStats!$A$3:$AH$473,22,FALSE)</f>
        <v>1</v>
      </c>
      <c r="AE159" s="27">
        <f>VLOOKUP($R159,CardStats!$A$3:$AH$473,23,FALSE)</f>
        <v>0.63636363636363635</v>
      </c>
      <c r="AF159" s="27">
        <f>VLOOKUP($R159,CardStats!$A$3:$AH$473,25,FALSE)</f>
        <v>0.8</v>
      </c>
    </row>
    <row r="160" spans="1:32" hidden="1" x14ac:dyDescent="0.3">
      <c r="A160" s="22">
        <f>VLOOKUP($O160,CardStats!$A$3:$AH$473,5,FALSE)</f>
        <v>3.1818181818181817</v>
      </c>
      <c r="B160" s="22">
        <f>VLOOKUP($O160,CardStats!$A$3:$AH$473,6,FALSE)</f>
        <v>2.8</v>
      </c>
      <c r="C160" s="22">
        <f>VLOOKUP($O160,CardStats!$A$3:$AH$473,8,FALSE)</f>
        <v>1.4545454545454546</v>
      </c>
      <c r="D160" s="22">
        <f>VLOOKUP($O160,CardStats!$A$3:$AH$473,9,FALSE)</f>
        <v>1.4</v>
      </c>
      <c r="E160" s="27">
        <f>VLOOKUP($O160,CardStats!$A$3:$AH$473,11,FALSE)</f>
        <v>0.72727272727272729</v>
      </c>
      <c r="F160" s="27">
        <f>VLOOKUP($O160,CardStats!$A$3:$AH$473,12,FALSE)</f>
        <v>0.6</v>
      </c>
      <c r="G160" s="27">
        <f>VLOOKUP($O160,CardStats!$A$3:$AH$473,14,FALSE)</f>
        <v>0.54545454545454541</v>
      </c>
      <c r="H160" s="27">
        <f>VLOOKUP($O160,CardStats!$A$3:$AH$473,15,FALSE)</f>
        <v>0.4</v>
      </c>
      <c r="I160" s="27">
        <f>VLOOKUP($O160,CardStats!$A$3:$AH$473,17,FALSE)</f>
        <v>0.27272727272727271</v>
      </c>
      <c r="J160" s="27">
        <f>VLOOKUP($O160,CardStats!$A$3:$AH$473,18,FALSE)</f>
        <v>0.2</v>
      </c>
      <c r="K160" s="27">
        <f>VLOOKUP($O160,CardStats!$A$3:$AH$473,20,FALSE)</f>
        <v>0.81818181818181823</v>
      </c>
      <c r="L160" s="27">
        <f>VLOOKUP($O160,CardStats!$A$3:$AH$473,21,FALSE)</f>
        <v>0.8</v>
      </c>
      <c r="M160" s="27">
        <f>VLOOKUP($O160,CardStats!$A$3:$AH$473,23,FALSE)</f>
        <v>0.45454545454545453</v>
      </c>
      <c r="N160" s="27">
        <f>VLOOKUP($O160,CardStats!$A$3:$AH$473,24,FALSE)</f>
        <v>0.4</v>
      </c>
      <c r="O160" s="24" t="str">
        <f>Fixtures!A160</f>
        <v>Southampton</v>
      </c>
      <c r="P160" s="24" t="str">
        <f>Fixtures!E160</f>
        <v>Premier League</v>
      </c>
      <c r="Q160" s="25">
        <f>IF(Fixtures!C160&gt;7,Fixtures!D160)</f>
        <v>43803</v>
      </c>
      <c r="R160" s="24" t="str">
        <f>Fixtures!B160</f>
        <v>Norwich City</v>
      </c>
      <c r="S160" s="22">
        <f>VLOOKUP($R160,CardStats!$A$3:$AH$473,5,FALSE)</f>
        <v>3</v>
      </c>
      <c r="T160" s="22">
        <f>VLOOKUP($R160,CardStats!$A$3:$AH$473,7,FALSE)</f>
        <v>2.5</v>
      </c>
      <c r="U160" s="22">
        <f>VLOOKUP($R160,CardStats!$A$3:$AH$473,8,FALSE)</f>
        <v>1.5454545454545454</v>
      </c>
      <c r="V160" s="22">
        <f>VLOOKUP($R160,CardStats!$A$3:$AH$473,10,FALSE)</f>
        <v>1.5</v>
      </c>
      <c r="W160" s="27">
        <f>VLOOKUP($R160,CardStats!$A$3:$AH$473,11,FALSE)</f>
        <v>0.63636363636363635</v>
      </c>
      <c r="X160" s="27">
        <f>VLOOKUP($R160,CardStats!$A$3:$AH$473,13,FALSE)</f>
        <v>0.5</v>
      </c>
      <c r="Y160" s="27">
        <f>VLOOKUP($R160,CardStats!$A$3:$AH$473,14,FALSE)</f>
        <v>0.54545454545454541</v>
      </c>
      <c r="Z160" s="27">
        <f>VLOOKUP($R160,CardStats!$A$3:$AH$473,16,FALSE)</f>
        <v>0.33333333333333331</v>
      </c>
      <c r="AA160" s="27">
        <f>VLOOKUP($R160,CardStats!$A$3:$AH$473,17,FALSE)</f>
        <v>0</v>
      </c>
      <c r="AB160" s="27">
        <f>VLOOKUP($R160,CardStats!$A$3:$AH$473,19,FALSE)</f>
        <v>0</v>
      </c>
      <c r="AC160" s="27">
        <f>VLOOKUP($R160,CardStats!$A$3:$AH$473,20,FALSE)</f>
        <v>1</v>
      </c>
      <c r="AD160" s="27">
        <f>VLOOKUP($R160,CardStats!$A$3:$AH$473,22,FALSE)</f>
        <v>1</v>
      </c>
      <c r="AE160" s="27">
        <f>VLOOKUP($R160,CardStats!$A$3:$AH$473,23,FALSE)</f>
        <v>0.36363636363636365</v>
      </c>
      <c r="AF160" s="27">
        <f>VLOOKUP($R160,CardStats!$A$3:$AH$473,25,FALSE)</f>
        <v>0.33333333333333331</v>
      </c>
    </row>
    <row r="161" spans="1:32" hidden="1" x14ac:dyDescent="0.3">
      <c r="A161" s="22">
        <f>VLOOKUP($O161,CardStats!$A$3:$AH$473,5,FALSE)</f>
        <v>3.3333333333333335</v>
      </c>
      <c r="B161" s="22">
        <f>VLOOKUP($O161,CardStats!$A$3:$AH$473,6,FALSE)</f>
        <v>2.8333333333333335</v>
      </c>
      <c r="C161" s="22">
        <f>VLOOKUP($O161,CardStats!$A$3:$AH$473,8,FALSE)</f>
        <v>1.9166666666666667</v>
      </c>
      <c r="D161" s="22">
        <f>VLOOKUP($O161,CardStats!$A$3:$AH$473,9,FALSE)</f>
        <v>1.6666666666666667</v>
      </c>
      <c r="E161" s="27">
        <f>VLOOKUP($O161,CardStats!$A$3:$AH$473,11,FALSE)</f>
        <v>0.66666666666666663</v>
      </c>
      <c r="F161" s="27">
        <f>VLOOKUP($O161,CardStats!$A$3:$AH$473,12,FALSE)</f>
        <v>0.66666666666666663</v>
      </c>
      <c r="G161" s="27">
        <f>VLOOKUP($O161,CardStats!$A$3:$AH$473,14,FALSE)</f>
        <v>0.41666666666666669</v>
      </c>
      <c r="H161" s="27">
        <f>VLOOKUP($O161,CardStats!$A$3:$AH$473,15,FALSE)</f>
        <v>0.33333333333333331</v>
      </c>
      <c r="I161" s="27">
        <f>VLOOKUP($O161,CardStats!$A$3:$AH$473,17,FALSE)</f>
        <v>0.25</v>
      </c>
      <c r="J161" s="27">
        <f>VLOOKUP($O161,CardStats!$A$3:$AH$473,18,FALSE)</f>
        <v>0</v>
      </c>
      <c r="K161" s="27">
        <f>VLOOKUP($O161,CardStats!$A$3:$AH$473,20,FALSE)</f>
        <v>0.83333333333333337</v>
      </c>
      <c r="L161" s="27">
        <f>VLOOKUP($O161,CardStats!$A$3:$AH$473,21,FALSE)</f>
        <v>0.83333333333333337</v>
      </c>
      <c r="M161" s="27">
        <f>VLOOKUP($O161,CardStats!$A$3:$AH$473,23,FALSE)</f>
        <v>0.66666666666666663</v>
      </c>
      <c r="N161" s="27">
        <f>VLOOKUP($O161,CardStats!$A$3:$AH$473,24,FALSE)</f>
        <v>0.66666666666666663</v>
      </c>
      <c r="O161" s="24" t="str">
        <f>Fixtures!A161</f>
        <v>PSG</v>
      </c>
      <c r="P161" s="24" t="str">
        <f>Fixtures!E161</f>
        <v>Ligue 1</v>
      </c>
      <c r="Q161" s="25">
        <f>IF(Fixtures!C161&gt;7,Fixtures!D161)</f>
        <v>43803</v>
      </c>
      <c r="R161" s="24" t="str">
        <f>Fixtures!B161</f>
        <v>Nantes</v>
      </c>
      <c r="S161" s="22">
        <f>VLOOKUP($R161,CardStats!$A$3:$AH$473,5,FALSE)</f>
        <v>4.333333333333333</v>
      </c>
      <c r="T161" s="22">
        <f>VLOOKUP($R161,CardStats!$A$3:$AH$473,7,FALSE)</f>
        <v>4.666666666666667</v>
      </c>
      <c r="U161" s="22">
        <f>VLOOKUP($R161,CardStats!$A$3:$AH$473,8,FALSE)</f>
        <v>1.8333333333333333</v>
      </c>
      <c r="V161" s="22">
        <f>VLOOKUP($R161,CardStats!$A$3:$AH$473,10,FALSE)</f>
        <v>2.3333333333333335</v>
      </c>
      <c r="W161" s="27">
        <f>VLOOKUP($R161,CardStats!$A$3:$AH$473,11,FALSE)</f>
        <v>1</v>
      </c>
      <c r="X161" s="27">
        <f>VLOOKUP($R161,CardStats!$A$3:$AH$473,13,FALSE)</f>
        <v>1</v>
      </c>
      <c r="Y161" s="27">
        <f>VLOOKUP($R161,CardStats!$A$3:$AH$473,14,FALSE)</f>
        <v>0.75</v>
      </c>
      <c r="Z161" s="27">
        <f>VLOOKUP($R161,CardStats!$A$3:$AH$473,16,FALSE)</f>
        <v>0.83333333333333337</v>
      </c>
      <c r="AA161" s="27">
        <f>VLOOKUP($R161,CardStats!$A$3:$AH$473,17,FALSE)</f>
        <v>0.25</v>
      </c>
      <c r="AB161" s="27">
        <f>VLOOKUP($R161,CardStats!$A$3:$AH$473,19,FALSE)</f>
        <v>0.33333333333333331</v>
      </c>
      <c r="AC161" s="27">
        <f>VLOOKUP($R161,CardStats!$A$3:$AH$473,20,FALSE)</f>
        <v>0.91666666666666663</v>
      </c>
      <c r="AD161" s="27">
        <f>VLOOKUP($R161,CardStats!$A$3:$AH$473,22,FALSE)</f>
        <v>1</v>
      </c>
      <c r="AE161" s="27">
        <f>VLOOKUP($R161,CardStats!$A$3:$AH$473,23,FALSE)</f>
        <v>0.66666666666666663</v>
      </c>
      <c r="AF161" s="27">
        <f>VLOOKUP($R161,CardStats!$A$3:$AH$473,25,FALSE)</f>
        <v>0.83333333333333337</v>
      </c>
    </row>
    <row r="162" spans="1:32" hidden="1" x14ac:dyDescent="0.3">
      <c r="A162" s="22">
        <f>VLOOKUP($O162,CardStats!$A$3:$AH$473,5,FALSE)</f>
        <v>3.6666666666666665</v>
      </c>
      <c r="B162" s="22">
        <f>VLOOKUP($O162,CardStats!$A$3:$AH$473,6,FALSE)</f>
        <v>4.166666666666667</v>
      </c>
      <c r="C162" s="22">
        <f>VLOOKUP($O162,CardStats!$A$3:$AH$473,8,FALSE)</f>
        <v>2</v>
      </c>
      <c r="D162" s="22">
        <f>VLOOKUP($O162,CardStats!$A$3:$AH$473,9,FALSE)</f>
        <v>2</v>
      </c>
      <c r="E162" s="27">
        <f>VLOOKUP($O162,CardStats!$A$3:$AH$473,11,FALSE)</f>
        <v>0.75</v>
      </c>
      <c r="F162" s="27">
        <f>VLOOKUP($O162,CardStats!$A$3:$AH$473,12,FALSE)</f>
        <v>1</v>
      </c>
      <c r="G162" s="27">
        <f>VLOOKUP($O162,CardStats!$A$3:$AH$473,14,FALSE)</f>
        <v>0.41666666666666669</v>
      </c>
      <c r="H162" s="27">
        <f>VLOOKUP($O162,CardStats!$A$3:$AH$473,15,FALSE)</f>
        <v>0.5</v>
      </c>
      <c r="I162" s="27">
        <f>VLOOKUP($O162,CardStats!$A$3:$AH$473,17,FALSE)</f>
        <v>0.41666666666666669</v>
      </c>
      <c r="J162" s="27">
        <f>VLOOKUP($O162,CardStats!$A$3:$AH$473,18,FALSE)</f>
        <v>0.5</v>
      </c>
      <c r="K162" s="27">
        <f>VLOOKUP($O162,CardStats!$A$3:$AH$473,20,FALSE)</f>
        <v>0.91666666666666663</v>
      </c>
      <c r="L162" s="27">
        <f>VLOOKUP($O162,CardStats!$A$3:$AH$473,21,FALSE)</f>
        <v>1</v>
      </c>
      <c r="M162" s="27">
        <f>VLOOKUP($O162,CardStats!$A$3:$AH$473,23,FALSE)</f>
        <v>0.58333333333333337</v>
      </c>
      <c r="N162" s="27">
        <f>VLOOKUP($O162,CardStats!$A$3:$AH$473,24,FALSE)</f>
        <v>0.5</v>
      </c>
      <c r="O162" s="24" t="str">
        <f>Fixtures!A162</f>
        <v>Saint-Etienne</v>
      </c>
      <c r="P162" s="24" t="str">
        <f>Fixtures!E162</f>
        <v>Ligue 1</v>
      </c>
      <c r="Q162" s="25">
        <f>IF(Fixtures!C162&gt;7,Fixtures!D162)</f>
        <v>43803</v>
      </c>
      <c r="R162" s="24" t="str">
        <f>Fixtures!B162</f>
        <v>Nice</v>
      </c>
      <c r="S162" s="22">
        <f>VLOOKUP($R162,CardStats!$A$3:$AH$473,5,FALSE)</f>
        <v>5</v>
      </c>
      <c r="T162" s="22">
        <f>VLOOKUP($R162,CardStats!$A$3:$AH$473,7,FALSE)</f>
        <v>5.333333333333333</v>
      </c>
      <c r="U162" s="22">
        <f>VLOOKUP($R162,CardStats!$A$3:$AH$473,8,FALSE)</f>
        <v>2.5833333333333335</v>
      </c>
      <c r="V162" s="22">
        <f>VLOOKUP($R162,CardStats!$A$3:$AH$473,10,FALSE)</f>
        <v>3</v>
      </c>
      <c r="W162" s="27">
        <f>VLOOKUP($R162,CardStats!$A$3:$AH$473,11,FALSE)</f>
        <v>0.91666666666666663</v>
      </c>
      <c r="X162" s="27">
        <f>VLOOKUP($R162,CardStats!$A$3:$AH$473,13,FALSE)</f>
        <v>1</v>
      </c>
      <c r="Y162" s="27">
        <f>VLOOKUP($R162,CardStats!$A$3:$AH$473,14,FALSE)</f>
        <v>0.83333333333333337</v>
      </c>
      <c r="Z162" s="27">
        <f>VLOOKUP($R162,CardStats!$A$3:$AH$473,16,FALSE)</f>
        <v>0.83333333333333337</v>
      </c>
      <c r="AA162" s="27">
        <f>VLOOKUP($R162,CardStats!$A$3:$AH$473,17,FALSE)</f>
        <v>0.5</v>
      </c>
      <c r="AB162" s="27">
        <f>VLOOKUP($R162,CardStats!$A$3:$AH$473,19,FALSE)</f>
        <v>0.5</v>
      </c>
      <c r="AC162" s="27">
        <f>VLOOKUP($R162,CardStats!$A$3:$AH$473,20,FALSE)</f>
        <v>1</v>
      </c>
      <c r="AD162" s="27">
        <f>VLOOKUP($R162,CardStats!$A$3:$AH$473,22,FALSE)</f>
        <v>1</v>
      </c>
      <c r="AE162" s="27">
        <f>VLOOKUP($R162,CardStats!$A$3:$AH$473,23,FALSE)</f>
        <v>0.83333333333333337</v>
      </c>
      <c r="AF162" s="27">
        <f>VLOOKUP($R162,CardStats!$A$3:$AH$473,25,FALSE)</f>
        <v>1</v>
      </c>
    </row>
    <row r="163" spans="1:32" hidden="1" x14ac:dyDescent="0.3">
      <c r="A163" s="22">
        <f>VLOOKUP($O163,CardStats!$A$3:$AH$473,5,FALSE)</f>
        <v>3.1666666666666665</v>
      </c>
      <c r="B163" s="22">
        <f>VLOOKUP($O163,CardStats!$A$3:$AH$473,6,FALSE)</f>
        <v>4.166666666666667</v>
      </c>
      <c r="C163" s="22">
        <f>VLOOKUP($O163,CardStats!$A$3:$AH$473,8,FALSE)</f>
        <v>1.5833333333333333</v>
      </c>
      <c r="D163" s="22">
        <f>VLOOKUP($O163,CardStats!$A$3:$AH$473,9,FALSE)</f>
        <v>2</v>
      </c>
      <c r="E163" s="27">
        <f>VLOOKUP($O163,CardStats!$A$3:$AH$473,11,FALSE)</f>
        <v>0.5</v>
      </c>
      <c r="F163" s="27">
        <f>VLOOKUP($O163,CardStats!$A$3:$AH$473,12,FALSE)</f>
        <v>0.66666666666666663</v>
      </c>
      <c r="G163" s="27">
        <f>VLOOKUP($O163,CardStats!$A$3:$AH$473,14,FALSE)</f>
        <v>0.41666666666666669</v>
      </c>
      <c r="H163" s="27">
        <f>VLOOKUP($O163,CardStats!$A$3:$AH$473,15,FALSE)</f>
        <v>0.66666666666666663</v>
      </c>
      <c r="I163" s="27">
        <f>VLOOKUP($O163,CardStats!$A$3:$AH$473,17,FALSE)</f>
        <v>0.33333333333333331</v>
      </c>
      <c r="J163" s="27">
        <f>VLOOKUP($O163,CardStats!$A$3:$AH$473,18,FALSE)</f>
        <v>0.5</v>
      </c>
      <c r="K163" s="27">
        <f>VLOOKUP($O163,CardStats!$A$3:$AH$473,20,FALSE)</f>
        <v>0.58333333333333337</v>
      </c>
      <c r="L163" s="27">
        <f>VLOOKUP($O163,CardStats!$A$3:$AH$473,21,FALSE)</f>
        <v>0.66666666666666663</v>
      </c>
      <c r="M163" s="27">
        <f>VLOOKUP($O163,CardStats!$A$3:$AH$473,23,FALSE)</f>
        <v>0.58333333333333337</v>
      </c>
      <c r="N163" s="27">
        <f>VLOOKUP($O163,CardStats!$A$3:$AH$473,24,FALSE)</f>
        <v>0.66666666666666663</v>
      </c>
      <c r="O163" s="24" t="str">
        <f>Fixtures!A163</f>
        <v>Dijon</v>
      </c>
      <c r="P163" s="24" t="str">
        <f>Fixtures!E163</f>
        <v>Ligue 1</v>
      </c>
      <c r="Q163" s="25">
        <f>IF(Fixtures!C163&gt;7,Fixtures!D163)</f>
        <v>43803</v>
      </c>
      <c r="R163" s="24" t="str">
        <f>Fixtures!B163</f>
        <v>Montpellier</v>
      </c>
      <c r="S163" s="22">
        <f>VLOOKUP($R163,CardStats!$A$3:$AH$473,5,FALSE)</f>
        <v>5</v>
      </c>
      <c r="T163" s="22">
        <f>VLOOKUP($R163,CardStats!$A$3:$AH$473,7,FALSE)</f>
        <v>4.5</v>
      </c>
      <c r="U163" s="22">
        <f>VLOOKUP($R163,CardStats!$A$3:$AH$473,8,FALSE)</f>
        <v>2</v>
      </c>
      <c r="V163" s="22">
        <f>VLOOKUP($R163,CardStats!$A$3:$AH$473,10,FALSE)</f>
        <v>1.8333333333333333</v>
      </c>
      <c r="W163" s="27">
        <f>VLOOKUP($R163,CardStats!$A$3:$AH$473,11,FALSE)</f>
        <v>0.91666666666666663</v>
      </c>
      <c r="X163" s="27">
        <f>VLOOKUP($R163,CardStats!$A$3:$AH$473,13,FALSE)</f>
        <v>0.83333333333333337</v>
      </c>
      <c r="Y163" s="27">
        <f>VLOOKUP($R163,CardStats!$A$3:$AH$473,14,FALSE)</f>
        <v>0.66666666666666663</v>
      </c>
      <c r="Z163" s="27">
        <f>VLOOKUP($R163,CardStats!$A$3:$AH$473,16,FALSE)</f>
        <v>0.5</v>
      </c>
      <c r="AA163" s="27">
        <f>VLOOKUP($R163,CardStats!$A$3:$AH$473,17,FALSE)</f>
        <v>0.5</v>
      </c>
      <c r="AB163" s="27">
        <f>VLOOKUP($R163,CardStats!$A$3:$AH$473,19,FALSE)</f>
        <v>0.33333333333333331</v>
      </c>
      <c r="AC163" s="27">
        <f>VLOOKUP($R163,CardStats!$A$3:$AH$473,20,FALSE)</f>
        <v>0.91666666666666663</v>
      </c>
      <c r="AD163" s="27">
        <f>VLOOKUP($R163,CardStats!$A$3:$AH$473,22,FALSE)</f>
        <v>0.83333333333333337</v>
      </c>
      <c r="AE163" s="27">
        <f>VLOOKUP($R163,CardStats!$A$3:$AH$473,23,FALSE)</f>
        <v>0.75</v>
      </c>
      <c r="AF163" s="27">
        <f>VLOOKUP($R163,CardStats!$A$3:$AH$473,25,FALSE)</f>
        <v>0.66666666666666663</v>
      </c>
    </row>
    <row r="164" spans="1:32" hidden="1" x14ac:dyDescent="0.3">
      <c r="A164" s="22">
        <f>VLOOKUP($O164,CardStats!$A$3:$AH$473,5,FALSE)</f>
        <v>3.75</v>
      </c>
      <c r="B164" s="22">
        <f>VLOOKUP($O164,CardStats!$A$3:$AH$473,6,FALSE)</f>
        <v>3.8333333333333335</v>
      </c>
      <c r="C164" s="22">
        <f>VLOOKUP($O164,CardStats!$A$3:$AH$473,8,FALSE)</f>
        <v>2.0833333333333335</v>
      </c>
      <c r="D164" s="22">
        <f>VLOOKUP($O164,CardStats!$A$3:$AH$473,9,FALSE)</f>
        <v>2</v>
      </c>
      <c r="E164" s="27">
        <f>VLOOKUP($O164,CardStats!$A$3:$AH$473,11,FALSE)</f>
        <v>0.75</v>
      </c>
      <c r="F164" s="27">
        <f>VLOOKUP($O164,CardStats!$A$3:$AH$473,12,FALSE)</f>
        <v>1</v>
      </c>
      <c r="G164" s="27">
        <f>VLOOKUP($O164,CardStats!$A$3:$AH$473,14,FALSE)</f>
        <v>0.58333333333333337</v>
      </c>
      <c r="H164" s="27">
        <f>VLOOKUP($O164,CardStats!$A$3:$AH$473,15,FALSE)</f>
        <v>0.66666666666666663</v>
      </c>
      <c r="I164" s="27">
        <f>VLOOKUP($O164,CardStats!$A$3:$AH$473,17,FALSE)</f>
        <v>0.33333333333333331</v>
      </c>
      <c r="J164" s="27">
        <f>VLOOKUP($O164,CardStats!$A$3:$AH$473,18,FALSE)</f>
        <v>0.16666666666666666</v>
      </c>
      <c r="K164" s="27">
        <f>VLOOKUP($O164,CardStats!$A$3:$AH$473,20,FALSE)</f>
        <v>0.91666666666666663</v>
      </c>
      <c r="L164" s="27">
        <f>VLOOKUP($O164,CardStats!$A$3:$AH$473,21,FALSE)</f>
        <v>1</v>
      </c>
      <c r="M164" s="27">
        <f>VLOOKUP($O164,CardStats!$A$3:$AH$473,23,FALSE)</f>
        <v>0.58333333333333337</v>
      </c>
      <c r="N164" s="27">
        <f>VLOOKUP($O164,CardStats!$A$3:$AH$473,24,FALSE)</f>
        <v>0.66666666666666663</v>
      </c>
      <c r="O164" s="24" t="str">
        <f>Fixtures!A164</f>
        <v>Amiens SC</v>
      </c>
      <c r="P164" s="24" t="str">
        <f>Fixtures!E164</f>
        <v>Ligue 1</v>
      </c>
      <c r="Q164" s="25">
        <f>IF(Fixtures!C164&gt;7,Fixtures!D164)</f>
        <v>43803</v>
      </c>
      <c r="R164" s="24" t="str">
        <f>Fixtures!B164</f>
        <v>Reims</v>
      </c>
      <c r="S164" s="22">
        <f>VLOOKUP($R164,CardStats!$A$3:$AH$473,5,FALSE)</f>
        <v>3</v>
      </c>
      <c r="T164" s="22">
        <f>VLOOKUP($R164,CardStats!$A$3:$AH$473,7,FALSE)</f>
        <v>3</v>
      </c>
      <c r="U164" s="22">
        <f>VLOOKUP($R164,CardStats!$A$3:$AH$473,8,FALSE)</f>
        <v>1.9166666666666667</v>
      </c>
      <c r="V164" s="22">
        <f>VLOOKUP($R164,CardStats!$A$3:$AH$473,10,FALSE)</f>
        <v>2</v>
      </c>
      <c r="W164" s="27">
        <f>VLOOKUP($R164,CardStats!$A$3:$AH$473,11,FALSE)</f>
        <v>0.58333333333333337</v>
      </c>
      <c r="X164" s="27">
        <f>VLOOKUP($R164,CardStats!$A$3:$AH$473,13,FALSE)</f>
        <v>0.66666666666666663</v>
      </c>
      <c r="Y164" s="27">
        <f>VLOOKUP($R164,CardStats!$A$3:$AH$473,14,FALSE)</f>
        <v>0.41666666666666669</v>
      </c>
      <c r="Z164" s="27">
        <f>VLOOKUP($R164,CardStats!$A$3:$AH$473,16,FALSE)</f>
        <v>0.5</v>
      </c>
      <c r="AA164" s="27">
        <f>VLOOKUP($R164,CardStats!$A$3:$AH$473,17,FALSE)</f>
        <v>8.3333333333333329E-2</v>
      </c>
      <c r="AB164" s="27">
        <f>VLOOKUP($R164,CardStats!$A$3:$AH$473,19,FALSE)</f>
        <v>0</v>
      </c>
      <c r="AC164" s="27">
        <f>VLOOKUP($R164,CardStats!$A$3:$AH$473,20,FALSE)</f>
        <v>0.83333333333333337</v>
      </c>
      <c r="AD164" s="27">
        <f>VLOOKUP($R164,CardStats!$A$3:$AH$473,22,FALSE)</f>
        <v>0.83333333333333337</v>
      </c>
      <c r="AE164" s="27">
        <f>VLOOKUP($R164,CardStats!$A$3:$AH$473,23,FALSE)</f>
        <v>0.66666666666666663</v>
      </c>
      <c r="AF164" s="27">
        <f>VLOOKUP($R164,CardStats!$A$3:$AH$473,25,FALSE)</f>
        <v>0.66666666666666663</v>
      </c>
    </row>
    <row r="165" spans="1:32" hidden="1" x14ac:dyDescent="0.3">
      <c r="A165" s="22">
        <f>VLOOKUP($O165,CardStats!$A$3:$AH$473,5,FALSE)</f>
        <v>2.75</v>
      </c>
      <c r="B165" s="22">
        <f>VLOOKUP($O165,CardStats!$A$3:$AH$473,6,FALSE)</f>
        <v>3.1666666666666665</v>
      </c>
      <c r="C165" s="22">
        <f>VLOOKUP($O165,CardStats!$A$3:$AH$473,8,FALSE)</f>
        <v>1.6666666666666667</v>
      </c>
      <c r="D165" s="22">
        <f>VLOOKUP($O165,CardStats!$A$3:$AH$473,9,FALSE)</f>
        <v>2</v>
      </c>
      <c r="E165" s="27">
        <f>VLOOKUP($O165,CardStats!$A$3:$AH$473,11,FALSE)</f>
        <v>0.5</v>
      </c>
      <c r="F165" s="27">
        <f>VLOOKUP($O165,CardStats!$A$3:$AH$473,12,FALSE)</f>
        <v>0.5</v>
      </c>
      <c r="G165" s="27">
        <f>VLOOKUP($O165,CardStats!$A$3:$AH$473,14,FALSE)</f>
        <v>0.25</v>
      </c>
      <c r="H165" s="27">
        <f>VLOOKUP($O165,CardStats!$A$3:$AH$473,15,FALSE)</f>
        <v>0.33333333333333331</v>
      </c>
      <c r="I165" s="27">
        <f>VLOOKUP($O165,CardStats!$A$3:$AH$473,17,FALSE)</f>
        <v>0.25</v>
      </c>
      <c r="J165" s="27">
        <f>VLOOKUP($O165,CardStats!$A$3:$AH$473,18,FALSE)</f>
        <v>0.33333333333333331</v>
      </c>
      <c r="K165" s="27">
        <f>VLOOKUP($O165,CardStats!$A$3:$AH$473,20,FALSE)</f>
        <v>0.75</v>
      </c>
      <c r="L165" s="27">
        <f>VLOOKUP($O165,CardStats!$A$3:$AH$473,21,FALSE)</f>
        <v>0.83333333333333337</v>
      </c>
      <c r="M165" s="27">
        <f>VLOOKUP($O165,CardStats!$A$3:$AH$473,23,FALSE)</f>
        <v>0.5</v>
      </c>
      <c r="N165" s="27">
        <f>VLOOKUP($O165,CardStats!$A$3:$AH$473,24,FALSE)</f>
        <v>0.66666666666666663</v>
      </c>
      <c r="O165" s="24" t="str">
        <f>Fixtures!A165</f>
        <v>Toulouse</v>
      </c>
      <c r="P165" s="24" t="str">
        <f>Fixtures!E165</f>
        <v>Ligue 1</v>
      </c>
      <c r="Q165" s="25">
        <f>IF(Fixtures!C165&gt;7,Fixtures!D165)</f>
        <v>43803</v>
      </c>
      <c r="R165" s="24" t="str">
        <f>Fixtures!B165</f>
        <v>Monaco</v>
      </c>
      <c r="S165" s="22">
        <f>VLOOKUP($R165,CardStats!$A$3:$AH$473,5,FALSE)</f>
        <v>4.416666666666667</v>
      </c>
      <c r="T165" s="22">
        <f>VLOOKUP($R165,CardStats!$A$3:$AH$473,7,FALSE)</f>
        <v>4.166666666666667</v>
      </c>
      <c r="U165" s="22">
        <f>VLOOKUP($R165,CardStats!$A$3:$AH$473,8,FALSE)</f>
        <v>2.5</v>
      </c>
      <c r="V165" s="22">
        <f>VLOOKUP($R165,CardStats!$A$3:$AH$473,10,FALSE)</f>
        <v>2.6666666666666665</v>
      </c>
      <c r="W165" s="27">
        <f>VLOOKUP($R165,CardStats!$A$3:$AH$473,11,FALSE)</f>
        <v>0.91666666666666663</v>
      </c>
      <c r="X165" s="27">
        <f>VLOOKUP($R165,CardStats!$A$3:$AH$473,13,FALSE)</f>
        <v>0.83333333333333337</v>
      </c>
      <c r="Y165" s="27">
        <f>VLOOKUP($R165,CardStats!$A$3:$AH$473,14,FALSE)</f>
        <v>0.75</v>
      </c>
      <c r="Z165" s="27">
        <f>VLOOKUP($R165,CardStats!$A$3:$AH$473,16,FALSE)</f>
        <v>0.66666666666666663</v>
      </c>
      <c r="AA165" s="27">
        <f>VLOOKUP($R165,CardStats!$A$3:$AH$473,17,FALSE)</f>
        <v>0.5</v>
      </c>
      <c r="AB165" s="27">
        <f>VLOOKUP($R165,CardStats!$A$3:$AH$473,19,FALSE)</f>
        <v>0.33333333333333331</v>
      </c>
      <c r="AC165" s="27">
        <f>VLOOKUP($R165,CardStats!$A$3:$AH$473,20,FALSE)</f>
        <v>1</v>
      </c>
      <c r="AD165" s="27">
        <f>VLOOKUP($R165,CardStats!$A$3:$AH$473,22,FALSE)</f>
        <v>1</v>
      </c>
      <c r="AE165" s="27">
        <f>VLOOKUP($R165,CardStats!$A$3:$AH$473,23,FALSE)</f>
        <v>0.91666666666666663</v>
      </c>
      <c r="AF165" s="27">
        <f>VLOOKUP($R165,CardStats!$A$3:$AH$473,25,FALSE)</f>
        <v>1</v>
      </c>
    </row>
    <row r="166" spans="1:32" hidden="1" x14ac:dyDescent="0.3">
      <c r="A166" s="22">
        <f>VLOOKUP($O166,CardStats!$A$3:$AH$473,5,FALSE)</f>
        <v>3</v>
      </c>
      <c r="B166" s="22">
        <f>VLOOKUP($O166,CardStats!$A$3:$AH$473,6,FALSE)</f>
        <v>2.6666666666666665</v>
      </c>
      <c r="C166" s="22">
        <f>VLOOKUP($O166,CardStats!$A$3:$AH$473,8,FALSE)</f>
        <v>1.4166666666666667</v>
      </c>
      <c r="D166" s="22">
        <f>VLOOKUP($O166,CardStats!$A$3:$AH$473,9,FALSE)</f>
        <v>1.1666666666666667</v>
      </c>
      <c r="E166" s="27">
        <f>VLOOKUP($O166,CardStats!$A$3:$AH$473,11,FALSE)</f>
        <v>0.66666666666666663</v>
      </c>
      <c r="F166" s="27">
        <f>VLOOKUP($O166,CardStats!$A$3:$AH$473,12,FALSE)</f>
        <v>0.5</v>
      </c>
      <c r="G166" s="27">
        <f>VLOOKUP($O166,CardStats!$A$3:$AH$473,14,FALSE)</f>
        <v>0.33333333333333331</v>
      </c>
      <c r="H166" s="27">
        <f>VLOOKUP($O166,CardStats!$A$3:$AH$473,15,FALSE)</f>
        <v>0.33333333333333331</v>
      </c>
      <c r="I166" s="27">
        <f>VLOOKUP($O166,CardStats!$A$3:$AH$473,17,FALSE)</f>
        <v>8.3333333333333329E-2</v>
      </c>
      <c r="J166" s="27">
        <f>VLOOKUP($O166,CardStats!$A$3:$AH$473,18,FALSE)</f>
        <v>0</v>
      </c>
      <c r="K166" s="27">
        <f>VLOOKUP($O166,CardStats!$A$3:$AH$473,20,FALSE)</f>
        <v>1</v>
      </c>
      <c r="L166" s="27">
        <f>VLOOKUP($O166,CardStats!$A$3:$AH$473,21,FALSE)</f>
        <v>1</v>
      </c>
      <c r="M166" s="27">
        <f>VLOOKUP($O166,CardStats!$A$3:$AH$473,23,FALSE)</f>
        <v>0.41666666666666669</v>
      </c>
      <c r="N166" s="27">
        <f>VLOOKUP($O166,CardStats!$A$3:$AH$473,24,FALSE)</f>
        <v>0.16666666666666666</v>
      </c>
      <c r="O166" s="24" t="str">
        <f>Fixtures!A166</f>
        <v>Metz</v>
      </c>
      <c r="P166" s="24" t="str">
        <f>Fixtures!E166</f>
        <v>Ligue 1</v>
      </c>
      <c r="Q166" s="25">
        <f>IF(Fixtures!C166&gt;7,Fixtures!D166)</f>
        <v>43803</v>
      </c>
      <c r="R166" s="24" t="str">
        <f>Fixtures!B166</f>
        <v>Rennes</v>
      </c>
      <c r="S166" s="22">
        <f>VLOOKUP($R166,CardStats!$A$3:$AH$473,5,FALSE)</f>
        <v>4.9090909090909092</v>
      </c>
      <c r="T166" s="22">
        <f>VLOOKUP($R166,CardStats!$A$3:$AH$473,7,FALSE)</f>
        <v>5.333333333333333</v>
      </c>
      <c r="U166" s="22">
        <f>VLOOKUP($R166,CardStats!$A$3:$AH$473,8,FALSE)</f>
        <v>2</v>
      </c>
      <c r="V166" s="22">
        <f>VLOOKUP($R166,CardStats!$A$3:$AH$473,10,FALSE)</f>
        <v>2.5</v>
      </c>
      <c r="W166" s="27">
        <f>VLOOKUP($R166,CardStats!$A$3:$AH$473,11,FALSE)</f>
        <v>1</v>
      </c>
      <c r="X166" s="27">
        <f>VLOOKUP($R166,CardStats!$A$3:$AH$473,13,FALSE)</f>
        <v>1</v>
      </c>
      <c r="Y166" s="27">
        <f>VLOOKUP($R166,CardStats!$A$3:$AH$473,14,FALSE)</f>
        <v>0.90909090909090906</v>
      </c>
      <c r="Z166" s="27">
        <f>VLOOKUP($R166,CardStats!$A$3:$AH$473,16,FALSE)</f>
        <v>1</v>
      </c>
      <c r="AA166" s="27">
        <f>VLOOKUP($R166,CardStats!$A$3:$AH$473,17,FALSE)</f>
        <v>0.54545454545454541</v>
      </c>
      <c r="AB166" s="27">
        <f>VLOOKUP($R166,CardStats!$A$3:$AH$473,19,FALSE)</f>
        <v>0.66666666666666663</v>
      </c>
      <c r="AC166" s="27">
        <f>VLOOKUP($R166,CardStats!$A$3:$AH$473,20,FALSE)</f>
        <v>0.90909090909090906</v>
      </c>
      <c r="AD166" s="27">
        <f>VLOOKUP($R166,CardStats!$A$3:$AH$473,22,FALSE)</f>
        <v>0.83333333333333337</v>
      </c>
      <c r="AE166" s="27">
        <f>VLOOKUP($R166,CardStats!$A$3:$AH$473,23,FALSE)</f>
        <v>0.63636363636363635</v>
      </c>
      <c r="AF166" s="27">
        <f>VLOOKUP($R166,CardStats!$A$3:$AH$473,25,FALSE)</f>
        <v>0.83333333333333337</v>
      </c>
    </row>
    <row r="167" spans="1:32" hidden="1" x14ac:dyDescent="0.3">
      <c r="A167" s="22">
        <f>VLOOKUP($O167,CardStats!$A$3:$AH$473,5,FALSE)</f>
        <v>4.7272727272727275</v>
      </c>
      <c r="B167" s="22">
        <f>VLOOKUP($O167,CardStats!$A$3:$AH$473,6,FALSE)</f>
        <v>4.333333333333333</v>
      </c>
      <c r="C167" s="22">
        <f>VLOOKUP($O167,CardStats!$A$3:$AH$473,8,FALSE)</f>
        <v>2.5454545454545454</v>
      </c>
      <c r="D167" s="22">
        <f>VLOOKUP($O167,CardStats!$A$3:$AH$473,9,FALSE)</f>
        <v>2.5</v>
      </c>
      <c r="E167" s="27">
        <f>VLOOKUP($O167,CardStats!$A$3:$AH$473,11,FALSE)</f>
        <v>0.72727272727272729</v>
      </c>
      <c r="F167" s="27">
        <f>VLOOKUP($O167,CardStats!$A$3:$AH$473,12,FALSE)</f>
        <v>0.66666666666666663</v>
      </c>
      <c r="G167" s="27">
        <f>VLOOKUP($O167,CardStats!$A$3:$AH$473,14,FALSE)</f>
        <v>0.54545454545454541</v>
      </c>
      <c r="H167" s="27">
        <f>VLOOKUP($O167,CardStats!$A$3:$AH$473,15,FALSE)</f>
        <v>0.33333333333333331</v>
      </c>
      <c r="I167" s="27">
        <f>VLOOKUP($O167,CardStats!$A$3:$AH$473,17,FALSE)</f>
        <v>0.45454545454545453</v>
      </c>
      <c r="J167" s="27">
        <f>VLOOKUP($O167,CardStats!$A$3:$AH$473,18,FALSE)</f>
        <v>0.33333333333333331</v>
      </c>
      <c r="K167" s="27">
        <f>VLOOKUP($O167,CardStats!$A$3:$AH$473,20,FALSE)</f>
        <v>0.90909090909090906</v>
      </c>
      <c r="L167" s="27">
        <f>VLOOKUP($O167,CardStats!$A$3:$AH$473,21,FALSE)</f>
        <v>0.83333333333333337</v>
      </c>
      <c r="M167" s="27">
        <f>VLOOKUP($O167,CardStats!$A$3:$AH$473,23,FALSE)</f>
        <v>0.72727272727272729</v>
      </c>
      <c r="N167" s="27">
        <f>VLOOKUP($O167,CardStats!$A$3:$AH$473,24,FALSE)</f>
        <v>0.66666666666666663</v>
      </c>
      <c r="O167" s="24" t="str">
        <f>Fixtures!A167</f>
        <v>Arsenal</v>
      </c>
      <c r="P167" s="24" t="str">
        <f>Fixtures!E167</f>
        <v>Premier League</v>
      </c>
      <c r="Q167" s="25">
        <f>IF(Fixtures!C167&gt;7,Fixtures!D167)</f>
        <v>43804</v>
      </c>
      <c r="R167" s="24" t="str">
        <f>Fixtures!B167</f>
        <v>Brighton &amp; Hove Albion</v>
      </c>
      <c r="S167" s="22">
        <f>VLOOKUP($R167,CardStats!$A$3:$AH$473,5,FALSE)</f>
        <v>2.9090909090909092</v>
      </c>
      <c r="T167" s="22">
        <f>VLOOKUP($R167,CardStats!$A$3:$AH$473,7,FALSE)</f>
        <v>3.2</v>
      </c>
      <c r="U167" s="22">
        <f>VLOOKUP($R167,CardStats!$A$3:$AH$473,8,FALSE)</f>
        <v>1.4545454545454546</v>
      </c>
      <c r="V167" s="22">
        <f>VLOOKUP($R167,CardStats!$A$3:$AH$473,10,FALSE)</f>
        <v>2</v>
      </c>
      <c r="W167" s="27">
        <f>VLOOKUP($R167,CardStats!$A$3:$AH$473,11,FALSE)</f>
        <v>0.54545454545454541</v>
      </c>
      <c r="X167" s="27">
        <f>VLOOKUP($R167,CardStats!$A$3:$AH$473,13,FALSE)</f>
        <v>0.6</v>
      </c>
      <c r="Y167" s="27">
        <f>VLOOKUP($R167,CardStats!$A$3:$AH$473,14,FALSE)</f>
        <v>0.27272727272727271</v>
      </c>
      <c r="Z167" s="27">
        <f>VLOOKUP($R167,CardStats!$A$3:$AH$473,16,FALSE)</f>
        <v>0.4</v>
      </c>
      <c r="AA167" s="27">
        <f>VLOOKUP($R167,CardStats!$A$3:$AH$473,17,FALSE)</f>
        <v>0.27272727272727271</v>
      </c>
      <c r="AB167" s="27">
        <f>VLOOKUP($R167,CardStats!$A$3:$AH$473,19,FALSE)</f>
        <v>0.4</v>
      </c>
      <c r="AC167" s="27">
        <f>VLOOKUP($R167,CardStats!$A$3:$AH$473,20,FALSE)</f>
        <v>0.72727272727272729</v>
      </c>
      <c r="AD167" s="27">
        <f>VLOOKUP($R167,CardStats!$A$3:$AH$473,22,FALSE)</f>
        <v>1</v>
      </c>
      <c r="AE167" s="27">
        <f>VLOOKUP($R167,CardStats!$A$3:$AH$473,23,FALSE)</f>
        <v>0.45454545454545453</v>
      </c>
      <c r="AF167" s="27">
        <f>VLOOKUP($R167,CardStats!$A$3:$AH$473,25,FALSE)</f>
        <v>0.4</v>
      </c>
    </row>
    <row r="168" spans="1:32" hidden="1" x14ac:dyDescent="0.3">
      <c r="A168" s="22">
        <f>VLOOKUP($O168,CardStats!$A$3:$AH$473,5,FALSE)</f>
        <v>3.1818181818181817</v>
      </c>
      <c r="B168" s="22">
        <f>VLOOKUP($O168,CardStats!$A$3:$AH$473,6,FALSE)</f>
        <v>3.5</v>
      </c>
      <c r="C168" s="22">
        <f>VLOOKUP($O168,CardStats!$A$3:$AH$473,8,FALSE)</f>
        <v>1.9090909090909092</v>
      </c>
      <c r="D168" s="22">
        <f>VLOOKUP($O168,CardStats!$A$3:$AH$473,9,FALSE)</f>
        <v>2</v>
      </c>
      <c r="E168" s="27">
        <f>VLOOKUP($O168,CardStats!$A$3:$AH$473,11,FALSE)</f>
        <v>0.63636363636363635</v>
      </c>
      <c r="F168" s="27">
        <f>VLOOKUP($O168,CardStats!$A$3:$AH$473,12,FALSE)</f>
        <v>0.66666666666666663</v>
      </c>
      <c r="G168" s="27">
        <f>VLOOKUP($O168,CardStats!$A$3:$AH$473,14,FALSE)</f>
        <v>0.36363636363636365</v>
      </c>
      <c r="H168" s="27">
        <f>VLOOKUP($O168,CardStats!$A$3:$AH$473,15,FALSE)</f>
        <v>0.33333333333333331</v>
      </c>
      <c r="I168" s="27">
        <f>VLOOKUP($O168,CardStats!$A$3:$AH$473,17,FALSE)</f>
        <v>9.0909090909090912E-2</v>
      </c>
      <c r="J168" s="27">
        <f>VLOOKUP($O168,CardStats!$A$3:$AH$473,18,FALSE)</f>
        <v>0.16666666666666666</v>
      </c>
      <c r="K168" s="27">
        <f>VLOOKUP($O168,CardStats!$A$3:$AH$473,20,FALSE)</f>
        <v>1</v>
      </c>
      <c r="L168" s="27">
        <f>VLOOKUP($O168,CardStats!$A$3:$AH$473,21,FALSE)</f>
        <v>1</v>
      </c>
      <c r="M168" s="27">
        <f>VLOOKUP($O168,CardStats!$A$3:$AH$473,23,FALSE)</f>
        <v>0.54545454545454541</v>
      </c>
      <c r="N168" s="27">
        <f>VLOOKUP($O168,CardStats!$A$3:$AH$473,24,FALSE)</f>
        <v>0.5</v>
      </c>
      <c r="O168" s="24" t="str">
        <f>Fixtures!A168</f>
        <v>Sheffield United</v>
      </c>
      <c r="P168" s="24" t="str">
        <f>Fixtures!E168</f>
        <v>Premier League</v>
      </c>
      <c r="Q168" s="25">
        <f>IF(Fixtures!C168&gt;7,Fixtures!D168)</f>
        <v>43804</v>
      </c>
      <c r="R168" s="24" t="str">
        <f>Fixtures!B168</f>
        <v>Newcastle United</v>
      </c>
      <c r="S168" s="22">
        <f>VLOOKUP($R168,CardStats!$A$3:$AH$473,5,FALSE)</f>
        <v>3.6363636363636362</v>
      </c>
      <c r="T168" s="22">
        <f>VLOOKUP($R168,CardStats!$A$3:$AH$473,7,FALSE)</f>
        <v>2.8333333333333335</v>
      </c>
      <c r="U168" s="22">
        <f>VLOOKUP($R168,CardStats!$A$3:$AH$473,8,FALSE)</f>
        <v>1.8181818181818181</v>
      </c>
      <c r="V168" s="22">
        <f>VLOOKUP($R168,CardStats!$A$3:$AH$473,10,FALSE)</f>
        <v>1.5</v>
      </c>
      <c r="W168" s="27">
        <f>VLOOKUP($R168,CardStats!$A$3:$AH$473,11,FALSE)</f>
        <v>0.90909090909090906</v>
      </c>
      <c r="X168" s="27">
        <f>VLOOKUP($R168,CardStats!$A$3:$AH$473,13,FALSE)</f>
        <v>0.83333333333333337</v>
      </c>
      <c r="Y168" s="27">
        <f>VLOOKUP($R168,CardStats!$A$3:$AH$473,14,FALSE)</f>
        <v>0.54545454545454541</v>
      </c>
      <c r="Z168" s="27">
        <f>VLOOKUP($R168,CardStats!$A$3:$AH$473,16,FALSE)</f>
        <v>0.33333333333333331</v>
      </c>
      <c r="AA168" s="27">
        <f>VLOOKUP($R168,CardStats!$A$3:$AH$473,17,FALSE)</f>
        <v>0.27272727272727271</v>
      </c>
      <c r="AB168" s="27">
        <f>VLOOKUP($R168,CardStats!$A$3:$AH$473,19,FALSE)</f>
        <v>0</v>
      </c>
      <c r="AC168" s="27">
        <f>VLOOKUP($R168,CardStats!$A$3:$AH$473,20,FALSE)</f>
        <v>0.90909090909090906</v>
      </c>
      <c r="AD168" s="27">
        <f>VLOOKUP($R168,CardStats!$A$3:$AH$473,22,FALSE)</f>
        <v>0.83333333333333337</v>
      </c>
      <c r="AE168" s="27">
        <f>VLOOKUP($R168,CardStats!$A$3:$AH$473,23,FALSE)</f>
        <v>0.63636363636363635</v>
      </c>
      <c r="AF168" s="27">
        <f>VLOOKUP($R168,CardStats!$A$3:$AH$473,25,FALSE)</f>
        <v>0.5</v>
      </c>
    </row>
    <row r="169" spans="1:32" hidden="1" x14ac:dyDescent="0.3">
      <c r="A169" s="22">
        <f>VLOOKUP($O169,CardStats!$A$3:$AH$473,5,FALSE)</f>
        <v>5.5454545454545459</v>
      </c>
      <c r="B169" s="22">
        <f>VLOOKUP($O169,CardStats!$A$3:$AH$473,6,FALSE)</f>
        <v>4.5999999999999996</v>
      </c>
      <c r="C169" s="22">
        <f>VLOOKUP($O169,CardStats!$A$3:$AH$473,8,FALSE)</f>
        <v>2.5454545454545454</v>
      </c>
      <c r="D169" s="22">
        <f>VLOOKUP($O169,CardStats!$A$3:$AH$473,9,FALSE)</f>
        <v>2</v>
      </c>
      <c r="E169" s="27">
        <f>VLOOKUP($O169,CardStats!$A$3:$AH$473,11,FALSE)</f>
        <v>1</v>
      </c>
      <c r="F169" s="27">
        <f>VLOOKUP($O169,CardStats!$A$3:$AH$473,12,FALSE)</f>
        <v>1</v>
      </c>
      <c r="G169" s="27">
        <f>VLOOKUP($O169,CardStats!$A$3:$AH$473,14,FALSE)</f>
        <v>0.90909090909090906</v>
      </c>
      <c r="H169" s="27">
        <f>VLOOKUP($O169,CardStats!$A$3:$AH$473,15,FALSE)</f>
        <v>1</v>
      </c>
      <c r="I169" s="27">
        <f>VLOOKUP($O169,CardStats!$A$3:$AH$473,17,FALSE)</f>
        <v>0.72727272727272729</v>
      </c>
      <c r="J169" s="27">
        <f>VLOOKUP($O169,CardStats!$A$3:$AH$473,18,FALSE)</f>
        <v>0.6</v>
      </c>
      <c r="K169" s="27">
        <f>VLOOKUP($O169,CardStats!$A$3:$AH$473,20,FALSE)</f>
        <v>1</v>
      </c>
      <c r="L169" s="27">
        <f>VLOOKUP($O169,CardStats!$A$3:$AH$473,21,FALSE)</f>
        <v>1</v>
      </c>
      <c r="M169" s="27">
        <f>VLOOKUP($O169,CardStats!$A$3:$AH$473,23,FALSE)</f>
        <v>0.81818181818181823</v>
      </c>
      <c r="N169" s="27">
        <f>VLOOKUP($O169,CardStats!$A$3:$AH$473,24,FALSE)</f>
        <v>0.8</v>
      </c>
      <c r="O169" s="24" t="str">
        <f>Fixtures!A169</f>
        <v>Internazionale</v>
      </c>
      <c r="P169" s="24" t="str">
        <f>Fixtures!E169</f>
        <v>Serie A</v>
      </c>
      <c r="Q169" s="25">
        <f>IF(Fixtures!C169&gt;7,Fixtures!D169)</f>
        <v>43805</v>
      </c>
      <c r="R169" s="24" t="str">
        <f>Fixtures!B169</f>
        <v>Roma</v>
      </c>
      <c r="S169" s="22">
        <f>VLOOKUP($R169,CardStats!$A$3:$AH$473,5,FALSE)</f>
        <v>6.1818181818181817</v>
      </c>
      <c r="T169" s="22">
        <f>VLOOKUP($R169,CardStats!$A$3:$AH$473,7,FALSE)</f>
        <v>7.2</v>
      </c>
      <c r="U169" s="22">
        <f>VLOOKUP($R169,CardStats!$A$3:$AH$473,8,FALSE)</f>
        <v>3.2727272727272729</v>
      </c>
      <c r="V169" s="22">
        <f>VLOOKUP($R169,CardStats!$A$3:$AH$473,10,FALSE)</f>
        <v>4</v>
      </c>
      <c r="W169" s="27">
        <f>VLOOKUP($R169,CardStats!$A$3:$AH$473,11,FALSE)</f>
        <v>1</v>
      </c>
      <c r="X169" s="27">
        <f>VLOOKUP($R169,CardStats!$A$3:$AH$473,13,FALSE)</f>
        <v>1</v>
      </c>
      <c r="Y169" s="27">
        <f>VLOOKUP($R169,CardStats!$A$3:$AH$473,14,FALSE)</f>
        <v>0.81818181818181823</v>
      </c>
      <c r="Z169" s="27">
        <f>VLOOKUP($R169,CardStats!$A$3:$AH$473,16,FALSE)</f>
        <v>1</v>
      </c>
      <c r="AA169" s="27">
        <f>VLOOKUP($R169,CardStats!$A$3:$AH$473,17,FALSE)</f>
        <v>0.72727272727272729</v>
      </c>
      <c r="AB169" s="27">
        <f>VLOOKUP($R169,CardStats!$A$3:$AH$473,19,FALSE)</f>
        <v>1</v>
      </c>
      <c r="AC169" s="27">
        <f>VLOOKUP($R169,CardStats!$A$3:$AH$473,20,FALSE)</f>
        <v>1</v>
      </c>
      <c r="AD169" s="27">
        <f>VLOOKUP($R169,CardStats!$A$3:$AH$473,22,FALSE)</f>
        <v>1</v>
      </c>
      <c r="AE169" s="27">
        <f>VLOOKUP($R169,CardStats!$A$3:$AH$473,23,FALSE)</f>
        <v>0.81818181818181823</v>
      </c>
      <c r="AF169" s="27">
        <f>VLOOKUP($R169,CardStats!$A$3:$AH$473,25,FALSE)</f>
        <v>1</v>
      </c>
    </row>
    <row r="170" spans="1:32" hidden="1" x14ac:dyDescent="0.3">
      <c r="A170" s="22">
        <f>VLOOKUP($O170,CardStats!$A$3:$AH$473,5,FALSE)</f>
        <v>3.5833333333333335</v>
      </c>
      <c r="B170" s="22">
        <f>VLOOKUP($O170,CardStats!$A$3:$AH$473,6,FALSE)</f>
        <v>3.6666666666666665</v>
      </c>
      <c r="C170" s="22">
        <f>VLOOKUP($O170,CardStats!$A$3:$AH$473,8,FALSE)</f>
        <v>1.8333333333333333</v>
      </c>
      <c r="D170" s="22">
        <f>VLOOKUP($O170,CardStats!$A$3:$AH$473,9,FALSE)</f>
        <v>2</v>
      </c>
      <c r="E170" s="27">
        <f>VLOOKUP($O170,CardStats!$A$3:$AH$473,11,FALSE)</f>
        <v>0.83333333333333337</v>
      </c>
      <c r="F170" s="27">
        <f>VLOOKUP($O170,CardStats!$A$3:$AH$473,12,FALSE)</f>
        <v>0.83333333333333337</v>
      </c>
      <c r="G170" s="27">
        <f>VLOOKUP($O170,CardStats!$A$3:$AH$473,14,FALSE)</f>
        <v>0.5</v>
      </c>
      <c r="H170" s="27">
        <f>VLOOKUP($O170,CardStats!$A$3:$AH$473,15,FALSE)</f>
        <v>0.66666666666666663</v>
      </c>
      <c r="I170" s="27">
        <f>VLOOKUP($O170,CardStats!$A$3:$AH$473,17,FALSE)</f>
        <v>0.16666666666666666</v>
      </c>
      <c r="J170" s="27">
        <f>VLOOKUP($O170,CardStats!$A$3:$AH$473,18,FALSE)</f>
        <v>0.16666666666666666</v>
      </c>
      <c r="K170" s="27">
        <f>VLOOKUP($O170,CardStats!$A$3:$AH$473,20,FALSE)</f>
        <v>0.91666666666666663</v>
      </c>
      <c r="L170" s="27">
        <f>VLOOKUP($O170,CardStats!$A$3:$AH$473,21,FALSE)</f>
        <v>1</v>
      </c>
      <c r="M170" s="27">
        <f>VLOOKUP($O170,CardStats!$A$3:$AH$473,23,FALSE)</f>
        <v>0.75</v>
      </c>
      <c r="N170" s="27">
        <f>VLOOKUP($O170,CardStats!$A$3:$AH$473,24,FALSE)</f>
        <v>0.83333333333333337</v>
      </c>
      <c r="O170" s="24" t="str">
        <f>Fixtures!A170</f>
        <v>Villarreal</v>
      </c>
      <c r="P170" s="24" t="str">
        <f>Fixtures!E170</f>
        <v>La Liga</v>
      </c>
      <c r="Q170" s="25">
        <f>IF(Fixtures!C170&gt;7,Fixtures!D170)</f>
        <v>43805</v>
      </c>
      <c r="R170" s="24" t="str">
        <f>Fixtures!B170</f>
        <v>Atletico Madrid</v>
      </c>
      <c r="S170" s="22">
        <f>VLOOKUP($R170,CardStats!$A$3:$AH$473,5,FALSE)</f>
        <v>6.166666666666667</v>
      </c>
      <c r="T170" s="22">
        <f>VLOOKUP($R170,CardStats!$A$3:$AH$473,7,FALSE)</f>
        <v>7.333333333333333</v>
      </c>
      <c r="U170" s="22">
        <f>VLOOKUP($R170,CardStats!$A$3:$AH$473,8,FALSE)</f>
        <v>2.8333333333333335</v>
      </c>
      <c r="V170" s="22">
        <f>VLOOKUP($R170,CardStats!$A$3:$AH$473,10,FALSE)</f>
        <v>3.8333333333333335</v>
      </c>
      <c r="W170" s="27">
        <f>VLOOKUP($R170,CardStats!$A$3:$AH$473,11,FALSE)</f>
        <v>1</v>
      </c>
      <c r="X170" s="27">
        <f>VLOOKUP($R170,CardStats!$A$3:$AH$473,13,FALSE)</f>
        <v>1</v>
      </c>
      <c r="Y170" s="27">
        <f>VLOOKUP($R170,CardStats!$A$3:$AH$473,14,FALSE)</f>
        <v>0.83333333333333337</v>
      </c>
      <c r="Z170" s="27">
        <f>VLOOKUP($R170,CardStats!$A$3:$AH$473,16,FALSE)</f>
        <v>1</v>
      </c>
      <c r="AA170" s="27">
        <f>VLOOKUP($R170,CardStats!$A$3:$AH$473,17,FALSE)</f>
        <v>0.58333333333333337</v>
      </c>
      <c r="AB170" s="27">
        <f>VLOOKUP($R170,CardStats!$A$3:$AH$473,19,FALSE)</f>
        <v>0.83333333333333337</v>
      </c>
      <c r="AC170" s="27">
        <f>VLOOKUP($R170,CardStats!$A$3:$AH$473,20,FALSE)</f>
        <v>0.91666666666666663</v>
      </c>
      <c r="AD170" s="27">
        <f>VLOOKUP($R170,CardStats!$A$3:$AH$473,22,FALSE)</f>
        <v>1</v>
      </c>
      <c r="AE170" s="27">
        <f>VLOOKUP($R170,CardStats!$A$3:$AH$473,23,FALSE)</f>
        <v>0.83333333333333337</v>
      </c>
      <c r="AF170" s="27">
        <f>VLOOKUP($R170,CardStats!$A$3:$AH$473,25,FALSE)</f>
        <v>1</v>
      </c>
    </row>
    <row r="171" spans="1:32" hidden="1" x14ac:dyDescent="0.3">
      <c r="A171" s="22">
        <f>VLOOKUP($O171,CardStats!$A$3:$AH$473,5,FALSE)</f>
        <v>3.5</v>
      </c>
      <c r="B171" s="22">
        <f>VLOOKUP($O171,CardStats!$A$3:$AH$473,6,FALSE)</f>
        <v>3.8333333333333335</v>
      </c>
      <c r="C171" s="22">
        <f>VLOOKUP($O171,CardStats!$A$3:$AH$473,8,FALSE)</f>
        <v>1.7</v>
      </c>
      <c r="D171" s="22">
        <f>VLOOKUP($O171,CardStats!$A$3:$AH$473,9,FALSE)</f>
        <v>1.8333333333333333</v>
      </c>
      <c r="E171" s="27">
        <f>VLOOKUP($O171,CardStats!$A$3:$AH$473,11,FALSE)</f>
        <v>0.7</v>
      </c>
      <c r="F171" s="27">
        <f>VLOOKUP($O171,CardStats!$A$3:$AH$473,12,FALSE)</f>
        <v>0.83333333333333337</v>
      </c>
      <c r="G171" s="27">
        <f>VLOOKUP($O171,CardStats!$A$3:$AH$473,14,FALSE)</f>
        <v>0.5</v>
      </c>
      <c r="H171" s="27">
        <f>VLOOKUP($O171,CardStats!$A$3:$AH$473,15,FALSE)</f>
        <v>0.66666666666666663</v>
      </c>
      <c r="I171" s="27">
        <f>VLOOKUP($O171,CardStats!$A$3:$AH$473,17,FALSE)</f>
        <v>0.2</v>
      </c>
      <c r="J171" s="27">
        <f>VLOOKUP($O171,CardStats!$A$3:$AH$473,18,FALSE)</f>
        <v>0.16666666666666666</v>
      </c>
      <c r="K171" s="27">
        <f>VLOOKUP($O171,CardStats!$A$3:$AH$473,20,FALSE)</f>
        <v>1</v>
      </c>
      <c r="L171" s="27">
        <f>VLOOKUP($O171,CardStats!$A$3:$AH$473,21,FALSE)</f>
        <v>1</v>
      </c>
      <c r="M171" s="27">
        <f>VLOOKUP($O171,CardStats!$A$3:$AH$473,23,FALSE)</f>
        <v>0.5</v>
      </c>
      <c r="N171" s="27">
        <f>VLOOKUP($O171,CardStats!$A$3:$AH$473,24,FALSE)</f>
        <v>0.66666666666666663</v>
      </c>
      <c r="O171" s="24" t="str">
        <f>Fixtures!A171</f>
        <v>Eintracht Frankfurt</v>
      </c>
      <c r="P171" s="24" t="str">
        <f>Fixtures!E171</f>
        <v>Bundesliga</v>
      </c>
      <c r="Q171" s="25">
        <f>IF(Fixtures!C171&gt;7,Fixtures!D171)</f>
        <v>43805</v>
      </c>
      <c r="R171" s="24" t="str">
        <f>Fixtures!B171</f>
        <v>Hertha BSC</v>
      </c>
      <c r="S171" s="22">
        <f>VLOOKUP($R171,CardStats!$A$3:$AH$473,5,FALSE)</f>
        <v>3.9</v>
      </c>
      <c r="T171" s="22">
        <f>VLOOKUP($R171,CardStats!$A$3:$AH$473,7,FALSE)</f>
        <v>3</v>
      </c>
      <c r="U171" s="22">
        <f>VLOOKUP($R171,CardStats!$A$3:$AH$473,8,FALSE)</f>
        <v>1.9</v>
      </c>
      <c r="V171" s="22">
        <f>VLOOKUP($R171,CardStats!$A$3:$AH$473,10,FALSE)</f>
        <v>1.3333333333333333</v>
      </c>
      <c r="W171" s="27">
        <f>VLOOKUP($R171,CardStats!$A$3:$AH$473,11,FALSE)</f>
        <v>0.5</v>
      </c>
      <c r="X171" s="27">
        <f>VLOOKUP($R171,CardStats!$A$3:$AH$473,13,FALSE)</f>
        <v>0.33333333333333331</v>
      </c>
      <c r="Y171" s="27">
        <f>VLOOKUP($R171,CardStats!$A$3:$AH$473,14,FALSE)</f>
        <v>0.5</v>
      </c>
      <c r="Z171" s="27">
        <f>VLOOKUP($R171,CardStats!$A$3:$AH$473,16,FALSE)</f>
        <v>0.33333333333333331</v>
      </c>
      <c r="AA171" s="27">
        <f>VLOOKUP($R171,CardStats!$A$3:$AH$473,17,FALSE)</f>
        <v>0.4</v>
      </c>
      <c r="AB171" s="27">
        <f>VLOOKUP($R171,CardStats!$A$3:$AH$473,19,FALSE)</f>
        <v>0.16666666666666666</v>
      </c>
      <c r="AC171" s="27">
        <f>VLOOKUP($R171,CardStats!$A$3:$AH$473,20,FALSE)</f>
        <v>0.9</v>
      </c>
      <c r="AD171" s="27">
        <f>VLOOKUP($R171,CardStats!$A$3:$AH$473,22,FALSE)</f>
        <v>0.83333333333333337</v>
      </c>
      <c r="AE171" s="27">
        <f>VLOOKUP($R171,CardStats!$A$3:$AH$473,23,FALSE)</f>
        <v>0.5</v>
      </c>
      <c r="AF171" s="27">
        <f>VLOOKUP($R171,CardStats!$A$3:$AH$473,25,FALSE)</f>
        <v>0.33333333333333331</v>
      </c>
    </row>
    <row r="172" spans="1:32" hidden="1" x14ac:dyDescent="0.3">
      <c r="A172" s="22">
        <f>VLOOKUP($O172,CardStats!$A$3:$AH$473,5,FALSE)</f>
        <v>4.2727272727272725</v>
      </c>
      <c r="B172" s="22">
        <f>VLOOKUP($O172,CardStats!$A$3:$AH$473,6,FALSE)</f>
        <v>4.333333333333333</v>
      </c>
      <c r="C172" s="22">
        <f>VLOOKUP($O172,CardStats!$A$3:$AH$473,8,FALSE)</f>
        <v>2.1818181818181817</v>
      </c>
      <c r="D172" s="22">
        <f>VLOOKUP($O172,CardStats!$A$3:$AH$473,9,FALSE)</f>
        <v>1.8333333333333333</v>
      </c>
      <c r="E172" s="27">
        <f>VLOOKUP($O172,CardStats!$A$3:$AH$473,11,FALSE)</f>
        <v>0.90909090909090906</v>
      </c>
      <c r="F172" s="27">
        <f>VLOOKUP($O172,CardStats!$A$3:$AH$473,12,FALSE)</f>
        <v>1</v>
      </c>
      <c r="G172" s="27">
        <f>VLOOKUP($O172,CardStats!$A$3:$AH$473,14,FALSE)</f>
        <v>0.72727272727272729</v>
      </c>
      <c r="H172" s="27">
        <f>VLOOKUP($O172,CardStats!$A$3:$AH$473,15,FALSE)</f>
        <v>0.83333333333333337</v>
      </c>
      <c r="I172" s="27">
        <f>VLOOKUP($O172,CardStats!$A$3:$AH$473,17,FALSE)</f>
        <v>0.18181818181818182</v>
      </c>
      <c r="J172" s="27">
        <f>VLOOKUP($O172,CardStats!$A$3:$AH$473,18,FALSE)</f>
        <v>0.16666666666666666</v>
      </c>
      <c r="K172" s="27">
        <f>VLOOKUP($O172,CardStats!$A$3:$AH$473,20,FALSE)</f>
        <v>0.90909090909090906</v>
      </c>
      <c r="L172" s="27">
        <f>VLOOKUP($O172,CardStats!$A$3:$AH$473,21,FALSE)</f>
        <v>0.83333333333333337</v>
      </c>
      <c r="M172" s="27">
        <f>VLOOKUP($O172,CardStats!$A$3:$AH$473,23,FALSE)</f>
        <v>0.72727272727272729</v>
      </c>
      <c r="N172" s="27">
        <f>VLOOKUP($O172,CardStats!$A$3:$AH$473,24,FALSE)</f>
        <v>0.5</v>
      </c>
      <c r="O172" s="24" t="str">
        <f>Fixtures!A172</f>
        <v>AFC Bournemouth</v>
      </c>
      <c r="P172" s="24" t="str">
        <f>Fixtures!E172</f>
        <v>Premier League</v>
      </c>
      <c r="Q172" s="25">
        <f>IF(Fixtures!C172&gt;7,Fixtures!D172)</f>
        <v>43806</v>
      </c>
      <c r="R172" s="24" t="str">
        <f>Fixtures!B172</f>
        <v>Liverpool</v>
      </c>
      <c r="S172" s="22">
        <f>VLOOKUP($R172,CardStats!$A$3:$AH$473,5,FALSE)</f>
        <v>2.7272727272727271</v>
      </c>
      <c r="T172" s="22">
        <f>VLOOKUP($R172,CardStats!$A$3:$AH$473,7,FALSE)</f>
        <v>2.5</v>
      </c>
      <c r="U172" s="22">
        <f>VLOOKUP($R172,CardStats!$A$3:$AH$473,8,FALSE)</f>
        <v>1.1818181818181819</v>
      </c>
      <c r="V172" s="22">
        <f>VLOOKUP($R172,CardStats!$A$3:$AH$473,10,FALSE)</f>
        <v>1.3333333333333333</v>
      </c>
      <c r="W172" s="27">
        <f>VLOOKUP($R172,CardStats!$A$3:$AH$473,11,FALSE)</f>
        <v>0.45454545454545453</v>
      </c>
      <c r="X172" s="27">
        <f>VLOOKUP($R172,CardStats!$A$3:$AH$473,13,FALSE)</f>
        <v>0.5</v>
      </c>
      <c r="Y172" s="27">
        <f>VLOOKUP($R172,CardStats!$A$3:$AH$473,14,FALSE)</f>
        <v>0.27272727272727271</v>
      </c>
      <c r="Z172" s="27">
        <f>VLOOKUP($R172,CardStats!$A$3:$AH$473,16,FALSE)</f>
        <v>0.16666666666666666</v>
      </c>
      <c r="AA172" s="27">
        <f>VLOOKUP($R172,CardStats!$A$3:$AH$473,17,FALSE)</f>
        <v>0.27272727272727271</v>
      </c>
      <c r="AB172" s="27">
        <f>VLOOKUP($R172,CardStats!$A$3:$AH$473,19,FALSE)</f>
        <v>0.16666666666666666</v>
      </c>
      <c r="AC172" s="27">
        <f>VLOOKUP($R172,CardStats!$A$3:$AH$473,20,FALSE)</f>
        <v>0.72727272727272729</v>
      </c>
      <c r="AD172" s="27">
        <f>VLOOKUP($R172,CardStats!$A$3:$AH$473,22,FALSE)</f>
        <v>0.83333333333333337</v>
      </c>
      <c r="AE172" s="27">
        <f>VLOOKUP($R172,CardStats!$A$3:$AH$473,23,FALSE)</f>
        <v>0.27272727272727271</v>
      </c>
      <c r="AF172" s="27">
        <f>VLOOKUP($R172,CardStats!$A$3:$AH$473,25,FALSE)</f>
        <v>0.33333333333333331</v>
      </c>
    </row>
    <row r="173" spans="1:32" hidden="1" x14ac:dyDescent="0.3">
      <c r="A173" s="22">
        <f>VLOOKUP($O173,CardStats!$A$3:$AH$473,5,FALSE)</f>
        <v>4.5454545454545459</v>
      </c>
      <c r="B173" s="22">
        <f>VLOOKUP($O173,CardStats!$A$3:$AH$473,6,FALSE)</f>
        <v>4.666666666666667</v>
      </c>
      <c r="C173" s="22">
        <f>VLOOKUP($O173,CardStats!$A$3:$AH$473,8,FALSE)</f>
        <v>2.0909090909090908</v>
      </c>
      <c r="D173" s="22">
        <f>VLOOKUP($O173,CardStats!$A$3:$AH$473,9,FALSE)</f>
        <v>1.5</v>
      </c>
      <c r="E173" s="27">
        <f>VLOOKUP($O173,CardStats!$A$3:$AH$473,11,FALSE)</f>
        <v>1</v>
      </c>
      <c r="F173" s="27">
        <f>VLOOKUP($O173,CardStats!$A$3:$AH$473,12,FALSE)</f>
        <v>1</v>
      </c>
      <c r="G173" s="27">
        <f>VLOOKUP($O173,CardStats!$A$3:$AH$473,14,FALSE)</f>
        <v>0.90909090909090906</v>
      </c>
      <c r="H173" s="27">
        <f>VLOOKUP($O173,CardStats!$A$3:$AH$473,15,FALSE)</f>
        <v>1</v>
      </c>
      <c r="I173" s="27">
        <f>VLOOKUP($O173,CardStats!$A$3:$AH$473,17,FALSE)</f>
        <v>0.45454545454545453</v>
      </c>
      <c r="J173" s="27">
        <f>VLOOKUP($O173,CardStats!$A$3:$AH$473,18,FALSE)</f>
        <v>0.33333333333333331</v>
      </c>
      <c r="K173" s="27">
        <f>VLOOKUP($O173,CardStats!$A$3:$AH$473,20,FALSE)</f>
        <v>1</v>
      </c>
      <c r="L173" s="27">
        <f>VLOOKUP($O173,CardStats!$A$3:$AH$473,21,FALSE)</f>
        <v>1</v>
      </c>
      <c r="M173" s="27">
        <f>VLOOKUP($O173,CardStats!$A$3:$AH$473,23,FALSE)</f>
        <v>0.63636363636363635</v>
      </c>
      <c r="N173" s="27">
        <f>VLOOKUP($O173,CardStats!$A$3:$AH$473,24,FALSE)</f>
        <v>0.5</v>
      </c>
      <c r="O173" s="24" t="str">
        <f>Fixtures!A173</f>
        <v>Everton</v>
      </c>
      <c r="P173" s="24" t="str">
        <f>Fixtures!E173</f>
        <v>Premier League</v>
      </c>
      <c r="Q173" s="25">
        <f>IF(Fixtures!C173&gt;7,Fixtures!D173)</f>
        <v>43806</v>
      </c>
      <c r="R173" s="24" t="str">
        <f>Fixtures!B173</f>
        <v>Chelsea</v>
      </c>
      <c r="S173" s="22">
        <f>VLOOKUP($R173,CardStats!$A$3:$AH$473,5,FALSE)</f>
        <v>3.6363636363636362</v>
      </c>
      <c r="T173" s="22">
        <f>VLOOKUP($R173,CardStats!$A$3:$AH$473,7,FALSE)</f>
        <v>4</v>
      </c>
      <c r="U173" s="22">
        <f>VLOOKUP($R173,CardStats!$A$3:$AH$473,8,FALSE)</f>
        <v>1.8181818181818181</v>
      </c>
      <c r="V173" s="22">
        <f>VLOOKUP($R173,CardStats!$A$3:$AH$473,10,FALSE)</f>
        <v>2</v>
      </c>
      <c r="W173" s="27">
        <f>VLOOKUP($R173,CardStats!$A$3:$AH$473,11,FALSE)</f>
        <v>0.63636363636363635</v>
      </c>
      <c r="X173" s="27">
        <f>VLOOKUP($R173,CardStats!$A$3:$AH$473,13,FALSE)</f>
        <v>0.66666666666666663</v>
      </c>
      <c r="Y173" s="27">
        <f>VLOOKUP($R173,CardStats!$A$3:$AH$473,14,FALSE)</f>
        <v>0.45454545454545453</v>
      </c>
      <c r="Z173" s="27">
        <f>VLOOKUP($R173,CardStats!$A$3:$AH$473,16,FALSE)</f>
        <v>0.5</v>
      </c>
      <c r="AA173" s="27">
        <f>VLOOKUP($R173,CardStats!$A$3:$AH$473,17,FALSE)</f>
        <v>0.45454545454545453</v>
      </c>
      <c r="AB173" s="27">
        <f>VLOOKUP($R173,CardStats!$A$3:$AH$473,19,FALSE)</f>
        <v>0.5</v>
      </c>
      <c r="AC173" s="27">
        <f>VLOOKUP($R173,CardStats!$A$3:$AH$473,20,FALSE)</f>
        <v>0.90909090909090906</v>
      </c>
      <c r="AD173" s="27">
        <f>VLOOKUP($R173,CardStats!$A$3:$AH$473,22,FALSE)</f>
        <v>1</v>
      </c>
      <c r="AE173" s="27">
        <f>VLOOKUP($R173,CardStats!$A$3:$AH$473,23,FALSE)</f>
        <v>0.63636363636363635</v>
      </c>
      <c r="AF173" s="27">
        <f>VLOOKUP($R173,CardStats!$A$3:$AH$473,25,FALSE)</f>
        <v>0.66666666666666663</v>
      </c>
    </row>
    <row r="174" spans="1:32" hidden="1" x14ac:dyDescent="0.3">
      <c r="A174" s="22">
        <f>VLOOKUP($O174,CardStats!$A$3:$AH$473,5,FALSE)</f>
        <v>3.6363636363636362</v>
      </c>
      <c r="B174" s="22">
        <f>VLOOKUP($O174,CardStats!$A$3:$AH$473,6,FALSE)</f>
        <v>3.6666666666666665</v>
      </c>
      <c r="C174" s="22">
        <f>VLOOKUP($O174,CardStats!$A$3:$AH$473,8,FALSE)</f>
        <v>2.1818181818181817</v>
      </c>
      <c r="D174" s="22">
        <f>VLOOKUP($O174,CardStats!$A$3:$AH$473,9,FALSE)</f>
        <v>2.5</v>
      </c>
      <c r="E174" s="27">
        <f>VLOOKUP($O174,CardStats!$A$3:$AH$473,11,FALSE)</f>
        <v>0.72727272727272729</v>
      </c>
      <c r="F174" s="27">
        <f>VLOOKUP($O174,CardStats!$A$3:$AH$473,12,FALSE)</f>
        <v>0.66666666666666663</v>
      </c>
      <c r="G174" s="27">
        <f>VLOOKUP($O174,CardStats!$A$3:$AH$473,14,FALSE)</f>
        <v>0.72727272727272729</v>
      </c>
      <c r="H174" s="27">
        <f>VLOOKUP($O174,CardStats!$A$3:$AH$473,15,FALSE)</f>
        <v>0.66666666666666663</v>
      </c>
      <c r="I174" s="27">
        <f>VLOOKUP($O174,CardStats!$A$3:$AH$473,17,FALSE)</f>
        <v>9.0909090909090912E-2</v>
      </c>
      <c r="J174" s="27">
        <f>VLOOKUP($O174,CardStats!$A$3:$AH$473,18,FALSE)</f>
        <v>0.16666666666666666</v>
      </c>
      <c r="K174" s="27">
        <f>VLOOKUP($O174,CardStats!$A$3:$AH$473,20,FALSE)</f>
        <v>1</v>
      </c>
      <c r="L174" s="27">
        <f>VLOOKUP($O174,CardStats!$A$3:$AH$473,21,FALSE)</f>
        <v>1</v>
      </c>
      <c r="M174" s="27">
        <f>VLOOKUP($O174,CardStats!$A$3:$AH$473,23,FALSE)</f>
        <v>0.63636363636363635</v>
      </c>
      <c r="N174" s="27">
        <f>VLOOKUP($O174,CardStats!$A$3:$AH$473,24,FALSE)</f>
        <v>0.66666666666666663</v>
      </c>
      <c r="O174" s="24" t="str">
        <f>Fixtures!A174</f>
        <v>Manchester City</v>
      </c>
      <c r="P174" s="24" t="str">
        <f>Fixtures!E174</f>
        <v>Premier League</v>
      </c>
      <c r="Q174" s="25">
        <f>IF(Fixtures!C174&gt;7,Fixtures!D174)</f>
        <v>43806</v>
      </c>
      <c r="R174" s="24" t="str">
        <f>Fixtures!B174</f>
        <v>Manchester United</v>
      </c>
      <c r="S174" s="22">
        <f>VLOOKUP($R174,CardStats!$A$3:$AH$473,5,FALSE)</f>
        <v>4.8181818181818183</v>
      </c>
      <c r="T174" s="22">
        <f>VLOOKUP($R174,CardStats!$A$3:$AH$473,7,FALSE)</f>
        <v>5</v>
      </c>
      <c r="U174" s="22">
        <f>VLOOKUP($R174,CardStats!$A$3:$AH$473,8,FALSE)</f>
        <v>2.1818181818181817</v>
      </c>
      <c r="V174" s="22">
        <f>VLOOKUP($R174,CardStats!$A$3:$AH$473,10,FALSE)</f>
        <v>2.3333333333333335</v>
      </c>
      <c r="W174" s="27">
        <f>VLOOKUP($R174,CardStats!$A$3:$AH$473,11,FALSE)</f>
        <v>0.90909090909090906</v>
      </c>
      <c r="X174" s="27">
        <f>VLOOKUP($R174,CardStats!$A$3:$AH$473,13,FALSE)</f>
        <v>1</v>
      </c>
      <c r="Y174" s="27">
        <f>VLOOKUP($R174,CardStats!$A$3:$AH$473,14,FALSE)</f>
        <v>0.81818181818181823</v>
      </c>
      <c r="Z174" s="27">
        <f>VLOOKUP($R174,CardStats!$A$3:$AH$473,16,FALSE)</f>
        <v>1</v>
      </c>
      <c r="AA174" s="27">
        <f>VLOOKUP($R174,CardStats!$A$3:$AH$473,17,FALSE)</f>
        <v>0.54545454545454541</v>
      </c>
      <c r="AB174" s="27">
        <f>VLOOKUP($R174,CardStats!$A$3:$AH$473,19,FALSE)</f>
        <v>0.5</v>
      </c>
      <c r="AC174" s="27">
        <f>VLOOKUP($R174,CardStats!$A$3:$AH$473,20,FALSE)</f>
        <v>0.90909090909090906</v>
      </c>
      <c r="AD174" s="27">
        <f>VLOOKUP($R174,CardStats!$A$3:$AH$473,22,FALSE)</f>
        <v>1</v>
      </c>
      <c r="AE174" s="27">
        <f>VLOOKUP($R174,CardStats!$A$3:$AH$473,23,FALSE)</f>
        <v>0.81818181818181823</v>
      </c>
      <c r="AF174" s="27">
        <f>VLOOKUP($R174,CardStats!$A$3:$AH$473,25,FALSE)</f>
        <v>1</v>
      </c>
    </row>
    <row r="175" spans="1:32" hidden="1" x14ac:dyDescent="0.3">
      <c r="A175" s="22">
        <f>VLOOKUP($O175,CardStats!$A$3:$AH$473,5,FALSE)</f>
        <v>4.3636363636363633</v>
      </c>
      <c r="B175" s="22">
        <f>VLOOKUP($O175,CardStats!$A$3:$AH$473,6,FALSE)</f>
        <v>4.5999999999999996</v>
      </c>
      <c r="C175" s="22">
        <f>VLOOKUP($O175,CardStats!$A$3:$AH$473,8,FALSE)</f>
        <v>2.4545454545454546</v>
      </c>
      <c r="D175" s="22">
        <f>VLOOKUP($O175,CardStats!$A$3:$AH$473,9,FALSE)</f>
        <v>2.6</v>
      </c>
      <c r="E175" s="27">
        <f>VLOOKUP($O175,CardStats!$A$3:$AH$473,11,FALSE)</f>
        <v>0.81818181818181823</v>
      </c>
      <c r="F175" s="27">
        <f>VLOOKUP($O175,CardStats!$A$3:$AH$473,12,FALSE)</f>
        <v>0.8</v>
      </c>
      <c r="G175" s="27">
        <f>VLOOKUP($O175,CardStats!$A$3:$AH$473,14,FALSE)</f>
        <v>0.63636363636363635</v>
      </c>
      <c r="H175" s="27">
        <f>VLOOKUP($O175,CardStats!$A$3:$AH$473,15,FALSE)</f>
        <v>0.8</v>
      </c>
      <c r="I175" s="27">
        <f>VLOOKUP($O175,CardStats!$A$3:$AH$473,17,FALSE)</f>
        <v>0.36363636363636365</v>
      </c>
      <c r="J175" s="27">
        <f>VLOOKUP($O175,CardStats!$A$3:$AH$473,18,FALSE)</f>
        <v>0.4</v>
      </c>
      <c r="K175" s="27">
        <f>VLOOKUP($O175,CardStats!$A$3:$AH$473,20,FALSE)</f>
        <v>0.90909090909090906</v>
      </c>
      <c r="L175" s="27">
        <f>VLOOKUP($O175,CardStats!$A$3:$AH$473,21,FALSE)</f>
        <v>1</v>
      </c>
      <c r="M175" s="27">
        <f>VLOOKUP($O175,CardStats!$A$3:$AH$473,23,FALSE)</f>
        <v>0.72727272727272729</v>
      </c>
      <c r="N175" s="27">
        <f>VLOOKUP($O175,CardStats!$A$3:$AH$473,24,FALSE)</f>
        <v>0.8</v>
      </c>
      <c r="O175" s="24" t="str">
        <f>Fixtures!A175</f>
        <v>Tottenham Hotspur</v>
      </c>
      <c r="P175" s="24" t="str">
        <f>Fixtures!E175</f>
        <v>Premier League</v>
      </c>
      <c r="Q175" s="25">
        <f>IF(Fixtures!C175&gt;7,Fixtures!D175)</f>
        <v>43806</v>
      </c>
      <c r="R175" s="24" t="str">
        <f>Fixtures!B175</f>
        <v>Burnley</v>
      </c>
      <c r="S175" s="22">
        <f>VLOOKUP($R175,CardStats!$A$3:$AH$473,5,FALSE)</f>
        <v>2.6363636363636362</v>
      </c>
      <c r="T175" s="22">
        <f>VLOOKUP($R175,CardStats!$A$3:$AH$473,7,FALSE)</f>
        <v>3</v>
      </c>
      <c r="U175" s="22">
        <f>VLOOKUP($R175,CardStats!$A$3:$AH$473,8,FALSE)</f>
        <v>1.7272727272727273</v>
      </c>
      <c r="V175" s="22">
        <f>VLOOKUP($R175,CardStats!$A$3:$AH$473,10,FALSE)</f>
        <v>2.3333333333333335</v>
      </c>
      <c r="W175" s="27">
        <f>VLOOKUP($R175,CardStats!$A$3:$AH$473,11,FALSE)</f>
        <v>0.54545454545454541</v>
      </c>
      <c r="X175" s="27">
        <f>VLOOKUP($R175,CardStats!$A$3:$AH$473,13,FALSE)</f>
        <v>0.66666666666666663</v>
      </c>
      <c r="Y175" s="27">
        <f>VLOOKUP($R175,CardStats!$A$3:$AH$473,14,FALSE)</f>
        <v>0.27272727272727271</v>
      </c>
      <c r="Z175" s="27">
        <f>VLOOKUP($R175,CardStats!$A$3:$AH$473,16,FALSE)</f>
        <v>0.16666666666666666</v>
      </c>
      <c r="AA175" s="27">
        <f>VLOOKUP($R175,CardStats!$A$3:$AH$473,17,FALSE)</f>
        <v>0.27272727272727271</v>
      </c>
      <c r="AB175" s="27">
        <f>VLOOKUP($R175,CardStats!$A$3:$AH$473,19,FALSE)</f>
        <v>0.16666666666666666</v>
      </c>
      <c r="AC175" s="27">
        <f>VLOOKUP($R175,CardStats!$A$3:$AH$473,20,FALSE)</f>
        <v>0.72727272727272729</v>
      </c>
      <c r="AD175" s="27">
        <f>VLOOKUP($R175,CardStats!$A$3:$AH$473,22,FALSE)</f>
        <v>1</v>
      </c>
      <c r="AE175" s="27">
        <f>VLOOKUP($R175,CardStats!$A$3:$AH$473,23,FALSE)</f>
        <v>0.63636363636363635</v>
      </c>
      <c r="AF175" s="27">
        <f>VLOOKUP($R175,CardStats!$A$3:$AH$473,25,FALSE)</f>
        <v>0.83333333333333337</v>
      </c>
    </row>
    <row r="176" spans="1:32" hidden="1" x14ac:dyDescent="0.3">
      <c r="A176" s="22">
        <f>VLOOKUP($O176,CardStats!$A$3:$AH$473,5,FALSE)</f>
        <v>4.2727272727272725</v>
      </c>
      <c r="B176" s="22">
        <f>VLOOKUP($O176,CardStats!$A$3:$AH$473,6,FALSE)</f>
        <v>4.166666666666667</v>
      </c>
      <c r="C176" s="22">
        <f>VLOOKUP($O176,CardStats!$A$3:$AH$473,8,FALSE)</f>
        <v>2.2727272727272729</v>
      </c>
      <c r="D176" s="22">
        <f>VLOOKUP($O176,CardStats!$A$3:$AH$473,9,FALSE)</f>
        <v>2.1666666666666665</v>
      </c>
      <c r="E176" s="27">
        <f>VLOOKUP($O176,CardStats!$A$3:$AH$473,11,FALSE)</f>
        <v>0.63636363636363635</v>
      </c>
      <c r="F176" s="27">
        <f>VLOOKUP($O176,CardStats!$A$3:$AH$473,12,FALSE)</f>
        <v>0.5</v>
      </c>
      <c r="G176" s="27">
        <f>VLOOKUP($O176,CardStats!$A$3:$AH$473,14,FALSE)</f>
        <v>0.63636363636363635</v>
      </c>
      <c r="H176" s="27">
        <f>VLOOKUP($O176,CardStats!$A$3:$AH$473,15,FALSE)</f>
        <v>0.5</v>
      </c>
      <c r="I176" s="27">
        <f>VLOOKUP($O176,CardStats!$A$3:$AH$473,17,FALSE)</f>
        <v>0.54545454545454541</v>
      </c>
      <c r="J176" s="27">
        <f>VLOOKUP($O176,CardStats!$A$3:$AH$473,18,FALSE)</f>
        <v>0.5</v>
      </c>
      <c r="K176" s="27">
        <f>VLOOKUP($O176,CardStats!$A$3:$AH$473,20,FALSE)</f>
        <v>0.81818181818181823</v>
      </c>
      <c r="L176" s="27">
        <f>VLOOKUP($O176,CardStats!$A$3:$AH$473,21,FALSE)</f>
        <v>0.66666666666666663</v>
      </c>
      <c r="M176" s="27">
        <f>VLOOKUP($O176,CardStats!$A$3:$AH$473,23,FALSE)</f>
        <v>0.63636363636363635</v>
      </c>
      <c r="N176" s="27">
        <f>VLOOKUP($O176,CardStats!$A$3:$AH$473,24,FALSE)</f>
        <v>0.5</v>
      </c>
      <c r="O176" s="24" t="str">
        <f>Fixtures!A176</f>
        <v>Watford</v>
      </c>
      <c r="P176" s="24" t="str">
        <f>Fixtures!E176</f>
        <v>Premier League</v>
      </c>
      <c r="Q176" s="25">
        <f>IF(Fixtures!C176&gt;7,Fixtures!D176)</f>
        <v>43806</v>
      </c>
      <c r="R176" s="24" t="str">
        <f>Fixtures!B176</f>
        <v>Crystal Palace</v>
      </c>
      <c r="S176" s="22">
        <f>VLOOKUP($R176,CardStats!$A$3:$AH$473,5,FALSE)</f>
        <v>4.7272727272727275</v>
      </c>
      <c r="T176" s="22">
        <f>VLOOKUP($R176,CardStats!$A$3:$AH$473,7,FALSE)</f>
        <v>4.8</v>
      </c>
      <c r="U176" s="22">
        <f>VLOOKUP($R176,CardStats!$A$3:$AH$473,8,FALSE)</f>
        <v>2</v>
      </c>
      <c r="V176" s="22">
        <f>VLOOKUP($R176,CardStats!$A$3:$AH$473,10,FALSE)</f>
        <v>2</v>
      </c>
      <c r="W176" s="27">
        <f>VLOOKUP($R176,CardStats!$A$3:$AH$473,11,FALSE)</f>
        <v>0.81818181818181823</v>
      </c>
      <c r="X176" s="27">
        <f>VLOOKUP($R176,CardStats!$A$3:$AH$473,13,FALSE)</f>
        <v>0.8</v>
      </c>
      <c r="Y176" s="27">
        <f>VLOOKUP($R176,CardStats!$A$3:$AH$473,14,FALSE)</f>
        <v>0.81818181818181823</v>
      </c>
      <c r="Z176" s="27">
        <f>VLOOKUP($R176,CardStats!$A$3:$AH$473,16,FALSE)</f>
        <v>0.8</v>
      </c>
      <c r="AA176" s="27">
        <f>VLOOKUP($R176,CardStats!$A$3:$AH$473,17,FALSE)</f>
        <v>0.54545454545454541</v>
      </c>
      <c r="AB176" s="27">
        <f>VLOOKUP($R176,CardStats!$A$3:$AH$473,19,FALSE)</f>
        <v>0.6</v>
      </c>
      <c r="AC176" s="27">
        <f>VLOOKUP($R176,CardStats!$A$3:$AH$473,20,FALSE)</f>
        <v>0.90909090909090906</v>
      </c>
      <c r="AD176" s="27">
        <f>VLOOKUP($R176,CardStats!$A$3:$AH$473,22,FALSE)</f>
        <v>0.8</v>
      </c>
      <c r="AE176" s="27">
        <f>VLOOKUP($R176,CardStats!$A$3:$AH$473,23,FALSE)</f>
        <v>0.72727272727272729</v>
      </c>
      <c r="AF176" s="27">
        <f>VLOOKUP($R176,CardStats!$A$3:$AH$473,25,FALSE)</f>
        <v>0.6</v>
      </c>
    </row>
    <row r="177" spans="1:32" hidden="1" x14ac:dyDescent="0.3">
      <c r="A177" s="22">
        <f>VLOOKUP($O177,CardStats!$A$3:$AH$473,5,FALSE)</f>
        <v>5.0909090909090908</v>
      </c>
      <c r="B177" s="22">
        <f>VLOOKUP($O177,CardStats!$A$3:$AH$473,6,FALSE)</f>
        <v>5.4</v>
      </c>
      <c r="C177" s="22">
        <f>VLOOKUP($O177,CardStats!$A$3:$AH$473,8,FALSE)</f>
        <v>2.0909090909090908</v>
      </c>
      <c r="D177" s="22">
        <f>VLOOKUP($O177,CardStats!$A$3:$AH$473,9,FALSE)</f>
        <v>2.2000000000000002</v>
      </c>
      <c r="E177" s="27">
        <f>VLOOKUP($O177,CardStats!$A$3:$AH$473,11,FALSE)</f>
        <v>1</v>
      </c>
      <c r="F177" s="27">
        <f>VLOOKUP($O177,CardStats!$A$3:$AH$473,12,FALSE)</f>
        <v>1</v>
      </c>
      <c r="G177" s="27">
        <f>VLOOKUP($O177,CardStats!$A$3:$AH$473,14,FALSE)</f>
        <v>0.81818181818181823</v>
      </c>
      <c r="H177" s="27">
        <f>VLOOKUP($O177,CardStats!$A$3:$AH$473,15,FALSE)</f>
        <v>1</v>
      </c>
      <c r="I177" s="27">
        <f>VLOOKUP($O177,CardStats!$A$3:$AH$473,17,FALSE)</f>
        <v>0.63636363636363635</v>
      </c>
      <c r="J177" s="27">
        <f>VLOOKUP($O177,CardStats!$A$3:$AH$473,18,FALSE)</f>
        <v>0.8</v>
      </c>
      <c r="K177" s="27">
        <f>VLOOKUP($O177,CardStats!$A$3:$AH$473,20,FALSE)</f>
        <v>1</v>
      </c>
      <c r="L177" s="27">
        <f>VLOOKUP($O177,CardStats!$A$3:$AH$473,21,FALSE)</f>
        <v>1</v>
      </c>
      <c r="M177" s="27">
        <f>VLOOKUP($O177,CardStats!$A$3:$AH$473,23,FALSE)</f>
        <v>0.81818181818181823</v>
      </c>
      <c r="N177" s="27">
        <f>VLOOKUP($O177,CardStats!$A$3:$AH$473,24,FALSE)</f>
        <v>1</v>
      </c>
      <c r="O177" s="24" t="str">
        <f>Fixtures!A177</f>
        <v>Atalanta</v>
      </c>
      <c r="P177" s="24" t="str">
        <f>Fixtures!E177</f>
        <v>Serie A</v>
      </c>
      <c r="Q177" s="25">
        <f>IF(Fixtures!C177&gt;7,Fixtures!D177)</f>
        <v>43806</v>
      </c>
      <c r="R177" s="24" t="str">
        <f>Fixtures!B177</f>
        <v>Hellas Verona</v>
      </c>
      <c r="S177" s="22">
        <f>VLOOKUP($R177,CardStats!$A$3:$AH$473,5,FALSE)</f>
        <v>5.7272727272727275</v>
      </c>
      <c r="T177" s="22">
        <f>VLOOKUP($R177,CardStats!$A$3:$AH$473,7,FALSE)</f>
        <v>5</v>
      </c>
      <c r="U177" s="22">
        <f>VLOOKUP($R177,CardStats!$A$3:$AH$473,8,FALSE)</f>
        <v>2.8181818181818183</v>
      </c>
      <c r="V177" s="22">
        <f>VLOOKUP($R177,CardStats!$A$3:$AH$473,10,FALSE)</f>
        <v>3.4</v>
      </c>
      <c r="W177" s="27">
        <f>VLOOKUP($R177,CardStats!$A$3:$AH$473,11,FALSE)</f>
        <v>1</v>
      </c>
      <c r="X177" s="27">
        <f>VLOOKUP($R177,CardStats!$A$3:$AH$473,13,FALSE)</f>
        <v>1</v>
      </c>
      <c r="Y177" s="27">
        <f>VLOOKUP($R177,CardStats!$A$3:$AH$473,14,FALSE)</f>
        <v>1</v>
      </c>
      <c r="Z177" s="27">
        <f>VLOOKUP($R177,CardStats!$A$3:$AH$473,16,FALSE)</f>
        <v>1</v>
      </c>
      <c r="AA177" s="27">
        <f>VLOOKUP($R177,CardStats!$A$3:$AH$473,17,FALSE)</f>
        <v>0.63636363636363635</v>
      </c>
      <c r="AB177" s="27">
        <f>VLOOKUP($R177,CardStats!$A$3:$AH$473,19,FALSE)</f>
        <v>0.6</v>
      </c>
      <c r="AC177" s="27">
        <f>VLOOKUP($R177,CardStats!$A$3:$AH$473,20,FALSE)</f>
        <v>0.90909090909090906</v>
      </c>
      <c r="AD177" s="27">
        <f>VLOOKUP($R177,CardStats!$A$3:$AH$473,22,FALSE)</f>
        <v>1</v>
      </c>
      <c r="AE177" s="27">
        <f>VLOOKUP($R177,CardStats!$A$3:$AH$473,23,FALSE)</f>
        <v>0.72727272727272729</v>
      </c>
      <c r="AF177" s="27">
        <f>VLOOKUP($R177,CardStats!$A$3:$AH$473,25,FALSE)</f>
        <v>1</v>
      </c>
    </row>
    <row r="178" spans="1:32" hidden="1" x14ac:dyDescent="0.3">
      <c r="A178" s="22">
        <f>VLOOKUP($O178,CardStats!$A$3:$AH$473,5,FALSE)</f>
        <v>6.3636363636363633</v>
      </c>
      <c r="B178" s="22">
        <f>VLOOKUP($O178,CardStats!$A$3:$AH$473,6,FALSE)</f>
        <v>5</v>
      </c>
      <c r="C178" s="22">
        <f>VLOOKUP($O178,CardStats!$A$3:$AH$473,8,FALSE)</f>
        <v>3.0909090909090908</v>
      </c>
      <c r="D178" s="22">
        <f>VLOOKUP($O178,CardStats!$A$3:$AH$473,9,FALSE)</f>
        <v>2.6</v>
      </c>
      <c r="E178" s="27">
        <f>VLOOKUP($O178,CardStats!$A$3:$AH$473,11,FALSE)</f>
        <v>1</v>
      </c>
      <c r="F178" s="27">
        <f>VLOOKUP($O178,CardStats!$A$3:$AH$473,12,FALSE)</f>
        <v>1</v>
      </c>
      <c r="G178" s="27">
        <f>VLOOKUP($O178,CardStats!$A$3:$AH$473,14,FALSE)</f>
        <v>0.90909090909090906</v>
      </c>
      <c r="H178" s="27">
        <f>VLOOKUP($O178,CardStats!$A$3:$AH$473,15,FALSE)</f>
        <v>0.8</v>
      </c>
      <c r="I178" s="27">
        <f>VLOOKUP($O178,CardStats!$A$3:$AH$473,17,FALSE)</f>
        <v>0.63636363636363635</v>
      </c>
      <c r="J178" s="27">
        <f>VLOOKUP($O178,CardStats!$A$3:$AH$473,18,FALSE)</f>
        <v>0.4</v>
      </c>
      <c r="K178" s="27">
        <f>VLOOKUP($O178,CardStats!$A$3:$AH$473,20,FALSE)</f>
        <v>1</v>
      </c>
      <c r="L178" s="27">
        <f>VLOOKUP($O178,CardStats!$A$3:$AH$473,21,FALSE)</f>
        <v>1</v>
      </c>
      <c r="M178" s="27">
        <f>VLOOKUP($O178,CardStats!$A$3:$AH$473,23,FALSE)</f>
        <v>0.81818181818181823</v>
      </c>
      <c r="N178" s="27">
        <f>VLOOKUP($O178,CardStats!$A$3:$AH$473,24,FALSE)</f>
        <v>0.6</v>
      </c>
      <c r="O178" s="24" t="str">
        <f>Fixtures!A178</f>
        <v>Lazio</v>
      </c>
      <c r="P178" s="24" t="str">
        <f>Fixtures!E178</f>
        <v>Serie A</v>
      </c>
      <c r="Q178" s="25">
        <f>IF(Fixtures!C178&gt;7,Fixtures!D178)</f>
        <v>43806</v>
      </c>
      <c r="R178" s="24" t="str">
        <f>Fixtures!B178</f>
        <v>Juventus</v>
      </c>
      <c r="S178" s="22">
        <f>VLOOKUP($R178,CardStats!$A$3:$AH$473,5,FALSE)</f>
        <v>5.4545454545454541</v>
      </c>
      <c r="T178" s="22">
        <f>VLOOKUP($R178,CardStats!$A$3:$AH$473,7,FALSE)</f>
        <v>5.333333333333333</v>
      </c>
      <c r="U178" s="22">
        <f>VLOOKUP($R178,CardStats!$A$3:$AH$473,8,FALSE)</f>
        <v>2.4545454545454546</v>
      </c>
      <c r="V178" s="22">
        <f>VLOOKUP($R178,CardStats!$A$3:$AH$473,10,FALSE)</f>
        <v>2.5</v>
      </c>
      <c r="W178" s="27">
        <f>VLOOKUP($R178,CardStats!$A$3:$AH$473,11,FALSE)</f>
        <v>1</v>
      </c>
      <c r="X178" s="27">
        <f>VLOOKUP($R178,CardStats!$A$3:$AH$473,13,FALSE)</f>
        <v>1</v>
      </c>
      <c r="Y178" s="27">
        <f>VLOOKUP($R178,CardStats!$A$3:$AH$473,14,FALSE)</f>
        <v>1</v>
      </c>
      <c r="Z178" s="27">
        <f>VLOOKUP($R178,CardStats!$A$3:$AH$473,16,FALSE)</f>
        <v>1</v>
      </c>
      <c r="AA178" s="27">
        <f>VLOOKUP($R178,CardStats!$A$3:$AH$473,17,FALSE)</f>
        <v>0.72727272727272729</v>
      </c>
      <c r="AB178" s="27">
        <f>VLOOKUP($R178,CardStats!$A$3:$AH$473,19,FALSE)</f>
        <v>0.83333333333333337</v>
      </c>
      <c r="AC178" s="27">
        <f>VLOOKUP($R178,CardStats!$A$3:$AH$473,20,FALSE)</f>
        <v>0.90909090909090906</v>
      </c>
      <c r="AD178" s="27">
        <f>VLOOKUP($R178,CardStats!$A$3:$AH$473,22,FALSE)</f>
        <v>1</v>
      </c>
      <c r="AE178" s="27">
        <f>VLOOKUP($R178,CardStats!$A$3:$AH$473,23,FALSE)</f>
        <v>0.81818181818181823</v>
      </c>
      <c r="AF178" s="27">
        <f>VLOOKUP($R178,CardStats!$A$3:$AH$473,25,FALSE)</f>
        <v>0.83333333333333337</v>
      </c>
    </row>
    <row r="179" spans="1:32" hidden="1" x14ac:dyDescent="0.3">
      <c r="A179" s="22">
        <f>VLOOKUP($O179,CardStats!$A$3:$AH$473,5,FALSE)</f>
        <v>5</v>
      </c>
      <c r="B179" s="22">
        <f>VLOOKUP($O179,CardStats!$A$3:$AH$473,6,FALSE)</f>
        <v>6.166666666666667</v>
      </c>
      <c r="C179" s="22">
        <f>VLOOKUP($O179,CardStats!$A$3:$AH$473,8,FALSE)</f>
        <v>2.7272727272727271</v>
      </c>
      <c r="D179" s="22">
        <f>VLOOKUP($O179,CardStats!$A$3:$AH$473,9,FALSE)</f>
        <v>2.8333333333333335</v>
      </c>
      <c r="E179" s="27">
        <f>VLOOKUP($O179,CardStats!$A$3:$AH$473,11,FALSE)</f>
        <v>0.90909090909090906</v>
      </c>
      <c r="F179" s="27">
        <f>VLOOKUP($O179,CardStats!$A$3:$AH$473,12,FALSE)</f>
        <v>1</v>
      </c>
      <c r="G179" s="27">
        <f>VLOOKUP($O179,CardStats!$A$3:$AH$473,14,FALSE)</f>
        <v>0.81818181818181823</v>
      </c>
      <c r="H179" s="27">
        <f>VLOOKUP($O179,CardStats!$A$3:$AH$473,15,FALSE)</f>
        <v>1</v>
      </c>
      <c r="I179" s="27">
        <f>VLOOKUP($O179,CardStats!$A$3:$AH$473,17,FALSE)</f>
        <v>0.45454545454545453</v>
      </c>
      <c r="J179" s="27">
        <f>VLOOKUP($O179,CardStats!$A$3:$AH$473,18,FALSE)</f>
        <v>0.66666666666666663</v>
      </c>
      <c r="K179" s="27">
        <f>VLOOKUP($O179,CardStats!$A$3:$AH$473,20,FALSE)</f>
        <v>1</v>
      </c>
      <c r="L179" s="27">
        <f>VLOOKUP($O179,CardStats!$A$3:$AH$473,21,FALSE)</f>
        <v>1</v>
      </c>
      <c r="M179" s="27">
        <f>VLOOKUP($O179,CardStats!$A$3:$AH$473,23,FALSE)</f>
        <v>0.81818181818181823</v>
      </c>
      <c r="N179" s="27">
        <f>VLOOKUP($O179,CardStats!$A$3:$AH$473,24,FALSE)</f>
        <v>0.66666666666666663</v>
      </c>
      <c r="O179" s="24" t="str">
        <f>Fixtures!A179</f>
        <v>Udinese</v>
      </c>
      <c r="P179" s="24" t="str">
        <f>Fixtures!E179</f>
        <v>Serie A</v>
      </c>
      <c r="Q179" s="25">
        <f>IF(Fixtures!C179&gt;7,Fixtures!D179)</f>
        <v>43806</v>
      </c>
      <c r="R179" s="24" t="str">
        <f>Fixtures!B179</f>
        <v>Napoli</v>
      </c>
      <c r="S179" s="22">
        <f>VLOOKUP($R179,CardStats!$A$3:$AH$473,5,FALSE)</f>
        <v>5.0909090909090908</v>
      </c>
      <c r="T179" s="22">
        <f>VLOOKUP($R179,CardStats!$A$3:$AH$473,7,FALSE)</f>
        <v>5.666666666666667</v>
      </c>
      <c r="U179" s="22">
        <f>VLOOKUP($R179,CardStats!$A$3:$AH$473,8,FALSE)</f>
        <v>2.5454545454545454</v>
      </c>
      <c r="V179" s="22">
        <f>VLOOKUP($R179,CardStats!$A$3:$AH$473,10,FALSE)</f>
        <v>2.6666666666666665</v>
      </c>
      <c r="W179" s="27">
        <f>VLOOKUP($R179,CardStats!$A$3:$AH$473,11,FALSE)</f>
        <v>1</v>
      </c>
      <c r="X179" s="27">
        <f>VLOOKUP($R179,CardStats!$A$3:$AH$473,13,FALSE)</f>
        <v>1</v>
      </c>
      <c r="Y179" s="27">
        <f>VLOOKUP($R179,CardStats!$A$3:$AH$473,14,FALSE)</f>
        <v>0.72727272727272729</v>
      </c>
      <c r="Z179" s="27">
        <f>VLOOKUP($R179,CardStats!$A$3:$AH$473,16,FALSE)</f>
        <v>0.83333333333333337</v>
      </c>
      <c r="AA179" s="27">
        <f>VLOOKUP($R179,CardStats!$A$3:$AH$473,17,FALSE)</f>
        <v>0.63636363636363635</v>
      </c>
      <c r="AB179" s="27">
        <f>VLOOKUP($R179,CardStats!$A$3:$AH$473,19,FALSE)</f>
        <v>0.83333333333333337</v>
      </c>
      <c r="AC179" s="27">
        <f>VLOOKUP($R179,CardStats!$A$3:$AH$473,20,FALSE)</f>
        <v>1</v>
      </c>
      <c r="AD179" s="27">
        <f>VLOOKUP($R179,CardStats!$A$3:$AH$473,22,FALSE)</f>
        <v>1</v>
      </c>
      <c r="AE179" s="27">
        <f>VLOOKUP($R179,CardStats!$A$3:$AH$473,23,FALSE)</f>
        <v>0.90909090909090906</v>
      </c>
      <c r="AF179" s="27">
        <f>VLOOKUP($R179,CardStats!$A$3:$AH$473,25,FALSE)</f>
        <v>0.83333333333333337</v>
      </c>
    </row>
    <row r="180" spans="1:32" hidden="1" x14ac:dyDescent="0.3">
      <c r="A180" s="22">
        <f>VLOOKUP($O180,CardStats!$A$3:$AH$473,5,FALSE)</f>
        <v>5.4545454545454541</v>
      </c>
      <c r="B180" s="22">
        <f>VLOOKUP($O180,CardStats!$A$3:$AH$473,6,FALSE)</f>
        <v>5.2</v>
      </c>
      <c r="C180" s="22">
        <f>VLOOKUP($O180,CardStats!$A$3:$AH$473,8,FALSE)</f>
        <v>2.7272727272727271</v>
      </c>
      <c r="D180" s="22">
        <f>VLOOKUP($O180,CardStats!$A$3:$AH$473,9,FALSE)</f>
        <v>2.6</v>
      </c>
      <c r="E180" s="27">
        <f>VLOOKUP($O180,CardStats!$A$3:$AH$473,11,FALSE)</f>
        <v>0.81818181818181823</v>
      </c>
      <c r="F180" s="27">
        <f>VLOOKUP($O180,CardStats!$A$3:$AH$473,12,FALSE)</f>
        <v>0.8</v>
      </c>
      <c r="G180" s="27">
        <f>VLOOKUP($O180,CardStats!$A$3:$AH$473,14,FALSE)</f>
        <v>0.72727272727272729</v>
      </c>
      <c r="H180" s="27">
        <f>VLOOKUP($O180,CardStats!$A$3:$AH$473,15,FALSE)</f>
        <v>0.6</v>
      </c>
      <c r="I180" s="27">
        <f>VLOOKUP($O180,CardStats!$A$3:$AH$473,17,FALSE)</f>
        <v>0.72727272727272729</v>
      </c>
      <c r="J180" s="27">
        <f>VLOOKUP($O180,CardStats!$A$3:$AH$473,18,FALSE)</f>
        <v>0.6</v>
      </c>
      <c r="K180" s="27">
        <f>VLOOKUP($O180,CardStats!$A$3:$AH$473,20,FALSE)</f>
        <v>0.81818181818181823</v>
      </c>
      <c r="L180" s="27">
        <f>VLOOKUP($O180,CardStats!$A$3:$AH$473,21,FALSE)</f>
        <v>0.8</v>
      </c>
      <c r="M180" s="27">
        <f>VLOOKUP($O180,CardStats!$A$3:$AH$473,23,FALSE)</f>
        <v>0.54545454545454541</v>
      </c>
      <c r="N180" s="27">
        <f>VLOOKUP($O180,CardStats!$A$3:$AH$473,24,FALSE)</f>
        <v>0.4</v>
      </c>
      <c r="O180" s="24" t="str">
        <f>Fixtures!A180</f>
        <v>Barcelona</v>
      </c>
      <c r="P180" s="24" t="str">
        <f>Fixtures!E180</f>
        <v>La Liga</v>
      </c>
      <c r="Q180" s="25">
        <f>IF(Fixtures!C180&gt;7,Fixtures!D180)</f>
        <v>43806</v>
      </c>
      <c r="R180" s="24" t="str">
        <f>Fixtures!B180</f>
        <v>Mallorca</v>
      </c>
      <c r="S180" s="22">
        <f>VLOOKUP($R180,CardStats!$A$3:$AH$473,5,FALSE)</f>
        <v>5.5</v>
      </c>
      <c r="T180" s="22">
        <f>VLOOKUP($R180,CardStats!$A$3:$AH$473,7,FALSE)</f>
        <v>5.8</v>
      </c>
      <c r="U180" s="22">
        <f>VLOOKUP($R180,CardStats!$A$3:$AH$473,8,FALSE)</f>
        <v>2.3333333333333335</v>
      </c>
      <c r="V180" s="22">
        <f>VLOOKUP($R180,CardStats!$A$3:$AH$473,10,FALSE)</f>
        <v>2.8</v>
      </c>
      <c r="W180" s="27">
        <f>VLOOKUP($R180,CardStats!$A$3:$AH$473,11,FALSE)</f>
        <v>0.91666666666666663</v>
      </c>
      <c r="X180" s="27">
        <f>VLOOKUP($R180,CardStats!$A$3:$AH$473,13,FALSE)</f>
        <v>0.8</v>
      </c>
      <c r="Y180" s="27">
        <f>VLOOKUP($R180,CardStats!$A$3:$AH$473,14,FALSE)</f>
        <v>0.83333333333333337</v>
      </c>
      <c r="Z180" s="27">
        <f>VLOOKUP($R180,CardStats!$A$3:$AH$473,16,FALSE)</f>
        <v>0.8</v>
      </c>
      <c r="AA180" s="27">
        <f>VLOOKUP($R180,CardStats!$A$3:$AH$473,17,FALSE)</f>
        <v>0.66666666666666663</v>
      </c>
      <c r="AB180" s="27">
        <f>VLOOKUP($R180,CardStats!$A$3:$AH$473,19,FALSE)</f>
        <v>0.8</v>
      </c>
      <c r="AC180" s="27">
        <f>VLOOKUP($R180,CardStats!$A$3:$AH$473,20,FALSE)</f>
        <v>1</v>
      </c>
      <c r="AD180" s="27">
        <f>VLOOKUP($R180,CardStats!$A$3:$AH$473,22,FALSE)</f>
        <v>1</v>
      </c>
      <c r="AE180" s="27">
        <f>VLOOKUP($R180,CardStats!$A$3:$AH$473,23,FALSE)</f>
        <v>0.58333333333333337</v>
      </c>
      <c r="AF180" s="27">
        <f>VLOOKUP($R180,CardStats!$A$3:$AH$473,25,FALSE)</f>
        <v>0.6</v>
      </c>
    </row>
    <row r="181" spans="1:32" hidden="1" x14ac:dyDescent="0.3">
      <c r="A181" s="22">
        <f>VLOOKUP($O181,CardStats!$A$3:$AH$473,5,FALSE)</f>
        <v>6.166666666666667</v>
      </c>
      <c r="B181" s="22">
        <f>VLOOKUP($O181,CardStats!$A$3:$AH$473,6,FALSE)</f>
        <v>5.5</v>
      </c>
      <c r="C181" s="22">
        <f>VLOOKUP($O181,CardStats!$A$3:$AH$473,8,FALSE)</f>
        <v>2.5</v>
      </c>
      <c r="D181" s="22">
        <f>VLOOKUP($O181,CardStats!$A$3:$AH$473,9,FALSE)</f>
        <v>2</v>
      </c>
      <c r="E181" s="27">
        <f>VLOOKUP($O181,CardStats!$A$3:$AH$473,11,FALSE)</f>
        <v>0.83333333333333337</v>
      </c>
      <c r="F181" s="27">
        <f>VLOOKUP($O181,CardStats!$A$3:$AH$473,12,FALSE)</f>
        <v>0.66666666666666663</v>
      </c>
      <c r="G181" s="27">
        <f>VLOOKUP($O181,CardStats!$A$3:$AH$473,14,FALSE)</f>
        <v>0.83333333333333337</v>
      </c>
      <c r="H181" s="27">
        <f>VLOOKUP($O181,CardStats!$A$3:$AH$473,15,FALSE)</f>
        <v>0.66666666666666663</v>
      </c>
      <c r="I181" s="27">
        <f>VLOOKUP($O181,CardStats!$A$3:$AH$473,17,FALSE)</f>
        <v>0.75</v>
      </c>
      <c r="J181" s="27">
        <f>VLOOKUP($O181,CardStats!$A$3:$AH$473,18,FALSE)</f>
        <v>0.66666666666666663</v>
      </c>
      <c r="K181" s="27">
        <f>VLOOKUP($O181,CardStats!$A$3:$AH$473,20,FALSE)</f>
        <v>0.91666666666666663</v>
      </c>
      <c r="L181" s="27">
        <f>VLOOKUP($O181,CardStats!$A$3:$AH$473,21,FALSE)</f>
        <v>0.83333333333333337</v>
      </c>
      <c r="M181" s="27">
        <f>VLOOKUP($O181,CardStats!$A$3:$AH$473,23,FALSE)</f>
        <v>0.75</v>
      </c>
      <c r="N181" s="27">
        <f>VLOOKUP($O181,CardStats!$A$3:$AH$473,24,FALSE)</f>
        <v>0.66666666666666663</v>
      </c>
      <c r="O181" s="24" t="str">
        <f>Fixtures!A181</f>
        <v>Granada</v>
      </c>
      <c r="P181" s="24" t="str">
        <f>Fixtures!E181</f>
        <v>La Liga</v>
      </c>
      <c r="Q181" s="25">
        <f>IF(Fixtures!C181&gt;7,Fixtures!D181)</f>
        <v>43806</v>
      </c>
      <c r="R181" s="24" t="str">
        <f>Fixtures!B181</f>
        <v>Deportivo Alavés</v>
      </c>
      <c r="S181" s="22">
        <f>VLOOKUP($R181,CardStats!$A$3:$AH$473,5,FALSE)</f>
        <v>5.166666666666667</v>
      </c>
      <c r="T181" s="22">
        <f>VLOOKUP($R181,CardStats!$A$3:$AH$473,7,FALSE)</f>
        <v>4.666666666666667</v>
      </c>
      <c r="U181" s="22">
        <f>VLOOKUP($R181,CardStats!$A$3:$AH$473,8,FALSE)</f>
        <v>3</v>
      </c>
      <c r="V181" s="22">
        <f>VLOOKUP($R181,CardStats!$A$3:$AH$473,10,FALSE)</f>
        <v>2.6666666666666665</v>
      </c>
      <c r="W181" s="27">
        <f>VLOOKUP($R181,CardStats!$A$3:$AH$473,11,FALSE)</f>
        <v>1</v>
      </c>
      <c r="X181" s="27">
        <f>VLOOKUP($R181,CardStats!$A$3:$AH$473,13,FALSE)</f>
        <v>1</v>
      </c>
      <c r="Y181" s="27">
        <f>VLOOKUP($R181,CardStats!$A$3:$AH$473,14,FALSE)</f>
        <v>0.91666666666666663</v>
      </c>
      <c r="Z181" s="27">
        <f>VLOOKUP($R181,CardStats!$A$3:$AH$473,16,FALSE)</f>
        <v>1</v>
      </c>
      <c r="AA181" s="27">
        <f>VLOOKUP($R181,CardStats!$A$3:$AH$473,17,FALSE)</f>
        <v>0.58333333333333337</v>
      </c>
      <c r="AB181" s="27">
        <f>VLOOKUP($R181,CardStats!$A$3:$AH$473,19,FALSE)</f>
        <v>0.5</v>
      </c>
      <c r="AC181" s="27">
        <f>VLOOKUP($R181,CardStats!$A$3:$AH$473,20,FALSE)</f>
        <v>1</v>
      </c>
      <c r="AD181" s="27">
        <f>VLOOKUP($R181,CardStats!$A$3:$AH$473,22,FALSE)</f>
        <v>1</v>
      </c>
      <c r="AE181" s="27">
        <f>VLOOKUP($R181,CardStats!$A$3:$AH$473,23,FALSE)</f>
        <v>0.91666666666666663</v>
      </c>
      <c r="AF181" s="27">
        <f>VLOOKUP($R181,CardStats!$A$3:$AH$473,25,FALSE)</f>
        <v>0.83333333333333337</v>
      </c>
    </row>
    <row r="182" spans="1:32" hidden="1" x14ac:dyDescent="0.3">
      <c r="A182" s="22">
        <f>VLOOKUP($O182,CardStats!$A$3:$AH$473,5,FALSE)</f>
        <v>4.75</v>
      </c>
      <c r="B182" s="22">
        <f>VLOOKUP($O182,CardStats!$A$3:$AH$473,6,FALSE)</f>
        <v>4.5</v>
      </c>
      <c r="C182" s="22">
        <f>VLOOKUP($O182,CardStats!$A$3:$AH$473,8,FALSE)</f>
        <v>2.3333333333333335</v>
      </c>
      <c r="D182" s="22">
        <f>VLOOKUP($O182,CardStats!$A$3:$AH$473,9,FALSE)</f>
        <v>2</v>
      </c>
      <c r="E182" s="27">
        <f>VLOOKUP($O182,CardStats!$A$3:$AH$473,11,FALSE)</f>
        <v>0.91666666666666663</v>
      </c>
      <c r="F182" s="27">
        <f>VLOOKUP($O182,CardStats!$A$3:$AH$473,12,FALSE)</f>
        <v>0.83333333333333337</v>
      </c>
      <c r="G182" s="27">
        <f>VLOOKUP($O182,CardStats!$A$3:$AH$473,14,FALSE)</f>
        <v>0.75</v>
      </c>
      <c r="H182" s="27">
        <f>VLOOKUP($O182,CardStats!$A$3:$AH$473,15,FALSE)</f>
        <v>0.66666666666666663</v>
      </c>
      <c r="I182" s="27">
        <f>VLOOKUP($O182,CardStats!$A$3:$AH$473,17,FALSE)</f>
        <v>0.41666666666666669</v>
      </c>
      <c r="J182" s="27">
        <f>VLOOKUP($O182,CardStats!$A$3:$AH$473,18,FALSE)</f>
        <v>0.5</v>
      </c>
      <c r="K182" s="27">
        <f>VLOOKUP($O182,CardStats!$A$3:$AH$473,20,FALSE)</f>
        <v>0.91666666666666663</v>
      </c>
      <c r="L182" s="27">
        <f>VLOOKUP($O182,CardStats!$A$3:$AH$473,21,FALSE)</f>
        <v>0.83333333333333337</v>
      </c>
      <c r="M182" s="27">
        <f>VLOOKUP($O182,CardStats!$A$3:$AH$473,23,FALSE)</f>
        <v>0.66666666666666663</v>
      </c>
      <c r="N182" s="27">
        <f>VLOOKUP($O182,CardStats!$A$3:$AH$473,24,FALSE)</f>
        <v>0.5</v>
      </c>
      <c r="O182" s="24" t="str">
        <f>Fixtures!A182</f>
        <v>Levante</v>
      </c>
      <c r="P182" s="24" t="str">
        <f>Fixtures!E182</f>
        <v>La Liga</v>
      </c>
      <c r="Q182" s="25">
        <f>IF(Fixtures!C182&gt;7,Fixtures!D182)</f>
        <v>43806</v>
      </c>
      <c r="R182" s="24" t="str">
        <f>Fixtures!B182</f>
        <v>Valencia</v>
      </c>
      <c r="S182" s="22">
        <f>VLOOKUP($R182,CardStats!$A$3:$AH$473,5,FALSE)</f>
        <v>4.75</v>
      </c>
      <c r="T182" s="22">
        <f>VLOOKUP($R182,CardStats!$A$3:$AH$473,7,FALSE)</f>
        <v>3.8333333333333335</v>
      </c>
      <c r="U182" s="22">
        <f>VLOOKUP($R182,CardStats!$A$3:$AH$473,8,FALSE)</f>
        <v>2.5833333333333335</v>
      </c>
      <c r="V182" s="22">
        <f>VLOOKUP($R182,CardStats!$A$3:$AH$473,10,FALSE)</f>
        <v>2.6666666666666665</v>
      </c>
      <c r="W182" s="27">
        <f>VLOOKUP($R182,CardStats!$A$3:$AH$473,11,FALSE)</f>
        <v>0.83333333333333337</v>
      </c>
      <c r="X182" s="27">
        <f>VLOOKUP($R182,CardStats!$A$3:$AH$473,13,FALSE)</f>
        <v>0.83333333333333337</v>
      </c>
      <c r="Y182" s="27">
        <f>VLOOKUP($R182,CardStats!$A$3:$AH$473,14,FALSE)</f>
        <v>0.66666666666666663</v>
      </c>
      <c r="Z182" s="27">
        <f>VLOOKUP($R182,CardStats!$A$3:$AH$473,16,FALSE)</f>
        <v>0.5</v>
      </c>
      <c r="AA182" s="27">
        <f>VLOOKUP($R182,CardStats!$A$3:$AH$473,17,FALSE)</f>
        <v>0.5</v>
      </c>
      <c r="AB182" s="27">
        <f>VLOOKUP($R182,CardStats!$A$3:$AH$473,19,FALSE)</f>
        <v>0.33333333333333331</v>
      </c>
      <c r="AC182" s="27">
        <f>VLOOKUP($R182,CardStats!$A$3:$AH$473,20,FALSE)</f>
        <v>0.91666666666666663</v>
      </c>
      <c r="AD182" s="27">
        <f>VLOOKUP($R182,CardStats!$A$3:$AH$473,22,FALSE)</f>
        <v>1</v>
      </c>
      <c r="AE182" s="27">
        <f>VLOOKUP($R182,CardStats!$A$3:$AH$473,23,FALSE)</f>
        <v>0.66666666666666663</v>
      </c>
      <c r="AF182" s="27">
        <f>VLOOKUP($R182,CardStats!$A$3:$AH$473,25,FALSE)</f>
        <v>0.83333333333333337</v>
      </c>
    </row>
    <row r="183" spans="1:32" hidden="1" x14ac:dyDescent="0.3">
      <c r="A183" s="22">
        <f>VLOOKUP($O183,CardStats!$A$3:$AH$473,5,FALSE)</f>
        <v>5.3636363636363633</v>
      </c>
      <c r="B183" s="22">
        <f>VLOOKUP($O183,CardStats!$A$3:$AH$473,6,FALSE)</f>
        <v>5.5</v>
      </c>
      <c r="C183" s="22">
        <f>VLOOKUP($O183,CardStats!$A$3:$AH$473,8,FALSE)</f>
        <v>2.3636363636363638</v>
      </c>
      <c r="D183" s="22">
        <f>VLOOKUP($O183,CardStats!$A$3:$AH$473,9,FALSE)</f>
        <v>2.1666666666666665</v>
      </c>
      <c r="E183" s="27">
        <f>VLOOKUP($O183,CardStats!$A$3:$AH$473,11,FALSE)</f>
        <v>1</v>
      </c>
      <c r="F183" s="27">
        <f>VLOOKUP($O183,CardStats!$A$3:$AH$473,12,FALSE)</f>
        <v>1</v>
      </c>
      <c r="G183" s="27">
        <f>VLOOKUP($O183,CardStats!$A$3:$AH$473,14,FALSE)</f>
        <v>0.90909090909090906</v>
      </c>
      <c r="H183" s="27">
        <f>VLOOKUP($O183,CardStats!$A$3:$AH$473,15,FALSE)</f>
        <v>1</v>
      </c>
      <c r="I183" s="27">
        <f>VLOOKUP($O183,CardStats!$A$3:$AH$473,17,FALSE)</f>
        <v>0.54545454545454541</v>
      </c>
      <c r="J183" s="27">
        <f>VLOOKUP($O183,CardStats!$A$3:$AH$473,18,FALSE)</f>
        <v>0.5</v>
      </c>
      <c r="K183" s="27">
        <f>VLOOKUP($O183,CardStats!$A$3:$AH$473,20,FALSE)</f>
        <v>1</v>
      </c>
      <c r="L183" s="27">
        <f>VLOOKUP($O183,CardStats!$A$3:$AH$473,21,FALSE)</f>
        <v>1</v>
      </c>
      <c r="M183" s="27">
        <f>VLOOKUP($O183,CardStats!$A$3:$AH$473,23,FALSE)</f>
        <v>0.90909090909090906</v>
      </c>
      <c r="N183" s="27">
        <f>VLOOKUP($O183,CardStats!$A$3:$AH$473,24,FALSE)</f>
        <v>0.83333333333333337</v>
      </c>
      <c r="O183" s="24" t="str">
        <f>Fixtures!A183</f>
        <v>Real Madrid</v>
      </c>
      <c r="P183" s="24" t="str">
        <f>Fixtures!E183</f>
        <v>La Liga</v>
      </c>
      <c r="Q183" s="25">
        <f>IF(Fixtures!C183&gt;7,Fixtures!D183)</f>
        <v>43806</v>
      </c>
      <c r="R183" s="24" t="str">
        <f>Fixtures!B183</f>
        <v>Espanyol</v>
      </c>
      <c r="S183" s="22">
        <f>VLOOKUP($R183,CardStats!$A$3:$AH$473,5,FALSE)</f>
        <v>3.6666666666666665</v>
      </c>
      <c r="T183" s="22">
        <f>VLOOKUP($R183,CardStats!$A$3:$AH$473,7,FALSE)</f>
        <v>4.5</v>
      </c>
      <c r="U183" s="22">
        <f>VLOOKUP($R183,CardStats!$A$3:$AH$473,8,FALSE)</f>
        <v>2.25</v>
      </c>
      <c r="V183" s="22">
        <f>VLOOKUP($R183,CardStats!$A$3:$AH$473,10,FALSE)</f>
        <v>2.8333333333333335</v>
      </c>
      <c r="W183" s="27">
        <f>VLOOKUP($R183,CardStats!$A$3:$AH$473,11,FALSE)</f>
        <v>0.75</v>
      </c>
      <c r="X183" s="27">
        <f>VLOOKUP($R183,CardStats!$A$3:$AH$473,13,FALSE)</f>
        <v>0.83333333333333337</v>
      </c>
      <c r="Y183" s="27">
        <f>VLOOKUP($R183,CardStats!$A$3:$AH$473,14,FALSE)</f>
        <v>0.58333333333333337</v>
      </c>
      <c r="Z183" s="27">
        <f>VLOOKUP($R183,CardStats!$A$3:$AH$473,16,FALSE)</f>
        <v>0.83333333333333337</v>
      </c>
      <c r="AA183" s="27">
        <f>VLOOKUP($R183,CardStats!$A$3:$AH$473,17,FALSE)</f>
        <v>0.33333333333333331</v>
      </c>
      <c r="AB183" s="27">
        <f>VLOOKUP($R183,CardStats!$A$3:$AH$473,19,FALSE)</f>
        <v>0.5</v>
      </c>
      <c r="AC183" s="27">
        <f>VLOOKUP($R183,CardStats!$A$3:$AH$473,20,FALSE)</f>
        <v>0.91666666666666663</v>
      </c>
      <c r="AD183" s="27">
        <f>VLOOKUP($R183,CardStats!$A$3:$AH$473,22,FALSE)</f>
        <v>1</v>
      </c>
      <c r="AE183" s="27">
        <f>VLOOKUP($R183,CardStats!$A$3:$AH$473,23,FALSE)</f>
        <v>0.66666666666666663</v>
      </c>
      <c r="AF183" s="27">
        <f>VLOOKUP($R183,CardStats!$A$3:$AH$473,25,FALSE)</f>
        <v>0.66666666666666663</v>
      </c>
    </row>
    <row r="184" spans="1:32" hidden="1" x14ac:dyDescent="0.3">
      <c r="A184" s="22">
        <f>VLOOKUP($O184,CardStats!$A$3:$AH$473,5,FALSE)</f>
        <v>5.3636363636363633</v>
      </c>
      <c r="B184" s="22">
        <f>VLOOKUP($O184,CardStats!$A$3:$AH$473,6,FALSE)</f>
        <v>6.8</v>
      </c>
      <c r="C184" s="22">
        <f>VLOOKUP($O184,CardStats!$A$3:$AH$473,8,FALSE)</f>
        <v>1.9090909090909092</v>
      </c>
      <c r="D184" s="22">
        <f>VLOOKUP($O184,CardStats!$A$3:$AH$473,9,FALSE)</f>
        <v>2.6</v>
      </c>
      <c r="E184" s="27">
        <f>VLOOKUP($O184,CardStats!$A$3:$AH$473,11,FALSE)</f>
        <v>0.90909090909090906</v>
      </c>
      <c r="F184" s="27">
        <f>VLOOKUP($O184,CardStats!$A$3:$AH$473,12,FALSE)</f>
        <v>1</v>
      </c>
      <c r="G184" s="27">
        <f>VLOOKUP($O184,CardStats!$A$3:$AH$473,14,FALSE)</f>
        <v>0.90909090909090906</v>
      </c>
      <c r="H184" s="27">
        <f>VLOOKUP($O184,CardStats!$A$3:$AH$473,15,FALSE)</f>
        <v>1</v>
      </c>
      <c r="I184" s="27">
        <f>VLOOKUP($O184,CardStats!$A$3:$AH$473,17,FALSE)</f>
        <v>0.54545454545454541</v>
      </c>
      <c r="J184" s="27">
        <f>VLOOKUP($O184,CardStats!$A$3:$AH$473,18,FALSE)</f>
        <v>1</v>
      </c>
      <c r="K184" s="27">
        <f>VLOOKUP($O184,CardStats!$A$3:$AH$473,20,FALSE)</f>
        <v>0.90909090909090906</v>
      </c>
      <c r="L184" s="27">
        <f>VLOOKUP($O184,CardStats!$A$3:$AH$473,21,FALSE)</f>
        <v>1</v>
      </c>
      <c r="M184" s="27">
        <f>VLOOKUP($O184,CardStats!$A$3:$AH$473,23,FALSE)</f>
        <v>0.36363636363636365</v>
      </c>
      <c r="N184" s="27">
        <f>VLOOKUP($O184,CardStats!$A$3:$AH$473,24,FALSE)</f>
        <v>0.6</v>
      </c>
      <c r="O184" s="24" t="str">
        <f>Fixtures!A184</f>
        <v>Nîmes</v>
      </c>
      <c r="P184" s="24" t="str">
        <f>Fixtures!E184</f>
        <v>Ligue 1</v>
      </c>
      <c r="Q184" s="25">
        <f>IF(Fixtures!C184&gt;7,Fixtures!D184)</f>
        <v>43806</v>
      </c>
      <c r="R184" s="24" t="str">
        <f>Fixtures!B184</f>
        <v>Olympique Lyonnais</v>
      </c>
      <c r="S184" s="22">
        <f>VLOOKUP($R184,CardStats!$A$3:$AH$473,5,FALSE)</f>
        <v>3.5</v>
      </c>
      <c r="T184" s="22">
        <f>VLOOKUP($R184,CardStats!$A$3:$AH$473,7,FALSE)</f>
        <v>3.8333333333333335</v>
      </c>
      <c r="U184" s="22">
        <f>VLOOKUP($R184,CardStats!$A$3:$AH$473,8,FALSE)</f>
        <v>1.6666666666666667</v>
      </c>
      <c r="V184" s="22">
        <f>VLOOKUP($R184,CardStats!$A$3:$AH$473,10,FALSE)</f>
        <v>1.8333333333333333</v>
      </c>
      <c r="W184" s="27">
        <f>VLOOKUP($R184,CardStats!$A$3:$AH$473,11,FALSE)</f>
        <v>0.75</v>
      </c>
      <c r="X184" s="27">
        <f>VLOOKUP($R184,CardStats!$A$3:$AH$473,13,FALSE)</f>
        <v>0.83333333333333337</v>
      </c>
      <c r="Y184" s="27">
        <f>VLOOKUP($R184,CardStats!$A$3:$AH$473,14,FALSE)</f>
        <v>0.41666666666666669</v>
      </c>
      <c r="Z184" s="27">
        <f>VLOOKUP($R184,CardStats!$A$3:$AH$473,16,FALSE)</f>
        <v>0.5</v>
      </c>
      <c r="AA184" s="27">
        <f>VLOOKUP($R184,CardStats!$A$3:$AH$473,17,FALSE)</f>
        <v>0.33333333333333331</v>
      </c>
      <c r="AB184" s="27">
        <f>VLOOKUP($R184,CardStats!$A$3:$AH$473,19,FALSE)</f>
        <v>0.5</v>
      </c>
      <c r="AC184" s="27">
        <f>VLOOKUP($R184,CardStats!$A$3:$AH$473,20,FALSE)</f>
        <v>0.75</v>
      </c>
      <c r="AD184" s="27">
        <f>VLOOKUP($R184,CardStats!$A$3:$AH$473,22,FALSE)</f>
        <v>0.66666666666666663</v>
      </c>
      <c r="AE184" s="27">
        <f>VLOOKUP($R184,CardStats!$A$3:$AH$473,23,FALSE)</f>
        <v>0.5</v>
      </c>
      <c r="AF184" s="27">
        <f>VLOOKUP($R184,CardStats!$A$3:$AH$473,25,FALSE)</f>
        <v>0.66666666666666663</v>
      </c>
    </row>
    <row r="185" spans="1:32" hidden="1" x14ac:dyDescent="0.3">
      <c r="A185" s="22">
        <f>VLOOKUP($O185,CardStats!$A$3:$AH$473,5,FALSE)</f>
        <v>5</v>
      </c>
      <c r="B185" s="22">
        <f>VLOOKUP($O185,CardStats!$A$3:$AH$473,6,FALSE)</f>
        <v>4.666666666666667</v>
      </c>
      <c r="C185" s="22">
        <f>VLOOKUP($O185,CardStats!$A$3:$AH$473,8,FALSE)</f>
        <v>2.5833333333333335</v>
      </c>
      <c r="D185" s="22">
        <f>VLOOKUP($O185,CardStats!$A$3:$AH$473,9,FALSE)</f>
        <v>2.1666666666666665</v>
      </c>
      <c r="E185" s="27">
        <f>VLOOKUP($O185,CardStats!$A$3:$AH$473,11,FALSE)</f>
        <v>0.91666666666666663</v>
      </c>
      <c r="F185" s="27">
        <f>VLOOKUP($O185,CardStats!$A$3:$AH$473,12,FALSE)</f>
        <v>0.83333333333333337</v>
      </c>
      <c r="G185" s="27">
        <f>VLOOKUP($O185,CardStats!$A$3:$AH$473,14,FALSE)</f>
        <v>0.83333333333333337</v>
      </c>
      <c r="H185" s="27">
        <f>VLOOKUP($O185,CardStats!$A$3:$AH$473,15,FALSE)</f>
        <v>0.83333333333333337</v>
      </c>
      <c r="I185" s="27">
        <f>VLOOKUP($O185,CardStats!$A$3:$AH$473,17,FALSE)</f>
        <v>0.5</v>
      </c>
      <c r="J185" s="27">
        <f>VLOOKUP($O185,CardStats!$A$3:$AH$473,18,FALSE)</f>
        <v>0.5</v>
      </c>
      <c r="K185" s="27">
        <f>VLOOKUP($O185,CardStats!$A$3:$AH$473,20,FALSE)</f>
        <v>1</v>
      </c>
      <c r="L185" s="27">
        <f>VLOOKUP($O185,CardStats!$A$3:$AH$473,21,FALSE)</f>
        <v>1</v>
      </c>
      <c r="M185" s="27">
        <f>VLOOKUP($O185,CardStats!$A$3:$AH$473,23,FALSE)</f>
        <v>0.83333333333333337</v>
      </c>
      <c r="N185" s="27">
        <f>VLOOKUP($O185,CardStats!$A$3:$AH$473,24,FALSE)</f>
        <v>0.66666666666666663</v>
      </c>
      <c r="O185" s="24" t="str">
        <f>Fixtures!A185</f>
        <v>Nice</v>
      </c>
      <c r="P185" s="24" t="str">
        <f>Fixtures!E185</f>
        <v>Ligue 1</v>
      </c>
      <c r="Q185" s="25">
        <f>IF(Fixtures!C185&gt;7,Fixtures!D185)</f>
        <v>43806</v>
      </c>
      <c r="R185" s="24" t="str">
        <f>Fixtures!B185</f>
        <v>Metz</v>
      </c>
      <c r="S185" s="22">
        <f>VLOOKUP($R185,CardStats!$A$3:$AH$473,5,FALSE)</f>
        <v>3</v>
      </c>
      <c r="T185" s="22">
        <f>VLOOKUP($R185,CardStats!$A$3:$AH$473,7,FALSE)</f>
        <v>3.3333333333333335</v>
      </c>
      <c r="U185" s="22">
        <f>VLOOKUP($R185,CardStats!$A$3:$AH$473,8,FALSE)</f>
        <v>1.4166666666666667</v>
      </c>
      <c r="V185" s="22">
        <f>VLOOKUP($R185,CardStats!$A$3:$AH$473,10,FALSE)</f>
        <v>1.6666666666666667</v>
      </c>
      <c r="W185" s="27">
        <f>VLOOKUP($R185,CardStats!$A$3:$AH$473,11,FALSE)</f>
        <v>0.66666666666666663</v>
      </c>
      <c r="X185" s="27">
        <f>VLOOKUP($R185,CardStats!$A$3:$AH$473,13,FALSE)</f>
        <v>0.83333333333333337</v>
      </c>
      <c r="Y185" s="27">
        <f>VLOOKUP($R185,CardStats!$A$3:$AH$473,14,FALSE)</f>
        <v>0.33333333333333331</v>
      </c>
      <c r="Z185" s="27">
        <f>VLOOKUP($R185,CardStats!$A$3:$AH$473,16,FALSE)</f>
        <v>0.33333333333333331</v>
      </c>
      <c r="AA185" s="27">
        <f>VLOOKUP($R185,CardStats!$A$3:$AH$473,17,FALSE)</f>
        <v>8.3333333333333329E-2</v>
      </c>
      <c r="AB185" s="27">
        <f>VLOOKUP($R185,CardStats!$A$3:$AH$473,19,FALSE)</f>
        <v>0.16666666666666666</v>
      </c>
      <c r="AC185" s="27">
        <f>VLOOKUP($R185,CardStats!$A$3:$AH$473,20,FALSE)</f>
        <v>1</v>
      </c>
      <c r="AD185" s="27">
        <f>VLOOKUP($R185,CardStats!$A$3:$AH$473,22,FALSE)</f>
        <v>1</v>
      </c>
      <c r="AE185" s="27">
        <f>VLOOKUP($R185,CardStats!$A$3:$AH$473,23,FALSE)</f>
        <v>0.41666666666666669</v>
      </c>
      <c r="AF185" s="27">
        <f>VLOOKUP($R185,CardStats!$A$3:$AH$473,25,FALSE)</f>
        <v>0.66666666666666663</v>
      </c>
    </row>
    <row r="186" spans="1:32" hidden="1" x14ac:dyDescent="0.3">
      <c r="A186" s="22">
        <f>VLOOKUP($O186,CardStats!$A$3:$AH$473,5,FALSE)</f>
        <v>5</v>
      </c>
      <c r="B186" s="22">
        <f>VLOOKUP($O186,CardStats!$A$3:$AH$473,6,FALSE)</f>
        <v>5.5</v>
      </c>
      <c r="C186" s="22">
        <f>VLOOKUP($O186,CardStats!$A$3:$AH$473,8,FALSE)</f>
        <v>2</v>
      </c>
      <c r="D186" s="22">
        <f>VLOOKUP($O186,CardStats!$A$3:$AH$473,9,FALSE)</f>
        <v>2.1666666666666665</v>
      </c>
      <c r="E186" s="27">
        <f>VLOOKUP($O186,CardStats!$A$3:$AH$473,11,FALSE)</f>
        <v>0.91666666666666663</v>
      </c>
      <c r="F186" s="27">
        <f>VLOOKUP($O186,CardStats!$A$3:$AH$473,12,FALSE)</f>
        <v>1</v>
      </c>
      <c r="G186" s="27">
        <f>VLOOKUP($O186,CardStats!$A$3:$AH$473,14,FALSE)</f>
        <v>0.66666666666666663</v>
      </c>
      <c r="H186" s="27">
        <f>VLOOKUP($O186,CardStats!$A$3:$AH$473,15,FALSE)</f>
        <v>0.83333333333333337</v>
      </c>
      <c r="I186" s="27">
        <f>VLOOKUP($O186,CardStats!$A$3:$AH$473,17,FALSE)</f>
        <v>0.5</v>
      </c>
      <c r="J186" s="27">
        <f>VLOOKUP($O186,CardStats!$A$3:$AH$473,18,FALSE)</f>
        <v>0.66666666666666663</v>
      </c>
      <c r="K186" s="27">
        <f>VLOOKUP($O186,CardStats!$A$3:$AH$473,20,FALSE)</f>
        <v>0.91666666666666663</v>
      </c>
      <c r="L186" s="27">
        <f>VLOOKUP($O186,CardStats!$A$3:$AH$473,21,FALSE)</f>
        <v>1</v>
      </c>
      <c r="M186" s="27">
        <f>VLOOKUP($O186,CardStats!$A$3:$AH$473,23,FALSE)</f>
        <v>0.75</v>
      </c>
      <c r="N186" s="27">
        <f>VLOOKUP($O186,CardStats!$A$3:$AH$473,24,FALSE)</f>
        <v>0.83333333333333337</v>
      </c>
      <c r="O186" s="24" t="str">
        <f>Fixtures!A186</f>
        <v>Montpellier</v>
      </c>
      <c r="P186" s="24" t="str">
        <f>Fixtures!E186</f>
        <v>Ligue 1</v>
      </c>
      <c r="Q186" s="25">
        <f>IF(Fixtures!C186&gt;7,Fixtures!D186)</f>
        <v>43806</v>
      </c>
      <c r="R186" s="24" t="str">
        <f>Fixtures!B186</f>
        <v>PSG</v>
      </c>
      <c r="S186" s="22">
        <f>VLOOKUP($R186,CardStats!$A$3:$AH$473,5,FALSE)</f>
        <v>3.3333333333333335</v>
      </c>
      <c r="T186" s="22">
        <f>VLOOKUP($R186,CardStats!$A$3:$AH$473,7,FALSE)</f>
        <v>3.8333333333333335</v>
      </c>
      <c r="U186" s="22">
        <f>VLOOKUP($R186,CardStats!$A$3:$AH$473,8,FALSE)</f>
        <v>1.9166666666666667</v>
      </c>
      <c r="V186" s="22">
        <f>VLOOKUP($R186,CardStats!$A$3:$AH$473,10,FALSE)</f>
        <v>2.1666666666666665</v>
      </c>
      <c r="W186" s="27">
        <f>VLOOKUP($R186,CardStats!$A$3:$AH$473,11,FALSE)</f>
        <v>0.66666666666666663</v>
      </c>
      <c r="X186" s="27">
        <f>VLOOKUP($R186,CardStats!$A$3:$AH$473,13,FALSE)</f>
        <v>0.66666666666666663</v>
      </c>
      <c r="Y186" s="27">
        <f>VLOOKUP($R186,CardStats!$A$3:$AH$473,14,FALSE)</f>
        <v>0.41666666666666669</v>
      </c>
      <c r="Z186" s="27">
        <f>VLOOKUP($R186,CardStats!$A$3:$AH$473,16,FALSE)</f>
        <v>0.5</v>
      </c>
      <c r="AA186" s="27">
        <f>VLOOKUP($R186,CardStats!$A$3:$AH$473,17,FALSE)</f>
        <v>0.25</v>
      </c>
      <c r="AB186" s="27">
        <f>VLOOKUP($R186,CardStats!$A$3:$AH$473,19,FALSE)</f>
        <v>0.5</v>
      </c>
      <c r="AC186" s="27">
        <f>VLOOKUP($R186,CardStats!$A$3:$AH$473,20,FALSE)</f>
        <v>0.83333333333333337</v>
      </c>
      <c r="AD186" s="27">
        <f>VLOOKUP($R186,CardStats!$A$3:$AH$473,22,FALSE)</f>
        <v>0.83333333333333337</v>
      </c>
      <c r="AE186" s="27">
        <f>VLOOKUP($R186,CardStats!$A$3:$AH$473,23,FALSE)</f>
        <v>0.66666666666666663</v>
      </c>
      <c r="AF186" s="27">
        <f>VLOOKUP($R186,CardStats!$A$3:$AH$473,25,FALSE)</f>
        <v>0.66666666666666663</v>
      </c>
    </row>
    <row r="187" spans="1:32" hidden="1" x14ac:dyDescent="0.3">
      <c r="A187" s="22">
        <f>VLOOKUP($O187,CardStats!$A$3:$AH$473,5,FALSE)</f>
        <v>4.9090909090909092</v>
      </c>
      <c r="B187" s="22">
        <f>VLOOKUP($O187,CardStats!$A$3:$AH$473,6,FALSE)</f>
        <v>4.4000000000000004</v>
      </c>
      <c r="C187" s="22">
        <f>VLOOKUP($O187,CardStats!$A$3:$AH$473,8,FALSE)</f>
        <v>2</v>
      </c>
      <c r="D187" s="22">
        <f>VLOOKUP($O187,CardStats!$A$3:$AH$473,9,FALSE)</f>
        <v>1.4</v>
      </c>
      <c r="E187" s="27">
        <f>VLOOKUP($O187,CardStats!$A$3:$AH$473,11,FALSE)</f>
        <v>1</v>
      </c>
      <c r="F187" s="27">
        <f>VLOOKUP($O187,CardStats!$A$3:$AH$473,12,FALSE)</f>
        <v>1</v>
      </c>
      <c r="G187" s="27">
        <f>VLOOKUP($O187,CardStats!$A$3:$AH$473,14,FALSE)</f>
        <v>0.90909090909090906</v>
      </c>
      <c r="H187" s="27">
        <f>VLOOKUP($O187,CardStats!$A$3:$AH$473,15,FALSE)</f>
        <v>0.8</v>
      </c>
      <c r="I187" s="27">
        <f>VLOOKUP($O187,CardStats!$A$3:$AH$473,17,FALSE)</f>
        <v>0.54545454545454541</v>
      </c>
      <c r="J187" s="27">
        <f>VLOOKUP($O187,CardStats!$A$3:$AH$473,18,FALSE)</f>
        <v>0.4</v>
      </c>
      <c r="K187" s="27">
        <f>VLOOKUP($O187,CardStats!$A$3:$AH$473,20,FALSE)</f>
        <v>0.90909090909090906</v>
      </c>
      <c r="L187" s="27">
        <f>VLOOKUP($O187,CardStats!$A$3:$AH$473,21,FALSE)</f>
        <v>1</v>
      </c>
      <c r="M187" s="27">
        <f>VLOOKUP($O187,CardStats!$A$3:$AH$473,23,FALSE)</f>
        <v>0.63636363636363635</v>
      </c>
      <c r="N187" s="27">
        <f>VLOOKUP($O187,CardStats!$A$3:$AH$473,24,FALSE)</f>
        <v>0.4</v>
      </c>
      <c r="O187" s="24" t="str">
        <f>Fixtures!A187</f>
        <v>Rennes</v>
      </c>
      <c r="P187" s="24" t="str">
        <f>Fixtures!E187</f>
        <v>Ligue 1</v>
      </c>
      <c r="Q187" s="25">
        <f>IF(Fixtures!C187&gt;7,Fixtures!D187)</f>
        <v>43806</v>
      </c>
      <c r="R187" s="24" t="str">
        <f>Fixtures!B187</f>
        <v>Angers SCO</v>
      </c>
      <c r="S187" s="22">
        <f>VLOOKUP($R187,CardStats!$A$3:$AH$473,5,FALSE)</f>
        <v>2.5</v>
      </c>
      <c r="T187" s="22">
        <f>VLOOKUP($R187,CardStats!$A$3:$AH$473,7,FALSE)</f>
        <v>3.2</v>
      </c>
      <c r="U187" s="22">
        <f>VLOOKUP($R187,CardStats!$A$3:$AH$473,8,FALSE)</f>
        <v>1.25</v>
      </c>
      <c r="V187" s="22">
        <f>VLOOKUP($R187,CardStats!$A$3:$AH$473,10,FALSE)</f>
        <v>1.6</v>
      </c>
      <c r="W187" s="27">
        <f>VLOOKUP($R187,CardStats!$A$3:$AH$473,11,FALSE)</f>
        <v>0.5</v>
      </c>
      <c r="X187" s="27">
        <f>VLOOKUP($R187,CardStats!$A$3:$AH$473,13,FALSE)</f>
        <v>0.8</v>
      </c>
      <c r="Y187" s="27">
        <f>VLOOKUP($R187,CardStats!$A$3:$AH$473,14,FALSE)</f>
        <v>0.16666666666666666</v>
      </c>
      <c r="Z187" s="27">
        <f>VLOOKUP($R187,CardStats!$A$3:$AH$473,16,FALSE)</f>
        <v>0.4</v>
      </c>
      <c r="AA187" s="27">
        <f>VLOOKUP($R187,CardStats!$A$3:$AH$473,17,FALSE)</f>
        <v>8.3333333333333329E-2</v>
      </c>
      <c r="AB187" s="27">
        <f>VLOOKUP($R187,CardStats!$A$3:$AH$473,19,FALSE)</f>
        <v>0.2</v>
      </c>
      <c r="AC187" s="27">
        <f>VLOOKUP($R187,CardStats!$A$3:$AH$473,20,FALSE)</f>
        <v>0.83333333333333337</v>
      </c>
      <c r="AD187" s="27">
        <f>VLOOKUP($R187,CardStats!$A$3:$AH$473,22,FALSE)</f>
        <v>0.8</v>
      </c>
      <c r="AE187" s="27">
        <f>VLOOKUP($R187,CardStats!$A$3:$AH$473,23,FALSE)</f>
        <v>0.33333333333333331</v>
      </c>
      <c r="AF187" s="27">
        <f>VLOOKUP($R187,CardStats!$A$3:$AH$473,25,FALSE)</f>
        <v>0.6</v>
      </c>
    </row>
    <row r="188" spans="1:32" hidden="1" x14ac:dyDescent="0.3">
      <c r="A188" s="22">
        <f>VLOOKUP($O188,CardStats!$A$3:$AH$473,5,FALSE)</f>
        <v>3</v>
      </c>
      <c r="B188" s="22">
        <f>VLOOKUP($O188,CardStats!$A$3:$AH$473,6,FALSE)</f>
        <v>3</v>
      </c>
      <c r="C188" s="22">
        <f>VLOOKUP($O188,CardStats!$A$3:$AH$473,8,FALSE)</f>
        <v>1.9166666666666667</v>
      </c>
      <c r="D188" s="22">
        <f>VLOOKUP($O188,CardStats!$A$3:$AH$473,9,FALSE)</f>
        <v>1.8333333333333333</v>
      </c>
      <c r="E188" s="27">
        <f>VLOOKUP($O188,CardStats!$A$3:$AH$473,11,FALSE)</f>
        <v>0.58333333333333337</v>
      </c>
      <c r="F188" s="27">
        <f>VLOOKUP($O188,CardStats!$A$3:$AH$473,12,FALSE)</f>
        <v>0.5</v>
      </c>
      <c r="G188" s="27">
        <f>VLOOKUP($O188,CardStats!$A$3:$AH$473,14,FALSE)</f>
        <v>0.41666666666666669</v>
      </c>
      <c r="H188" s="27">
        <f>VLOOKUP($O188,CardStats!$A$3:$AH$473,15,FALSE)</f>
        <v>0.33333333333333331</v>
      </c>
      <c r="I188" s="27">
        <f>VLOOKUP($O188,CardStats!$A$3:$AH$473,17,FALSE)</f>
        <v>8.3333333333333329E-2</v>
      </c>
      <c r="J188" s="27">
        <f>VLOOKUP($O188,CardStats!$A$3:$AH$473,18,FALSE)</f>
        <v>0.16666666666666666</v>
      </c>
      <c r="K188" s="27">
        <f>VLOOKUP($O188,CardStats!$A$3:$AH$473,20,FALSE)</f>
        <v>0.83333333333333337</v>
      </c>
      <c r="L188" s="27">
        <f>VLOOKUP($O188,CardStats!$A$3:$AH$473,21,FALSE)</f>
        <v>0.83333333333333337</v>
      </c>
      <c r="M188" s="27">
        <f>VLOOKUP($O188,CardStats!$A$3:$AH$473,23,FALSE)</f>
        <v>0.66666666666666663</v>
      </c>
      <c r="N188" s="27">
        <f>VLOOKUP($O188,CardStats!$A$3:$AH$473,24,FALSE)</f>
        <v>0.66666666666666663</v>
      </c>
      <c r="O188" s="24" t="str">
        <f>Fixtures!A188</f>
        <v>Reims</v>
      </c>
      <c r="P188" s="24" t="str">
        <f>Fixtures!E188</f>
        <v>Ligue 1</v>
      </c>
      <c r="Q188" s="25">
        <f>IF(Fixtures!C188&gt;7,Fixtures!D188)</f>
        <v>43806</v>
      </c>
      <c r="R188" s="24" t="str">
        <f>Fixtures!B188</f>
        <v>Saint-Etienne</v>
      </c>
      <c r="S188" s="22">
        <f>VLOOKUP($R188,CardStats!$A$3:$AH$473,5,FALSE)</f>
        <v>3.6666666666666665</v>
      </c>
      <c r="T188" s="22">
        <f>VLOOKUP($R188,CardStats!$A$3:$AH$473,7,FALSE)</f>
        <v>3.1666666666666665</v>
      </c>
      <c r="U188" s="22">
        <f>VLOOKUP($R188,CardStats!$A$3:$AH$473,8,FALSE)</f>
        <v>2</v>
      </c>
      <c r="V188" s="22">
        <f>VLOOKUP($R188,CardStats!$A$3:$AH$473,10,FALSE)</f>
        <v>2</v>
      </c>
      <c r="W188" s="27">
        <f>VLOOKUP($R188,CardStats!$A$3:$AH$473,11,FALSE)</f>
        <v>0.75</v>
      </c>
      <c r="X188" s="27">
        <f>VLOOKUP($R188,CardStats!$A$3:$AH$473,13,FALSE)</f>
        <v>0.5</v>
      </c>
      <c r="Y188" s="27">
        <f>VLOOKUP($R188,CardStats!$A$3:$AH$473,14,FALSE)</f>
        <v>0.41666666666666669</v>
      </c>
      <c r="Z188" s="27">
        <f>VLOOKUP($R188,CardStats!$A$3:$AH$473,16,FALSE)</f>
        <v>0.33333333333333331</v>
      </c>
      <c r="AA188" s="27">
        <f>VLOOKUP($R188,CardStats!$A$3:$AH$473,17,FALSE)</f>
        <v>0.41666666666666669</v>
      </c>
      <c r="AB188" s="27">
        <f>VLOOKUP($R188,CardStats!$A$3:$AH$473,19,FALSE)</f>
        <v>0.33333333333333331</v>
      </c>
      <c r="AC188" s="27">
        <f>VLOOKUP($R188,CardStats!$A$3:$AH$473,20,FALSE)</f>
        <v>0.91666666666666663</v>
      </c>
      <c r="AD188" s="27">
        <f>VLOOKUP($R188,CardStats!$A$3:$AH$473,22,FALSE)</f>
        <v>0.83333333333333337</v>
      </c>
      <c r="AE188" s="27">
        <f>VLOOKUP($R188,CardStats!$A$3:$AH$473,23,FALSE)</f>
        <v>0.58333333333333337</v>
      </c>
      <c r="AF188" s="27">
        <f>VLOOKUP($R188,CardStats!$A$3:$AH$473,25,FALSE)</f>
        <v>0.66666666666666663</v>
      </c>
    </row>
    <row r="189" spans="1:32" hidden="1" x14ac:dyDescent="0.3">
      <c r="A189" s="22">
        <f>VLOOKUP($O189,CardStats!$A$3:$AH$473,5,FALSE)</f>
        <v>4.333333333333333</v>
      </c>
      <c r="B189" s="22">
        <f>VLOOKUP($O189,CardStats!$A$3:$AH$473,6,FALSE)</f>
        <v>4</v>
      </c>
      <c r="C189" s="22">
        <f>VLOOKUP($O189,CardStats!$A$3:$AH$473,8,FALSE)</f>
        <v>1.8333333333333333</v>
      </c>
      <c r="D189" s="22">
        <f>VLOOKUP($O189,CardStats!$A$3:$AH$473,9,FALSE)</f>
        <v>1.3333333333333333</v>
      </c>
      <c r="E189" s="27">
        <f>VLOOKUP($O189,CardStats!$A$3:$AH$473,11,FALSE)</f>
        <v>1</v>
      </c>
      <c r="F189" s="27">
        <f>VLOOKUP($O189,CardStats!$A$3:$AH$473,12,FALSE)</f>
        <v>1</v>
      </c>
      <c r="G189" s="27">
        <f>VLOOKUP($O189,CardStats!$A$3:$AH$473,14,FALSE)</f>
        <v>0.75</v>
      </c>
      <c r="H189" s="27">
        <f>VLOOKUP($O189,CardStats!$A$3:$AH$473,15,FALSE)</f>
        <v>0.66666666666666663</v>
      </c>
      <c r="I189" s="27">
        <f>VLOOKUP($O189,CardStats!$A$3:$AH$473,17,FALSE)</f>
        <v>0.25</v>
      </c>
      <c r="J189" s="27">
        <f>VLOOKUP($O189,CardStats!$A$3:$AH$473,18,FALSE)</f>
        <v>0.16666666666666666</v>
      </c>
      <c r="K189" s="27">
        <f>VLOOKUP($O189,CardStats!$A$3:$AH$473,20,FALSE)</f>
        <v>0.91666666666666663</v>
      </c>
      <c r="L189" s="27">
        <f>VLOOKUP($O189,CardStats!$A$3:$AH$473,21,FALSE)</f>
        <v>0.83333333333333337</v>
      </c>
      <c r="M189" s="27">
        <f>VLOOKUP($O189,CardStats!$A$3:$AH$473,23,FALSE)</f>
        <v>0.66666666666666663</v>
      </c>
      <c r="N189" s="27">
        <f>VLOOKUP($O189,CardStats!$A$3:$AH$473,24,FALSE)</f>
        <v>0.5</v>
      </c>
      <c r="O189" s="24" t="str">
        <f>Fixtures!A189</f>
        <v>Nantes</v>
      </c>
      <c r="P189" s="24" t="str">
        <f>Fixtures!E189</f>
        <v>Ligue 1</v>
      </c>
      <c r="Q189" s="25">
        <f>IF(Fixtures!C189&gt;7,Fixtures!D189)</f>
        <v>43806</v>
      </c>
      <c r="R189" s="24" t="str">
        <f>Fixtures!B189</f>
        <v>Dijon</v>
      </c>
      <c r="S189" s="22">
        <f>VLOOKUP($R189,CardStats!$A$3:$AH$473,5,FALSE)</f>
        <v>3.1666666666666665</v>
      </c>
      <c r="T189" s="22">
        <f>VLOOKUP($R189,CardStats!$A$3:$AH$473,7,FALSE)</f>
        <v>2.1666666666666665</v>
      </c>
      <c r="U189" s="22">
        <f>VLOOKUP($R189,CardStats!$A$3:$AH$473,8,FALSE)</f>
        <v>1.5833333333333333</v>
      </c>
      <c r="V189" s="22">
        <f>VLOOKUP($R189,CardStats!$A$3:$AH$473,10,FALSE)</f>
        <v>1.1666666666666667</v>
      </c>
      <c r="W189" s="27">
        <f>VLOOKUP($R189,CardStats!$A$3:$AH$473,11,FALSE)</f>
        <v>0.5</v>
      </c>
      <c r="X189" s="27">
        <f>VLOOKUP($R189,CardStats!$A$3:$AH$473,13,FALSE)</f>
        <v>0.33333333333333331</v>
      </c>
      <c r="Y189" s="27">
        <f>VLOOKUP($R189,CardStats!$A$3:$AH$473,14,FALSE)</f>
        <v>0.41666666666666669</v>
      </c>
      <c r="Z189" s="27">
        <f>VLOOKUP($R189,CardStats!$A$3:$AH$473,16,FALSE)</f>
        <v>0.16666666666666666</v>
      </c>
      <c r="AA189" s="27">
        <f>VLOOKUP($R189,CardStats!$A$3:$AH$473,17,FALSE)</f>
        <v>0.33333333333333331</v>
      </c>
      <c r="AB189" s="27">
        <f>VLOOKUP($R189,CardStats!$A$3:$AH$473,19,FALSE)</f>
        <v>0.16666666666666666</v>
      </c>
      <c r="AC189" s="27">
        <f>VLOOKUP($R189,CardStats!$A$3:$AH$473,20,FALSE)</f>
        <v>0.58333333333333337</v>
      </c>
      <c r="AD189" s="27">
        <f>VLOOKUP($R189,CardStats!$A$3:$AH$473,22,FALSE)</f>
        <v>0.5</v>
      </c>
      <c r="AE189" s="27">
        <f>VLOOKUP($R189,CardStats!$A$3:$AH$473,23,FALSE)</f>
        <v>0.58333333333333337</v>
      </c>
      <c r="AF189" s="27">
        <f>VLOOKUP($R189,CardStats!$A$3:$AH$473,25,FALSE)</f>
        <v>0.5</v>
      </c>
    </row>
    <row r="190" spans="1:32" hidden="1" x14ac:dyDescent="0.3">
      <c r="A190" s="22">
        <f>VLOOKUP($O190,CardStats!$A$3:$AH$473,5,FALSE)</f>
        <v>4</v>
      </c>
      <c r="B190" s="22">
        <f>VLOOKUP($O190,CardStats!$A$3:$AH$473,6,FALSE)</f>
        <v>4.666666666666667</v>
      </c>
      <c r="C190" s="22">
        <f>VLOOKUP($O190,CardStats!$A$3:$AH$473,8,FALSE)</f>
        <v>2</v>
      </c>
      <c r="D190" s="22">
        <f>VLOOKUP($O190,CardStats!$A$3:$AH$473,9,FALSE)</f>
        <v>2.5</v>
      </c>
      <c r="E190" s="27">
        <f>VLOOKUP($O190,CardStats!$A$3:$AH$473,11,FALSE)</f>
        <v>0.66666666666666663</v>
      </c>
      <c r="F190" s="27">
        <f>VLOOKUP($O190,CardStats!$A$3:$AH$473,12,FALSE)</f>
        <v>0.83333333333333337</v>
      </c>
      <c r="G190" s="27">
        <f>VLOOKUP($O190,CardStats!$A$3:$AH$473,14,FALSE)</f>
        <v>0.66666666666666663</v>
      </c>
      <c r="H190" s="27">
        <f>VLOOKUP($O190,CardStats!$A$3:$AH$473,15,FALSE)</f>
        <v>0.83333333333333337</v>
      </c>
      <c r="I190" s="27">
        <f>VLOOKUP($O190,CardStats!$A$3:$AH$473,17,FALSE)</f>
        <v>0.41666666666666669</v>
      </c>
      <c r="J190" s="27">
        <f>VLOOKUP($O190,CardStats!$A$3:$AH$473,18,FALSE)</f>
        <v>0.5</v>
      </c>
      <c r="K190" s="27">
        <f>VLOOKUP($O190,CardStats!$A$3:$AH$473,20,FALSE)</f>
        <v>0.83333333333333337</v>
      </c>
      <c r="L190" s="27">
        <f>VLOOKUP($O190,CardStats!$A$3:$AH$473,21,FALSE)</f>
        <v>0.83333333333333337</v>
      </c>
      <c r="M190" s="27">
        <f>VLOOKUP($O190,CardStats!$A$3:$AH$473,23,FALSE)</f>
        <v>0.58333333333333337</v>
      </c>
      <c r="N190" s="27">
        <f>VLOOKUP($O190,CardStats!$A$3:$AH$473,24,FALSE)</f>
        <v>0.66666666666666663</v>
      </c>
      <c r="O190" s="24" t="str">
        <f>Fixtures!A190</f>
        <v>Strasbourg</v>
      </c>
      <c r="P190" s="24" t="str">
        <f>Fixtures!E190</f>
        <v>Ligue 1</v>
      </c>
      <c r="Q190" s="25">
        <f>IF(Fixtures!C190&gt;7,Fixtures!D190)</f>
        <v>43806</v>
      </c>
      <c r="R190" s="24" t="str">
        <f>Fixtures!B190</f>
        <v>Toulouse</v>
      </c>
      <c r="S190" s="22">
        <f>VLOOKUP($R190,CardStats!$A$3:$AH$473,5,FALSE)</f>
        <v>2.75</v>
      </c>
      <c r="T190" s="22">
        <f>VLOOKUP($R190,CardStats!$A$3:$AH$473,7,FALSE)</f>
        <v>2.3333333333333335</v>
      </c>
      <c r="U190" s="22">
        <f>VLOOKUP($R190,CardStats!$A$3:$AH$473,8,FALSE)</f>
        <v>1.6666666666666667</v>
      </c>
      <c r="V190" s="22">
        <f>VLOOKUP($R190,CardStats!$A$3:$AH$473,10,FALSE)</f>
        <v>1.3333333333333333</v>
      </c>
      <c r="W190" s="27">
        <f>VLOOKUP($R190,CardStats!$A$3:$AH$473,11,FALSE)</f>
        <v>0.5</v>
      </c>
      <c r="X190" s="27">
        <f>VLOOKUP($R190,CardStats!$A$3:$AH$473,13,FALSE)</f>
        <v>0.5</v>
      </c>
      <c r="Y190" s="27">
        <f>VLOOKUP($R190,CardStats!$A$3:$AH$473,14,FALSE)</f>
        <v>0.25</v>
      </c>
      <c r="Z190" s="27">
        <f>VLOOKUP($R190,CardStats!$A$3:$AH$473,16,FALSE)</f>
        <v>0.16666666666666666</v>
      </c>
      <c r="AA190" s="27">
        <f>VLOOKUP($R190,CardStats!$A$3:$AH$473,17,FALSE)</f>
        <v>0.25</v>
      </c>
      <c r="AB190" s="27">
        <f>VLOOKUP($R190,CardStats!$A$3:$AH$473,19,FALSE)</f>
        <v>0.16666666666666666</v>
      </c>
      <c r="AC190" s="27">
        <f>VLOOKUP($R190,CardStats!$A$3:$AH$473,20,FALSE)</f>
        <v>0.75</v>
      </c>
      <c r="AD190" s="27">
        <f>VLOOKUP($R190,CardStats!$A$3:$AH$473,22,FALSE)</f>
        <v>0.66666666666666663</v>
      </c>
      <c r="AE190" s="27">
        <f>VLOOKUP($R190,CardStats!$A$3:$AH$473,23,FALSE)</f>
        <v>0.5</v>
      </c>
      <c r="AF190" s="27">
        <f>VLOOKUP($R190,CardStats!$A$3:$AH$473,25,FALSE)</f>
        <v>0.33333333333333331</v>
      </c>
    </row>
    <row r="191" spans="1:32" hidden="1" x14ac:dyDescent="0.3">
      <c r="A191" s="22">
        <f>VLOOKUP($O191,CardStats!$A$3:$AH$473,5,FALSE)</f>
        <v>4.5</v>
      </c>
      <c r="B191" s="22">
        <f>VLOOKUP($O191,CardStats!$A$3:$AH$473,6,FALSE)</f>
        <v>5</v>
      </c>
      <c r="C191" s="22">
        <f>VLOOKUP($O191,CardStats!$A$3:$AH$473,8,FALSE)</f>
        <v>2.75</v>
      </c>
      <c r="D191" s="22">
        <f>VLOOKUP($O191,CardStats!$A$3:$AH$473,9,FALSE)</f>
        <v>3.1666666666666665</v>
      </c>
      <c r="E191" s="27">
        <f>VLOOKUP($O191,CardStats!$A$3:$AH$473,11,FALSE)</f>
        <v>0.83333333333333337</v>
      </c>
      <c r="F191" s="27">
        <f>VLOOKUP($O191,CardStats!$A$3:$AH$473,12,FALSE)</f>
        <v>0.83333333333333337</v>
      </c>
      <c r="G191" s="27">
        <f>VLOOKUP($O191,CardStats!$A$3:$AH$473,14,FALSE)</f>
        <v>0.66666666666666663</v>
      </c>
      <c r="H191" s="27">
        <f>VLOOKUP($O191,CardStats!$A$3:$AH$473,15,FALSE)</f>
        <v>0.83333333333333337</v>
      </c>
      <c r="I191" s="27">
        <f>VLOOKUP($O191,CardStats!$A$3:$AH$473,17,FALSE)</f>
        <v>0.41666666666666669</v>
      </c>
      <c r="J191" s="27">
        <f>VLOOKUP($O191,CardStats!$A$3:$AH$473,18,FALSE)</f>
        <v>0.5</v>
      </c>
      <c r="K191" s="27">
        <f>VLOOKUP($O191,CardStats!$A$3:$AH$473,20,FALSE)</f>
        <v>1</v>
      </c>
      <c r="L191" s="27">
        <f>VLOOKUP($O191,CardStats!$A$3:$AH$473,21,FALSE)</f>
        <v>1</v>
      </c>
      <c r="M191" s="27">
        <f>VLOOKUP($O191,CardStats!$A$3:$AH$473,23,FALSE)</f>
        <v>0.66666666666666663</v>
      </c>
      <c r="N191" s="27">
        <f>VLOOKUP($O191,CardStats!$A$3:$AH$473,24,FALSE)</f>
        <v>0.66666666666666663</v>
      </c>
      <c r="O191" s="24" t="str">
        <f>Fixtures!A191</f>
        <v>Olympique Marseille</v>
      </c>
      <c r="P191" s="24" t="str">
        <f>Fixtures!E191</f>
        <v>Ligue 1</v>
      </c>
      <c r="Q191" s="25">
        <f>IF(Fixtures!C191&gt;7,Fixtures!D191)</f>
        <v>43806</v>
      </c>
      <c r="R191" s="24" t="str">
        <f>Fixtures!B191</f>
        <v>Bordeaux</v>
      </c>
      <c r="S191" s="22">
        <f>VLOOKUP($R191,CardStats!$A$3:$AH$473,5,FALSE)</f>
        <v>4.25</v>
      </c>
      <c r="T191" s="22">
        <f>VLOOKUP($R191,CardStats!$A$3:$AH$473,7,FALSE)</f>
        <v>4</v>
      </c>
      <c r="U191" s="22">
        <f>VLOOKUP($R191,CardStats!$A$3:$AH$473,8,FALSE)</f>
        <v>2</v>
      </c>
      <c r="V191" s="22">
        <f>VLOOKUP($R191,CardStats!$A$3:$AH$473,10,FALSE)</f>
        <v>2</v>
      </c>
      <c r="W191" s="27">
        <f>VLOOKUP($R191,CardStats!$A$3:$AH$473,11,FALSE)</f>
        <v>0.83333333333333337</v>
      </c>
      <c r="X191" s="27">
        <f>VLOOKUP($R191,CardStats!$A$3:$AH$473,13,FALSE)</f>
        <v>0.66666666666666663</v>
      </c>
      <c r="Y191" s="27">
        <f>VLOOKUP($R191,CardStats!$A$3:$AH$473,14,FALSE)</f>
        <v>0.5</v>
      </c>
      <c r="Z191" s="27">
        <f>VLOOKUP($R191,CardStats!$A$3:$AH$473,16,FALSE)</f>
        <v>0.5</v>
      </c>
      <c r="AA191" s="27">
        <f>VLOOKUP($R191,CardStats!$A$3:$AH$473,17,FALSE)</f>
        <v>0.33333333333333331</v>
      </c>
      <c r="AB191" s="27">
        <f>VLOOKUP($R191,CardStats!$A$3:$AH$473,19,FALSE)</f>
        <v>0.33333333333333331</v>
      </c>
      <c r="AC191" s="27">
        <f>VLOOKUP($R191,CardStats!$A$3:$AH$473,20,FALSE)</f>
        <v>0.83333333333333337</v>
      </c>
      <c r="AD191" s="27">
        <f>VLOOKUP($R191,CardStats!$A$3:$AH$473,22,FALSE)</f>
        <v>1</v>
      </c>
      <c r="AE191" s="27">
        <f>VLOOKUP($R191,CardStats!$A$3:$AH$473,23,FALSE)</f>
        <v>0.75</v>
      </c>
      <c r="AF191" s="27">
        <f>VLOOKUP($R191,CardStats!$A$3:$AH$473,25,FALSE)</f>
        <v>0.83333333333333337</v>
      </c>
    </row>
    <row r="192" spans="1:32" hidden="1" x14ac:dyDescent="0.3">
      <c r="A192" s="22">
        <f>VLOOKUP($O192,CardStats!$A$3:$AH$473,5,FALSE)</f>
        <v>4.416666666666667</v>
      </c>
      <c r="B192" s="22">
        <f>VLOOKUP($O192,CardStats!$A$3:$AH$473,6,FALSE)</f>
        <v>4.666666666666667</v>
      </c>
      <c r="C192" s="22">
        <f>VLOOKUP($O192,CardStats!$A$3:$AH$473,8,FALSE)</f>
        <v>2.5</v>
      </c>
      <c r="D192" s="22">
        <f>VLOOKUP($O192,CardStats!$A$3:$AH$473,9,FALSE)</f>
        <v>2.3333333333333335</v>
      </c>
      <c r="E192" s="27">
        <f>VLOOKUP($O192,CardStats!$A$3:$AH$473,11,FALSE)</f>
        <v>0.91666666666666663</v>
      </c>
      <c r="F192" s="27">
        <f>VLOOKUP($O192,CardStats!$A$3:$AH$473,12,FALSE)</f>
        <v>1</v>
      </c>
      <c r="G192" s="27">
        <f>VLOOKUP($O192,CardStats!$A$3:$AH$473,14,FALSE)</f>
        <v>0.75</v>
      </c>
      <c r="H192" s="27">
        <f>VLOOKUP($O192,CardStats!$A$3:$AH$473,15,FALSE)</f>
        <v>0.83333333333333337</v>
      </c>
      <c r="I192" s="27">
        <f>VLOOKUP($O192,CardStats!$A$3:$AH$473,17,FALSE)</f>
        <v>0.5</v>
      </c>
      <c r="J192" s="27">
        <f>VLOOKUP($O192,CardStats!$A$3:$AH$473,18,FALSE)</f>
        <v>0.66666666666666663</v>
      </c>
      <c r="K192" s="27">
        <f>VLOOKUP($O192,CardStats!$A$3:$AH$473,20,FALSE)</f>
        <v>1</v>
      </c>
      <c r="L192" s="27">
        <f>VLOOKUP($O192,CardStats!$A$3:$AH$473,21,FALSE)</f>
        <v>1</v>
      </c>
      <c r="M192" s="27">
        <f>VLOOKUP($O192,CardStats!$A$3:$AH$473,23,FALSE)</f>
        <v>0.91666666666666663</v>
      </c>
      <c r="N192" s="27">
        <f>VLOOKUP($O192,CardStats!$A$3:$AH$473,24,FALSE)</f>
        <v>0.83333333333333337</v>
      </c>
      <c r="O192" s="24" t="str">
        <f>Fixtures!A192</f>
        <v>Monaco</v>
      </c>
      <c r="P192" s="24" t="str">
        <f>Fixtures!E192</f>
        <v>Ligue 1</v>
      </c>
      <c r="Q192" s="25">
        <f>IF(Fixtures!C192&gt;7,Fixtures!D192)</f>
        <v>43806</v>
      </c>
      <c r="R192" s="24" t="str">
        <f>Fixtures!B192</f>
        <v>Amiens SC</v>
      </c>
      <c r="S192" s="22">
        <f>VLOOKUP($R192,CardStats!$A$3:$AH$473,5,FALSE)</f>
        <v>3.75</v>
      </c>
      <c r="T192" s="22">
        <f>VLOOKUP($R192,CardStats!$A$3:$AH$473,7,FALSE)</f>
        <v>3.6666666666666665</v>
      </c>
      <c r="U192" s="22">
        <f>VLOOKUP($R192,CardStats!$A$3:$AH$473,8,FALSE)</f>
        <v>2.0833333333333335</v>
      </c>
      <c r="V192" s="22">
        <f>VLOOKUP($R192,CardStats!$A$3:$AH$473,10,FALSE)</f>
        <v>2.1666666666666665</v>
      </c>
      <c r="W192" s="27">
        <f>VLOOKUP($R192,CardStats!$A$3:$AH$473,11,FALSE)</f>
        <v>0.75</v>
      </c>
      <c r="X192" s="27">
        <f>VLOOKUP($R192,CardStats!$A$3:$AH$473,13,FALSE)</f>
        <v>0.5</v>
      </c>
      <c r="Y192" s="27">
        <f>VLOOKUP($R192,CardStats!$A$3:$AH$473,14,FALSE)</f>
        <v>0.58333333333333337</v>
      </c>
      <c r="Z192" s="27">
        <f>VLOOKUP($R192,CardStats!$A$3:$AH$473,16,FALSE)</f>
        <v>0.5</v>
      </c>
      <c r="AA192" s="27">
        <f>VLOOKUP($R192,CardStats!$A$3:$AH$473,17,FALSE)</f>
        <v>0.33333333333333331</v>
      </c>
      <c r="AB192" s="27">
        <f>VLOOKUP($R192,CardStats!$A$3:$AH$473,19,FALSE)</f>
        <v>0.5</v>
      </c>
      <c r="AC192" s="27">
        <f>VLOOKUP($R192,CardStats!$A$3:$AH$473,20,FALSE)</f>
        <v>0.91666666666666663</v>
      </c>
      <c r="AD192" s="27">
        <f>VLOOKUP($R192,CardStats!$A$3:$AH$473,22,FALSE)</f>
        <v>0.83333333333333337</v>
      </c>
      <c r="AE192" s="27">
        <f>VLOOKUP($R192,CardStats!$A$3:$AH$473,23,FALSE)</f>
        <v>0.58333333333333337</v>
      </c>
      <c r="AF192" s="27">
        <f>VLOOKUP($R192,CardStats!$A$3:$AH$473,25,FALSE)</f>
        <v>0.5</v>
      </c>
    </row>
    <row r="193" spans="1:32" hidden="1" x14ac:dyDescent="0.3">
      <c r="A193" s="22">
        <f>VLOOKUP($O193,CardStats!$A$3:$AH$473,5,FALSE)</f>
        <v>3.5</v>
      </c>
      <c r="B193" s="22">
        <f>VLOOKUP($O193,CardStats!$A$3:$AH$473,6,FALSE)</f>
        <v>2.6666666666666665</v>
      </c>
      <c r="C193" s="22">
        <f>VLOOKUP($O193,CardStats!$A$3:$AH$473,8,FALSE)</f>
        <v>1.75</v>
      </c>
      <c r="D193" s="22">
        <f>VLOOKUP($O193,CardStats!$A$3:$AH$473,9,FALSE)</f>
        <v>1</v>
      </c>
      <c r="E193" s="27">
        <f>VLOOKUP($O193,CardStats!$A$3:$AH$473,11,FALSE)</f>
        <v>0.75</v>
      </c>
      <c r="F193" s="27">
        <f>VLOOKUP($O193,CardStats!$A$3:$AH$473,12,FALSE)</f>
        <v>0.5</v>
      </c>
      <c r="G193" s="27">
        <f>VLOOKUP($O193,CardStats!$A$3:$AH$473,14,FALSE)</f>
        <v>0.58333333333333337</v>
      </c>
      <c r="H193" s="27">
        <f>VLOOKUP($O193,CardStats!$A$3:$AH$473,15,FALSE)</f>
        <v>0.33333333333333331</v>
      </c>
      <c r="I193" s="27">
        <f>VLOOKUP($O193,CardStats!$A$3:$AH$473,17,FALSE)</f>
        <v>0.25</v>
      </c>
      <c r="J193" s="27">
        <f>VLOOKUP($O193,CardStats!$A$3:$AH$473,18,FALSE)</f>
        <v>0.16666666666666666</v>
      </c>
      <c r="K193" s="27">
        <f>VLOOKUP($O193,CardStats!$A$3:$AH$473,20,FALSE)</f>
        <v>0.75</v>
      </c>
      <c r="L193" s="27">
        <f>VLOOKUP($O193,CardStats!$A$3:$AH$473,21,FALSE)</f>
        <v>0.5</v>
      </c>
      <c r="M193" s="27">
        <f>VLOOKUP($O193,CardStats!$A$3:$AH$473,23,FALSE)</f>
        <v>0.66666666666666663</v>
      </c>
      <c r="N193" s="27">
        <f>VLOOKUP($O193,CardStats!$A$3:$AH$473,24,FALSE)</f>
        <v>0.33333333333333331</v>
      </c>
      <c r="O193" s="24" t="str">
        <f>Fixtures!A193</f>
        <v>Lille</v>
      </c>
      <c r="P193" s="24" t="str">
        <f>Fixtures!E193</f>
        <v>Ligue 1</v>
      </c>
      <c r="Q193" s="25">
        <f>IF(Fixtures!C193&gt;7,Fixtures!D193)</f>
        <v>43806</v>
      </c>
      <c r="R193" s="24" t="str">
        <f>Fixtures!B193</f>
        <v>Brest</v>
      </c>
      <c r="S193" s="22">
        <f>VLOOKUP($R193,CardStats!$A$3:$AH$473,5,FALSE)</f>
        <v>2.9166666666666665</v>
      </c>
      <c r="T193" s="22">
        <f>VLOOKUP($R193,CardStats!$A$3:$AH$473,7,FALSE)</f>
        <v>4.166666666666667</v>
      </c>
      <c r="U193" s="22">
        <f>VLOOKUP($R193,CardStats!$A$3:$AH$473,8,FALSE)</f>
        <v>1.5</v>
      </c>
      <c r="V193" s="22">
        <f>VLOOKUP($R193,CardStats!$A$3:$AH$473,10,FALSE)</f>
        <v>2</v>
      </c>
      <c r="W193" s="27">
        <f>VLOOKUP($R193,CardStats!$A$3:$AH$473,11,FALSE)</f>
        <v>0.58333333333333337</v>
      </c>
      <c r="X193" s="27">
        <f>VLOOKUP($R193,CardStats!$A$3:$AH$473,13,FALSE)</f>
        <v>0.83333333333333337</v>
      </c>
      <c r="Y193" s="27">
        <f>VLOOKUP($R193,CardStats!$A$3:$AH$473,14,FALSE)</f>
        <v>0.33333333333333331</v>
      </c>
      <c r="Z193" s="27">
        <f>VLOOKUP($R193,CardStats!$A$3:$AH$473,16,FALSE)</f>
        <v>0.5</v>
      </c>
      <c r="AA193" s="27">
        <f>VLOOKUP($R193,CardStats!$A$3:$AH$473,17,FALSE)</f>
        <v>0.16666666666666666</v>
      </c>
      <c r="AB193" s="27">
        <f>VLOOKUP($R193,CardStats!$A$3:$AH$473,19,FALSE)</f>
        <v>0.33333333333333331</v>
      </c>
      <c r="AC193" s="27">
        <f>VLOOKUP($R193,CardStats!$A$3:$AH$473,20,FALSE)</f>
        <v>0.75</v>
      </c>
      <c r="AD193" s="27">
        <f>VLOOKUP($R193,CardStats!$A$3:$AH$473,22,FALSE)</f>
        <v>0.83333333333333337</v>
      </c>
      <c r="AE193" s="27">
        <f>VLOOKUP($R193,CardStats!$A$3:$AH$473,23,FALSE)</f>
        <v>0.5</v>
      </c>
      <c r="AF193" s="27">
        <f>VLOOKUP($R193,CardStats!$A$3:$AH$473,25,FALSE)</f>
        <v>0.66666666666666663</v>
      </c>
    </row>
    <row r="194" spans="1:32" hidden="1" x14ac:dyDescent="0.3">
      <c r="A194" s="22">
        <f>VLOOKUP($O194,CardStats!$A$3:$AH$473,5,FALSE)</f>
        <v>2.6</v>
      </c>
      <c r="B194" s="22">
        <f>VLOOKUP($O194,CardStats!$A$3:$AH$473,6,FALSE)</f>
        <v>2.2000000000000002</v>
      </c>
      <c r="C194" s="22">
        <f>VLOOKUP($O194,CardStats!$A$3:$AH$473,8,FALSE)</f>
        <v>1.1000000000000001</v>
      </c>
      <c r="D194" s="22">
        <f>VLOOKUP($O194,CardStats!$A$3:$AH$473,9,FALSE)</f>
        <v>0.6</v>
      </c>
      <c r="E194" s="27">
        <f>VLOOKUP($O194,CardStats!$A$3:$AH$473,11,FALSE)</f>
        <v>0.7</v>
      </c>
      <c r="F194" s="27">
        <f>VLOOKUP($O194,CardStats!$A$3:$AH$473,12,FALSE)</f>
        <v>0.6</v>
      </c>
      <c r="G194" s="27">
        <f>VLOOKUP($O194,CardStats!$A$3:$AH$473,14,FALSE)</f>
        <v>0.3</v>
      </c>
      <c r="H194" s="27">
        <f>VLOOKUP($O194,CardStats!$A$3:$AH$473,15,FALSE)</f>
        <v>0.2</v>
      </c>
      <c r="I194" s="27">
        <f>VLOOKUP($O194,CardStats!$A$3:$AH$473,17,FALSE)</f>
        <v>0.1</v>
      </c>
      <c r="J194" s="27">
        <f>VLOOKUP($O194,CardStats!$A$3:$AH$473,18,FALSE)</f>
        <v>0</v>
      </c>
      <c r="K194" s="27">
        <f>VLOOKUP($O194,CardStats!$A$3:$AH$473,20,FALSE)</f>
        <v>0.7</v>
      </c>
      <c r="L194" s="27">
        <f>VLOOKUP($O194,CardStats!$A$3:$AH$473,21,FALSE)</f>
        <v>0.6</v>
      </c>
      <c r="M194" s="27">
        <f>VLOOKUP($O194,CardStats!$A$3:$AH$473,23,FALSE)</f>
        <v>0.3</v>
      </c>
      <c r="N194" s="27">
        <f>VLOOKUP($O194,CardStats!$A$3:$AH$473,24,FALSE)</f>
        <v>0</v>
      </c>
      <c r="O194" s="24" t="str">
        <f>Fixtures!A194</f>
        <v>Borussia Dortmund</v>
      </c>
      <c r="P194" s="24" t="str">
        <f>Fixtures!E194</f>
        <v>Bundesliga</v>
      </c>
      <c r="Q194" s="25">
        <f>IF(Fixtures!C194&gt;7,Fixtures!D194)</f>
        <v>43806</v>
      </c>
      <c r="R194" s="24" t="str">
        <f>Fixtures!B194</f>
        <v>Fortuna Dusseldorf</v>
      </c>
      <c r="S194" s="22">
        <f>VLOOKUP($R194,CardStats!$A$3:$AH$473,5,FALSE)</f>
        <v>4.9000000000000004</v>
      </c>
      <c r="T194" s="22">
        <f>VLOOKUP($R194,CardStats!$A$3:$AH$473,7,FALSE)</f>
        <v>5.6</v>
      </c>
      <c r="U194" s="22">
        <f>VLOOKUP($R194,CardStats!$A$3:$AH$473,8,FALSE)</f>
        <v>2.4</v>
      </c>
      <c r="V194" s="22">
        <f>VLOOKUP($R194,CardStats!$A$3:$AH$473,10,FALSE)</f>
        <v>3.2</v>
      </c>
      <c r="W194" s="27">
        <f>VLOOKUP($R194,CardStats!$A$3:$AH$473,11,FALSE)</f>
        <v>0.8</v>
      </c>
      <c r="X194" s="27">
        <f>VLOOKUP($R194,CardStats!$A$3:$AH$473,13,FALSE)</f>
        <v>0.8</v>
      </c>
      <c r="Y194" s="27">
        <f>VLOOKUP($R194,CardStats!$A$3:$AH$473,14,FALSE)</f>
        <v>0.8</v>
      </c>
      <c r="Z194" s="27">
        <f>VLOOKUP($R194,CardStats!$A$3:$AH$473,16,FALSE)</f>
        <v>0.8</v>
      </c>
      <c r="AA194" s="27">
        <f>VLOOKUP($R194,CardStats!$A$3:$AH$473,17,FALSE)</f>
        <v>0.6</v>
      </c>
      <c r="AB194" s="27">
        <f>VLOOKUP($R194,CardStats!$A$3:$AH$473,19,FALSE)</f>
        <v>0.8</v>
      </c>
      <c r="AC194" s="27">
        <f>VLOOKUP($R194,CardStats!$A$3:$AH$473,20,FALSE)</f>
        <v>0.9</v>
      </c>
      <c r="AD194" s="27">
        <f>VLOOKUP($R194,CardStats!$A$3:$AH$473,22,FALSE)</f>
        <v>1</v>
      </c>
      <c r="AE194" s="27">
        <f>VLOOKUP($R194,CardStats!$A$3:$AH$473,23,FALSE)</f>
        <v>0.8</v>
      </c>
      <c r="AF194" s="27">
        <f>VLOOKUP($R194,CardStats!$A$3:$AH$473,25,FALSE)</f>
        <v>1</v>
      </c>
    </row>
    <row r="195" spans="1:32" hidden="1" x14ac:dyDescent="0.3">
      <c r="A195" s="22">
        <f>VLOOKUP($O195,CardStats!$A$3:$AH$473,5,FALSE)</f>
        <v>3.5</v>
      </c>
      <c r="B195" s="22">
        <f>VLOOKUP($O195,CardStats!$A$3:$AH$473,6,FALSE)</f>
        <v>3.6</v>
      </c>
      <c r="C195" s="22">
        <f>VLOOKUP($O195,CardStats!$A$3:$AH$473,8,FALSE)</f>
        <v>1.6</v>
      </c>
      <c r="D195" s="22">
        <f>VLOOKUP($O195,CardStats!$A$3:$AH$473,9,FALSE)</f>
        <v>1.6</v>
      </c>
      <c r="E195" s="27">
        <f>VLOOKUP($O195,CardStats!$A$3:$AH$473,11,FALSE)</f>
        <v>0.7</v>
      </c>
      <c r="F195" s="27">
        <f>VLOOKUP($O195,CardStats!$A$3:$AH$473,12,FALSE)</f>
        <v>0.6</v>
      </c>
      <c r="G195" s="27">
        <f>VLOOKUP($O195,CardStats!$A$3:$AH$473,14,FALSE)</f>
        <v>0.6</v>
      </c>
      <c r="H195" s="27">
        <f>VLOOKUP($O195,CardStats!$A$3:$AH$473,15,FALSE)</f>
        <v>0.6</v>
      </c>
      <c r="I195" s="27">
        <f>VLOOKUP($O195,CardStats!$A$3:$AH$473,17,FALSE)</f>
        <v>0.3</v>
      </c>
      <c r="J195" s="27">
        <f>VLOOKUP($O195,CardStats!$A$3:$AH$473,18,FALSE)</f>
        <v>0.4</v>
      </c>
      <c r="K195" s="27">
        <f>VLOOKUP($O195,CardStats!$A$3:$AH$473,20,FALSE)</f>
        <v>0.8</v>
      </c>
      <c r="L195" s="27">
        <f>VLOOKUP($O195,CardStats!$A$3:$AH$473,21,FALSE)</f>
        <v>0.8</v>
      </c>
      <c r="M195" s="27">
        <f>VLOOKUP($O195,CardStats!$A$3:$AH$473,23,FALSE)</f>
        <v>0.5</v>
      </c>
      <c r="N195" s="27">
        <f>VLOOKUP($O195,CardStats!$A$3:$AH$473,24,FALSE)</f>
        <v>0.4</v>
      </c>
      <c r="O195" s="24" t="str">
        <f>Fixtures!A195</f>
        <v>RB Leipzig</v>
      </c>
      <c r="P195" s="24" t="str">
        <f>Fixtures!E195</f>
        <v>Bundesliga</v>
      </c>
      <c r="Q195" s="25">
        <f>IF(Fixtures!C195&gt;7,Fixtures!D195)</f>
        <v>43806</v>
      </c>
      <c r="R195" s="24" t="str">
        <f>Fixtures!B195</f>
        <v>Hoffenheim</v>
      </c>
      <c r="S195" s="22">
        <f>VLOOKUP($R195,CardStats!$A$3:$AH$473,5,FALSE)</f>
        <v>4</v>
      </c>
      <c r="T195" s="22">
        <f>VLOOKUP($R195,CardStats!$A$3:$AH$473,7,FALSE)</f>
        <v>4.4000000000000004</v>
      </c>
      <c r="U195" s="22">
        <f>VLOOKUP($R195,CardStats!$A$3:$AH$473,8,FALSE)</f>
        <v>1.6</v>
      </c>
      <c r="V195" s="22">
        <f>VLOOKUP($R195,CardStats!$A$3:$AH$473,10,FALSE)</f>
        <v>2</v>
      </c>
      <c r="W195" s="27">
        <f>VLOOKUP($R195,CardStats!$A$3:$AH$473,11,FALSE)</f>
        <v>0.7</v>
      </c>
      <c r="X195" s="27">
        <f>VLOOKUP($R195,CardStats!$A$3:$AH$473,13,FALSE)</f>
        <v>0.8</v>
      </c>
      <c r="Y195" s="27">
        <f>VLOOKUP($R195,CardStats!$A$3:$AH$473,14,FALSE)</f>
        <v>0.7</v>
      </c>
      <c r="Z195" s="27">
        <f>VLOOKUP($R195,CardStats!$A$3:$AH$473,16,FALSE)</f>
        <v>0.8</v>
      </c>
      <c r="AA195" s="27">
        <f>VLOOKUP($R195,CardStats!$A$3:$AH$473,17,FALSE)</f>
        <v>0.3</v>
      </c>
      <c r="AB195" s="27">
        <f>VLOOKUP($R195,CardStats!$A$3:$AH$473,19,FALSE)</f>
        <v>0.4</v>
      </c>
      <c r="AC195" s="27">
        <f>VLOOKUP($R195,CardStats!$A$3:$AH$473,20,FALSE)</f>
        <v>0.7</v>
      </c>
      <c r="AD195" s="27">
        <f>VLOOKUP($R195,CardStats!$A$3:$AH$473,22,FALSE)</f>
        <v>0.8</v>
      </c>
      <c r="AE195" s="27">
        <f>VLOOKUP($R195,CardStats!$A$3:$AH$473,23,FALSE)</f>
        <v>0.6</v>
      </c>
      <c r="AF195" s="27">
        <f>VLOOKUP($R195,CardStats!$A$3:$AH$473,25,FALSE)</f>
        <v>0.6</v>
      </c>
    </row>
    <row r="196" spans="1:32" hidden="1" x14ac:dyDescent="0.3">
      <c r="A196" s="22">
        <f>VLOOKUP($O196,CardStats!$A$3:$AH$473,5,FALSE)</f>
        <v>3.3</v>
      </c>
      <c r="B196" s="22">
        <f>VLOOKUP($O196,CardStats!$A$3:$AH$473,6,FALSE)</f>
        <v>3.1666666666666665</v>
      </c>
      <c r="C196" s="22">
        <f>VLOOKUP($O196,CardStats!$A$3:$AH$473,8,FALSE)</f>
        <v>1.7</v>
      </c>
      <c r="D196" s="22">
        <f>VLOOKUP($O196,CardStats!$A$3:$AH$473,9,FALSE)</f>
        <v>1.8333333333333333</v>
      </c>
      <c r="E196" s="27">
        <f>VLOOKUP($O196,CardStats!$A$3:$AH$473,11,FALSE)</f>
        <v>0.7</v>
      </c>
      <c r="F196" s="27">
        <f>VLOOKUP($O196,CardStats!$A$3:$AH$473,12,FALSE)</f>
        <v>0.66666666666666663</v>
      </c>
      <c r="G196" s="27">
        <f>VLOOKUP($O196,CardStats!$A$3:$AH$473,14,FALSE)</f>
        <v>0.5</v>
      </c>
      <c r="H196" s="27">
        <f>VLOOKUP($O196,CardStats!$A$3:$AH$473,15,FALSE)</f>
        <v>0.5</v>
      </c>
      <c r="I196" s="27">
        <f>VLOOKUP($O196,CardStats!$A$3:$AH$473,17,FALSE)</f>
        <v>0.1</v>
      </c>
      <c r="J196" s="27">
        <f>VLOOKUP($O196,CardStats!$A$3:$AH$473,18,FALSE)</f>
        <v>0</v>
      </c>
      <c r="K196" s="27">
        <f>VLOOKUP($O196,CardStats!$A$3:$AH$473,20,FALSE)</f>
        <v>0.8</v>
      </c>
      <c r="L196" s="27">
        <f>VLOOKUP($O196,CardStats!$A$3:$AH$473,21,FALSE)</f>
        <v>0.83333333333333337</v>
      </c>
      <c r="M196" s="27">
        <f>VLOOKUP($O196,CardStats!$A$3:$AH$473,23,FALSE)</f>
        <v>0.7</v>
      </c>
      <c r="N196" s="27">
        <f>VLOOKUP($O196,CardStats!$A$3:$AH$473,24,FALSE)</f>
        <v>0.83333333333333337</v>
      </c>
      <c r="O196" s="24" t="str">
        <f>Fixtures!A196</f>
        <v>Bayer Leverkusen</v>
      </c>
      <c r="P196" s="24" t="str">
        <f>Fixtures!E196</f>
        <v>Bundesliga</v>
      </c>
      <c r="Q196" s="25">
        <f>IF(Fixtures!C196&gt;7,Fixtures!D196)</f>
        <v>43806</v>
      </c>
      <c r="R196" s="24" t="str">
        <f>Fixtures!B196</f>
        <v>Schalke 04</v>
      </c>
      <c r="S196" s="22">
        <f>VLOOKUP($R196,CardStats!$A$3:$AH$473,5,FALSE)</f>
        <v>3.9</v>
      </c>
      <c r="T196" s="22">
        <f>VLOOKUP($R196,CardStats!$A$3:$AH$473,7,FALSE)</f>
        <v>4.4000000000000004</v>
      </c>
      <c r="U196" s="22">
        <f>VLOOKUP($R196,CardStats!$A$3:$AH$473,8,FALSE)</f>
        <v>2</v>
      </c>
      <c r="V196" s="22">
        <f>VLOOKUP($R196,CardStats!$A$3:$AH$473,10,FALSE)</f>
        <v>2.2000000000000002</v>
      </c>
      <c r="W196" s="27">
        <f>VLOOKUP($R196,CardStats!$A$3:$AH$473,11,FALSE)</f>
        <v>0.6</v>
      </c>
      <c r="X196" s="27">
        <f>VLOOKUP($R196,CardStats!$A$3:$AH$473,13,FALSE)</f>
        <v>0.8</v>
      </c>
      <c r="Y196" s="27">
        <f>VLOOKUP($R196,CardStats!$A$3:$AH$473,14,FALSE)</f>
        <v>0.5</v>
      </c>
      <c r="Z196" s="27">
        <f>VLOOKUP($R196,CardStats!$A$3:$AH$473,16,FALSE)</f>
        <v>0.6</v>
      </c>
      <c r="AA196" s="27">
        <f>VLOOKUP($R196,CardStats!$A$3:$AH$473,17,FALSE)</f>
        <v>0.4</v>
      </c>
      <c r="AB196" s="27">
        <f>VLOOKUP($R196,CardStats!$A$3:$AH$473,19,FALSE)</f>
        <v>0.4</v>
      </c>
      <c r="AC196" s="27">
        <f>VLOOKUP($R196,CardStats!$A$3:$AH$473,20,FALSE)</f>
        <v>0.9</v>
      </c>
      <c r="AD196" s="27">
        <f>VLOOKUP($R196,CardStats!$A$3:$AH$473,22,FALSE)</f>
        <v>1</v>
      </c>
      <c r="AE196" s="27">
        <f>VLOOKUP($R196,CardStats!$A$3:$AH$473,23,FALSE)</f>
        <v>0.5</v>
      </c>
      <c r="AF196" s="27">
        <f>VLOOKUP($R196,CardStats!$A$3:$AH$473,25,FALSE)</f>
        <v>0.6</v>
      </c>
    </row>
    <row r="197" spans="1:32" hidden="1" x14ac:dyDescent="0.3">
      <c r="A197" s="22">
        <f>VLOOKUP($O197,CardStats!$A$3:$AH$473,5,FALSE)</f>
        <v>3.9</v>
      </c>
      <c r="B197" s="22">
        <f>VLOOKUP($O197,CardStats!$A$3:$AH$473,6,FALSE)</f>
        <v>4</v>
      </c>
      <c r="C197" s="22">
        <f>VLOOKUP($O197,CardStats!$A$3:$AH$473,8,FALSE)</f>
        <v>1.9</v>
      </c>
      <c r="D197" s="22">
        <f>VLOOKUP($O197,CardStats!$A$3:$AH$473,9,FALSE)</f>
        <v>2</v>
      </c>
      <c r="E197" s="27">
        <f>VLOOKUP($O197,CardStats!$A$3:$AH$473,11,FALSE)</f>
        <v>0.9</v>
      </c>
      <c r="F197" s="27">
        <f>VLOOKUP($O197,CardStats!$A$3:$AH$473,12,FALSE)</f>
        <v>0.8</v>
      </c>
      <c r="G197" s="27">
        <f>VLOOKUP($O197,CardStats!$A$3:$AH$473,14,FALSE)</f>
        <v>0.7</v>
      </c>
      <c r="H197" s="27">
        <f>VLOOKUP($O197,CardStats!$A$3:$AH$473,15,FALSE)</f>
        <v>0.6</v>
      </c>
      <c r="I197" s="27">
        <f>VLOOKUP($O197,CardStats!$A$3:$AH$473,17,FALSE)</f>
        <v>0.3</v>
      </c>
      <c r="J197" s="27">
        <f>VLOOKUP($O197,CardStats!$A$3:$AH$473,18,FALSE)</f>
        <v>0.6</v>
      </c>
      <c r="K197" s="27">
        <f>VLOOKUP($O197,CardStats!$A$3:$AH$473,20,FALSE)</f>
        <v>1</v>
      </c>
      <c r="L197" s="27">
        <f>VLOOKUP($O197,CardStats!$A$3:$AH$473,21,FALSE)</f>
        <v>1</v>
      </c>
      <c r="M197" s="27">
        <f>VLOOKUP($O197,CardStats!$A$3:$AH$473,23,FALSE)</f>
        <v>0.7</v>
      </c>
      <c r="N197" s="27">
        <f>VLOOKUP($O197,CardStats!$A$3:$AH$473,24,FALSE)</f>
        <v>0.6</v>
      </c>
      <c r="O197" s="24" t="str">
        <f>Fixtures!A197</f>
        <v>Borussia M'gladbach</v>
      </c>
      <c r="P197" s="24" t="str">
        <f>Fixtures!E197</f>
        <v>Bundesliga</v>
      </c>
      <c r="Q197" s="25">
        <f>IF(Fixtures!C197&gt;7,Fixtures!D197)</f>
        <v>43806</v>
      </c>
      <c r="R197" s="24" t="str">
        <f>Fixtures!B197</f>
        <v>Bayern Munich</v>
      </c>
      <c r="S197" s="22">
        <f>VLOOKUP($R197,CardStats!$A$3:$AH$473,5,FALSE)</f>
        <v>3.8</v>
      </c>
      <c r="T197" s="22">
        <f>VLOOKUP($R197,CardStats!$A$3:$AH$473,7,FALSE)</f>
        <v>3.6</v>
      </c>
      <c r="U197" s="22">
        <f>VLOOKUP($R197,CardStats!$A$3:$AH$473,8,FALSE)</f>
        <v>2.1</v>
      </c>
      <c r="V197" s="22">
        <f>VLOOKUP($R197,CardStats!$A$3:$AH$473,10,FALSE)</f>
        <v>1.8</v>
      </c>
      <c r="W197" s="27">
        <f>VLOOKUP($R197,CardStats!$A$3:$AH$473,11,FALSE)</f>
        <v>0.6</v>
      </c>
      <c r="X197" s="27">
        <f>VLOOKUP($R197,CardStats!$A$3:$AH$473,13,FALSE)</f>
        <v>0.6</v>
      </c>
      <c r="Y197" s="27">
        <f>VLOOKUP($R197,CardStats!$A$3:$AH$473,14,FALSE)</f>
        <v>0.6</v>
      </c>
      <c r="Z197" s="27">
        <f>VLOOKUP($R197,CardStats!$A$3:$AH$473,16,FALSE)</f>
        <v>0.6</v>
      </c>
      <c r="AA197" s="27">
        <f>VLOOKUP($R197,CardStats!$A$3:$AH$473,17,FALSE)</f>
        <v>0.5</v>
      </c>
      <c r="AB197" s="27">
        <f>VLOOKUP($R197,CardStats!$A$3:$AH$473,19,FALSE)</f>
        <v>0.4</v>
      </c>
      <c r="AC197" s="27">
        <f>VLOOKUP($R197,CardStats!$A$3:$AH$473,20,FALSE)</f>
        <v>0.8</v>
      </c>
      <c r="AD197" s="27">
        <f>VLOOKUP($R197,CardStats!$A$3:$AH$473,22,FALSE)</f>
        <v>0.8</v>
      </c>
      <c r="AE197" s="27">
        <f>VLOOKUP($R197,CardStats!$A$3:$AH$473,23,FALSE)</f>
        <v>0.7</v>
      </c>
      <c r="AF197" s="27">
        <f>VLOOKUP($R197,CardStats!$A$3:$AH$473,25,FALSE)</f>
        <v>0.6</v>
      </c>
    </row>
    <row r="198" spans="1:32" hidden="1" x14ac:dyDescent="0.3">
      <c r="A198" s="22">
        <f>VLOOKUP($O198,CardStats!$A$3:$AH$473,5,FALSE)</f>
        <v>3.5</v>
      </c>
      <c r="B198" s="22">
        <f>VLOOKUP($O198,CardStats!$A$3:$AH$473,6,FALSE)</f>
        <v>3</v>
      </c>
      <c r="C198" s="22">
        <f>VLOOKUP($O198,CardStats!$A$3:$AH$473,8,FALSE)</f>
        <v>1.4</v>
      </c>
      <c r="D198" s="22">
        <f>VLOOKUP($O198,CardStats!$A$3:$AH$473,9,FALSE)</f>
        <v>1</v>
      </c>
      <c r="E198" s="27">
        <f>VLOOKUP($O198,CardStats!$A$3:$AH$473,11,FALSE)</f>
        <v>0.7</v>
      </c>
      <c r="F198" s="27">
        <f>VLOOKUP($O198,CardStats!$A$3:$AH$473,12,FALSE)</f>
        <v>0.6</v>
      </c>
      <c r="G198" s="27">
        <f>VLOOKUP($O198,CardStats!$A$3:$AH$473,14,FALSE)</f>
        <v>0.5</v>
      </c>
      <c r="H198" s="27">
        <f>VLOOKUP($O198,CardStats!$A$3:$AH$473,15,FALSE)</f>
        <v>0.4</v>
      </c>
      <c r="I198" s="27">
        <f>VLOOKUP($O198,CardStats!$A$3:$AH$473,17,FALSE)</f>
        <v>0.1</v>
      </c>
      <c r="J198" s="27">
        <f>VLOOKUP($O198,CardStats!$A$3:$AH$473,18,FALSE)</f>
        <v>0</v>
      </c>
      <c r="K198" s="27">
        <f>VLOOKUP($O198,CardStats!$A$3:$AH$473,20,FALSE)</f>
        <v>0.7</v>
      </c>
      <c r="L198" s="27">
        <f>VLOOKUP($O198,CardStats!$A$3:$AH$473,21,FALSE)</f>
        <v>0.6</v>
      </c>
      <c r="M198" s="27">
        <f>VLOOKUP($O198,CardStats!$A$3:$AH$473,23,FALSE)</f>
        <v>0.4</v>
      </c>
      <c r="N198" s="27">
        <f>VLOOKUP($O198,CardStats!$A$3:$AH$473,24,FALSE)</f>
        <v>0.2</v>
      </c>
      <c r="O198" s="24" t="str">
        <f>Fixtures!A198</f>
        <v>Freiburg</v>
      </c>
      <c r="P198" s="24" t="str">
        <f>Fixtures!E198</f>
        <v>Bundesliga</v>
      </c>
      <c r="Q198" s="25">
        <f>IF(Fixtures!C198&gt;7,Fixtures!D198)</f>
        <v>43806</v>
      </c>
      <c r="R198" s="24" t="str">
        <f>Fixtures!B198</f>
        <v>Wolfsburg</v>
      </c>
      <c r="S198" s="22">
        <f>VLOOKUP($R198,CardStats!$A$3:$AH$473,5,FALSE)</f>
        <v>3.3</v>
      </c>
      <c r="T198" s="22">
        <f>VLOOKUP($R198,CardStats!$A$3:$AH$473,7,FALSE)</f>
        <v>3.2</v>
      </c>
      <c r="U198" s="22">
        <f>VLOOKUP($R198,CardStats!$A$3:$AH$473,8,FALSE)</f>
        <v>1.6</v>
      </c>
      <c r="V198" s="22">
        <f>VLOOKUP($R198,CardStats!$A$3:$AH$473,10,FALSE)</f>
        <v>2.2000000000000002</v>
      </c>
      <c r="W198" s="27">
        <f>VLOOKUP($R198,CardStats!$A$3:$AH$473,11,FALSE)</f>
        <v>0.7</v>
      </c>
      <c r="X198" s="27">
        <f>VLOOKUP($R198,CardStats!$A$3:$AH$473,13,FALSE)</f>
        <v>0.6</v>
      </c>
      <c r="Y198" s="27">
        <f>VLOOKUP($R198,CardStats!$A$3:$AH$473,14,FALSE)</f>
        <v>0.6</v>
      </c>
      <c r="Z198" s="27">
        <f>VLOOKUP($R198,CardStats!$A$3:$AH$473,16,FALSE)</f>
        <v>0.6</v>
      </c>
      <c r="AA198" s="27">
        <f>VLOOKUP($R198,CardStats!$A$3:$AH$473,17,FALSE)</f>
        <v>0.2</v>
      </c>
      <c r="AB198" s="27">
        <f>VLOOKUP($R198,CardStats!$A$3:$AH$473,19,FALSE)</f>
        <v>0.2</v>
      </c>
      <c r="AC198" s="27">
        <f>VLOOKUP($R198,CardStats!$A$3:$AH$473,20,FALSE)</f>
        <v>0.7</v>
      </c>
      <c r="AD198" s="27">
        <f>VLOOKUP($R198,CardStats!$A$3:$AH$473,22,FALSE)</f>
        <v>0.8</v>
      </c>
      <c r="AE198" s="27">
        <f>VLOOKUP($R198,CardStats!$A$3:$AH$473,23,FALSE)</f>
        <v>0.6</v>
      </c>
      <c r="AF198" s="27">
        <f>VLOOKUP($R198,CardStats!$A$3:$AH$473,25,FALSE)</f>
        <v>0.8</v>
      </c>
    </row>
    <row r="199" spans="1:32" hidden="1" x14ac:dyDescent="0.3">
      <c r="A199" s="22">
        <f>VLOOKUP($O199,CardStats!$A$3:$AH$473,5,FALSE)</f>
        <v>3.6</v>
      </c>
      <c r="B199" s="22">
        <f>VLOOKUP($O199,CardStats!$A$3:$AH$473,6,FALSE)</f>
        <v>5.2</v>
      </c>
      <c r="C199" s="22">
        <f>VLOOKUP($O199,CardStats!$A$3:$AH$473,8,FALSE)</f>
        <v>2.2000000000000002</v>
      </c>
      <c r="D199" s="22">
        <f>VLOOKUP($O199,CardStats!$A$3:$AH$473,9,FALSE)</f>
        <v>3</v>
      </c>
      <c r="E199" s="27">
        <f>VLOOKUP($O199,CardStats!$A$3:$AH$473,11,FALSE)</f>
        <v>0.7</v>
      </c>
      <c r="F199" s="27">
        <f>VLOOKUP($O199,CardStats!$A$3:$AH$473,12,FALSE)</f>
        <v>1</v>
      </c>
      <c r="G199" s="27">
        <f>VLOOKUP($O199,CardStats!$A$3:$AH$473,14,FALSE)</f>
        <v>0.5</v>
      </c>
      <c r="H199" s="27">
        <f>VLOOKUP($O199,CardStats!$A$3:$AH$473,15,FALSE)</f>
        <v>0.8</v>
      </c>
      <c r="I199" s="27">
        <f>VLOOKUP($O199,CardStats!$A$3:$AH$473,17,FALSE)</f>
        <v>0.4</v>
      </c>
      <c r="J199" s="27">
        <f>VLOOKUP($O199,CardStats!$A$3:$AH$473,18,FALSE)</f>
        <v>0.6</v>
      </c>
      <c r="K199" s="27">
        <f>VLOOKUP($O199,CardStats!$A$3:$AH$473,20,FALSE)</f>
        <v>0.8</v>
      </c>
      <c r="L199" s="27">
        <f>VLOOKUP($O199,CardStats!$A$3:$AH$473,21,FALSE)</f>
        <v>1</v>
      </c>
      <c r="M199" s="27">
        <f>VLOOKUP($O199,CardStats!$A$3:$AH$473,23,FALSE)</f>
        <v>0.7</v>
      </c>
      <c r="N199" s="27">
        <f>VLOOKUP($O199,CardStats!$A$3:$AH$473,24,FALSE)</f>
        <v>1</v>
      </c>
      <c r="O199" s="24" t="str">
        <f>Fixtures!A199</f>
        <v>Augsburg</v>
      </c>
      <c r="P199" s="24" t="str">
        <f>Fixtures!E199</f>
        <v>Bundesliga</v>
      </c>
      <c r="Q199" s="25">
        <f>IF(Fixtures!C199&gt;7,Fixtures!D199)</f>
        <v>43806</v>
      </c>
      <c r="R199" s="24" t="str">
        <f>Fixtures!B199</f>
        <v>Mainz 05</v>
      </c>
      <c r="S199" s="22">
        <f>VLOOKUP($R199,CardStats!$A$3:$AH$473,5,FALSE)</f>
        <v>4.0999999999999996</v>
      </c>
      <c r="T199" s="22">
        <f>VLOOKUP($R199,CardStats!$A$3:$AH$473,7,FALSE)</f>
        <v>4</v>
      </c>
      <c r="U199" s="22">
        <f>VLOOKUP($R199,CardStats!$A$3:$AH$473,8,FALSE)</f>
        <v>2.4</v>
      </c>
      <c r="V199" s="22">
        <f>VLOOKUP($R199,CardStats!$A$3:$AH$473,10,FALSE)</f>
        <v>2.6666666666666665</v>
      </c>
      <c r="W199" s="27">
        <f>VLOOKUP($R199,CardStats!$A$3:$AH$473,11,FALSE)</f>
        <v>0.8</v>
      </c>
      <c r="X199" s="27">
        <f>VLOOKUP($R199,CardStats!$A$3:$AH$473,13,FALSE)</f>
        <v>0.66666666666666663</v>
      </c>
      <c r="Y199" s="27">
        <f>VLOOKUP($R199,CardStats!$A$3:$AH$473,14,FALSE)</f>
        <v>0.8</v>
      </c>
      <c r="Z199" s="27">
        <f>VLOOKUP($R199,CardStats!$A$3:$AH$473,16,FALSE)</f>
        <v>0.66666666666666663</v>
      </c>
      <c r="AA199" s="27">
        <f>VLOOKUP($R199,CardStats!$A$3:$AH$473,17,FALSE)</f>
        <v>0.4</v>
      </c>
      <c r="AB199" s="27">
        <f>VLOOKUP($R199,CardStats!$A$3:$AH$473,19,FALSE)</f>
        <v>0.5</v>
      </c>
      <c r="AC199" s="27">
        <f>VLOOKUP($R199,CardStats!$A$3:$AH$473,20,FALSE)</f>
        <v>1</v>
      </c>
      <c r="AD199" s="27">
        <f>VLOOKUP($R199,CardStats!$A$3:$AH$473,22,FALSE)</f>
        <v>1</v>
      </c>
      <c r="AE199" s="27">
        <f>VLOOKUP($R199,CardStats!$A$3:$AH$473,23,FALSE)</f>
        <v>0.8</v>
      </c>
      <c r="AF199" s="27">
        <f>VLOOKUP($R199,CardStats!$A$3:$AH$473,25,FALSE)</f>
        <v>0.66666666666666663</v>
      </c>
    </row>
    <row r="200" spans="1:32" hidden="1" x14ac:dyDescent="0.3">
      <c r="A200" s="22">
        <f>VLOOKUP($O200,CardStats!$A$3:$AH$473,5,FALSE)</f>
        <v>4.5454545454545459</v>
      </c>
      <c r="B200" s="22">
        <f>VLOOKUP($O200,CardStats!$A$3:$AH$473,6,FALSE)</f>
        <v>4.166666666666667</v>
      </c>
      <c r="C200" s="22">
        <f>VLOOKUP($O200,CardStats!$A$3:$AH$473,8,FALSE)</f>
        <v>1.6363636363636365</v>
      </c>
      <c r="D200" s="22">
        <f>VLOOKUP($O200,CardStats!$A$3:$AH$473,9,FALSE)</f>
        <v>1.1666666666666667</v>
      </c>
      <c r="E200" s="27">
        <f>VLOOKUP($O200,CardStats!$A$3:$AH$473,11,FALSE)</f>
        <v>0.81818181818181823</v>
      </c>
      <c r="F200" s="27">
        <f>VLOOKUP($O200,CardStats!$A$3:$AH$473,12,FALSE)</f>
        <v>0.83333333333333337</v>
      </c>
      <c r="G200" s="27">
        <f>VLOOKUP($O200,CardStats!$A$3:$AH$473,14,FALSE)</f>
        <v>0.72727272727272729</v>
      </c>
      <c r="H200" s="27">
        <f>VLOOKUP($O200,CardStats!$A$3:$AH$473,15,FALSE)</f>
        <v>0.66666666666666663</v>
      </c>
      <c r="I200" s="27">
        <f>VLOOKUP($O200,CardStats!$A$3:$AH$473,17,FALSE)</f>
        <v>0.54545454545454541</v>
      </c>
      <c r="J200" s="27">
        <f>VLOOKUP($O200,CardStats!$A$3:$AH$473,18,FALSE)</f>
        <v>0.66666666666666663</v>
      </c>
      <c r="K200" s="27">
        <f>VLOOKUP($O200,CardStats!$A$3:$AH$473,20,FALSE)</f>
        <v>0.81818181818181823</v>
      </c>
      <c r="L200" s="27">
        <f>VLOOKUP($O200,CardStats!$A$3:$AH$473,21,FALSE)</f>
        <v>0.83333333333333337</v>
      </c>
      <c r="M200" s="27">
        <f>VLOOKUP($O200,CardStats!$A$3:$AH$473,23,FALSE)</f>
        <v>0.36363636363636365</v>
      </c>
      <c r="N200" s="27">
        <f>VLOOKUP($O200,CardStats!$A$3:$AH$473,24,FALSE)</f>
        <v>0.33333333333333331</v>
      </c>
      <c r="O200" s="24" t="str">
        <f>Fixtures!A200</f>
        <v>Aston Villa</v>
      </c>
      <c r="P200" s="24" t="str">
        <f>Fixtures!E200</f>
        <v>Premier League</v>
      </c>
      <c r="Q200" s="25">
        <f>IF(Fixtures!C200&gt;7,Fixtures!D200)</f>
        <v>43807</v>
      </c>
      <c r="R200" s="24" t="str">
        <f>Fixtures!B200</f>
        <v>Leicester City</v>
      </c>
      <c r="S200" s="22">
        <f>VLOOKUP($R200,CardStats!$A$3:$AH$473,5,FALSE)</f>
        <v>2.7272727272727271</v>
      </c>
      <c r="T200" s="22">
        <f>VLOOKUP($R200,CardStats!$A$3:$AH$473,7,FALSE)</f>
        <v>2.5</v>
      </c>
      <c r="U200" s="22">
        <f>VLOOKUP($R200,CardStats!$A$3:$AH$473,8,FALSE)</f>
        <v>1</v>
      </c>
      <c r="V200" s="22">
        <f>VLOOKUP($R200,CardStats!$A$3:$AH$473,10,FALSE)</f>
        <v>1.3333333333333333</v>
      </c>
      <c r="W200" s="27">
        <f>VLOOKUP($R200,CardStats!$A$3:$AH$473,11,FALSE)</f>
        <v>0.63636363636363635</v>
      </c>
      <c r="X200" s="27">
        <f>VLOOKUP($R200,CardStats!$A$3:$AH$473,13,FALSE)</f>
        <v>0.5</v>
      </c>
      <c r="Y200" s="27">
        <f>VLOOKUP($R200,CardStats!$A$3:$AH$473,14,FALSE)</f>
        <v>0.27272727272727271</v>
      </c>
      <c r="Z200" s="27">
        <f>VLOOKUP($R200,CardStats!$A$3:$AH$473,16,FALSE)</f>
        <v>0.33333333333333331</v>
      </c>
      <c r="AA200" s="27">
        <f>VLOOKUP($R200,CardStats!$A$3:$AH$473,17,FALSE)</f>
        <v>9.0909090909090912E-2</v>
      </c>
      <c r="AB200" s="27">
        <f>VLOOKUP($R200,CardStats!$A$3:$AH$473,19,FALSE)</f>
        <v>0.16666666666666666</v>
      </c>
      <c r="AC200" s="27">
        <f>VLOOKUP($R200,CardStats!$A$3:$AH$473,20,FALSE)</f>
        <v>0.54545454545454541</v>
      </c>
      <c r="AD200" s="27">
        <f>VLOOKUP($R200,CardStats!$A$3:$AH$473,22,FALSE)</f>
        <v>0.5</v>
      </c>
      <c r="AE200" s="27">
        <f>VLOOKUP($R200,CardStats!$A$3:$AH$473,23,FALSE)</f>
        <v>0.27272727272727271</v>
      </c>
      <c r="AF200" s="27">
        <f>VLOOKUP($R200,CardStats!$A$3:$AH$473,25,FALSE)</f>
        <v>0.5</v>
      </c>
    </row>
    <row r="201" spans="1:32" hidden="1" x14ac:dyDescent="0.3">
      <c r="A201" s="22">
        <f>VLOOKUP($O201,CardStats!$A$3:$AH$473,5,FALSE)</f>
        <v>2.9090909090909092</v>
      </c>
      <c r="B201" s="22">
        <f>VLOOKUP($O201,CardStats!$A$3:$AH$473,6,FALSE)</f>
        <v>2.6666666666666665</v>
      </c>
      <c r="C201" s="22">
        <f>VLOOKUP($O201,CardStats!$A$3:$AH$473,8,FALSE)</f>
        <v>1.4545454545454546</v>
      </c>
      <c r="D201" s="22">
        <f>VLOOKUP($O201,CardStats!$A$3:$AH$473,9,FALSE)</f>
        <v>1</v>
      </c>
      <c r="E201" s="27">
        <f>VLOOKUP($O201,CardStats!$A$3:$AH$473,11,FALSE)</f>
        <v>0.54545454545454541</v>
      </c>
      <c r="F201" s="27">
        <f>VLOOKUP($O201,CardStats!$A$3:$AH$473,12,FALSE)</f>
        <v>0.5</v>
      </c>
      <c r="G201" s="27">
        <f>VLOOKUP($O201,CardStats!$A$3:$AH$473,14,FALSE)</f>
        <v>0.27272727272727271</v>
      </c>
      <c r="H201" s="27">
        <f>VLOOKUP($O201,CardStats!$A$3:$AH$473,15,FALSE)</f>
        <v>0.16666666666666666</v>
      </c>
      <c r="I201" s="27">
        <f>VLOOKUP($O201,CardStats!$A$3:$AH$473,17,FALSE)</f>
        <v>0.27272727272727271</v>
      </c>
      <c r="J201" s="27">
        <f>VLOOKUP($O201,CardStats!$A$3:$AH$473,18,FALSE)</f>
        <v>0.16666666666666666</v>
      </c>
      <c r="K201" s="27">
        <f>VLOOKUP($O201,CardStats!$A$3:$AH$473,20,FALSE)</f>
        <v>0.72727272727272729</v>
      </c>
      <c r="L201" s="27">
        <f>VLOOKUP($O201,CardStats!$A$3:$AH$473,21,FALSE)</f>
        <v>0.5</v>
      </c>
      <c r="M201" s="27">
        <f>VLOOKUP($O201,CardStats!$A$3:$AH$473,23,FALSE)</f>
        <v>0.45454545454545453</v>
      </c>
      <c r="N201" s="27">
        <f>VLOOKUP($O201,CardStats!$A$3:$AH$473,24,FALSE)</f>
        <v>0.5</v>
      </c>
      <c r="O201" s="24" t="str">
        <f>Fixtures!A201</f>
        <v>Brighton &amp; Hove Albion</v>
      </c>
      <c r="P201" s="24" t="str">
        <f>Fixtures!E201</f>
        <v>Premier League</v>
      </c>
      <c r="Q201" s="25">
        <f>IF(Fixtures!C201&gt;7,Fixtures!D201)</f>
        <v>43807</v>
      </c>
      <c r="R201" s="24" t="str">
        <f>Fixtures!B201</f>
        <v>Wolverhampton Wanderers</v>
      </c>
      <c r="S201" s="22">
        <f>VLOOKUP($R201,CardStats!$A$3:$AH$473,5,FALSE)</f>
        <v>3.9090909090909092</v>
      </c>
      <c r="T201" s="22">
        <f>VLOOKUP($R201,CardStats!$A$3:$AH$473,7,FALSE)</f>
        <v>4.666666666666667</v>
      </c>
      <c r="U201" s="22">
        <f>VLOOKUP($R201,CardStats!$A$3:$AH$473,8,FALSE)</f>
        <v>2.0909090909090908</v>
      </c>
      <c r="V201" s="22">
        <f>VLOOKUP($R201,CardStats!$A$3:$AH$473,10,FALSE)</f>
        <v>2.8333333333333335</v>
      </c>
      <c r="W201" s="27">
        <f>VLOOKUP($R201,CardStats!$A$3:$AH$473,11,FALSE)</f>
        <v>0.63636363636363635</v>
      </c>
      <c r="X201" s="27">
        <f>VLOOKUP($R201,CardStats!$A$3:$AH$473,13,FALSE)</f>
        <v>0.66666666666666663</v>
      </c>
      <c r="Y201" s="27">
        <f>VLOOKUP($R201,CardStats!$A$3:$AH$473,14,FALSE)</f>
        <v>0.54545454545454541</v>
      </c>
      <c r="Z201" s="27">
        <f>VLOOKUP($R201,CardStats!$A$3:$AH$473,16,FALSE)</f>
        <v>0.66666666666666663</v>
      </c>
      <c r="AA201" s="27">
        <f>VLOOKUP($R201,CardStats!$A$3:$AH$473,17,FALSE)</f>
        <v>0.45454545454545453</v>
      </c>
      <c r="AB201" s="27">
        <f>VLOOKUP($R201,CardStats!$A$3:$AH$473,19,FALSE)</f>
        <v>0.66666666666666663</v>
      </c>
      <c r="AC201" s="27">
        <f>VLOOKUP($R201,CardStats!$A$3:$AH$473,20,FALSE)</f>
        <v>0.81818181818181823</v>
      </c>
      <c r="AD201" s="27">
        <f>VLOOKUP($R201,CardStats!$A$3:$AH$473,22,FALSE)</f>
        <v>1</v>
      </c>
      <c r="AE201" s="27">
        <f>VLOOKUP($R201,CardStats!$A$3:$AH$473,23,FALSE)</f>
        <v>0.72727272727272729</v>
      </c>
      <c r="AF201" s="27">
        <f>VLOOKUP($R201,CardStats!$A$3:$AH$473,25,FALSE)</f>
        <v>1</v>
      </c>
    </row>
    <row r="202" spans="1:32" hidden="1" x14ac:dyDescent="0.3">
      <c r="A202" s="22">
        <f>VLOOKUP($O202,CardStats!$A$3:$AH$473,5,FALSE)</f>
        <v>3.6363636363636362</v>
      </c>
      <c r="B202" s="22">
        <f>VLOOKUP($O202,CardStats!$A$3:$AH$473,6,FALSE)</f>
        <v>4.5999999999999996</v>
      </c>
      <c r="C202" s="22">
        <f>VLOOKUP($O202,CardStats!$A$3:$AH$473,8,FALSE)</f>
        <v>1.8181818181818181</v>
      </c>
      <c r="D202" s="22">
        <f>VLOOKUP($O202,CardStats!$A$3:$AH$473,9,FALSE)</f>
        <v>2.2000000000000002</v>
      </c>
      <c r="E202" s="27">
        <f>VLOOKUP($O202,CardStats!$A$3:$AH$473,11,FALSE)</f>
        <v>0.90909090909090906</v>
      </c>
      <c r="F202" s="27">
        <f>VLOOKUP($O202,CardStats!$A$3:$AH$473,12,FALSE)</f>
        <v>1</v>
      </c>
      <c r="G202" s="27">
        <f>VLOOKUP($O202,CardStats!$A$3:$AH$473,14,FALSE)</f>
        <v>0.54545454545454541</v>
      </c>
      <c r="H202" s="27">
        <f>VLOOKUP($O202,CardStats!$A$3:$AH$473,15,FALSE)</f>
        <v>0.8</v>
      </c>
      <c r="I202" s="27">
        <f>VLOOKUP($O202,CardStats!$A$3:$AH$473,17,FALSE)</f>
        <v>0.27272727272727271</v>
      </c>
      <c r="J202" s="27">
        <f>VLOOKUP($O202,CardStats!$A$3:$AH$473,18,FALSE)</f>
        <v>0.6</v>
      </c>
      <c r="K202" s="27">
        <f>VLOOKUP($O202,CardStats!$A$3:$AH$473,20,FALSE)</f>
        <v>0.90909090909090906</v>
      </c>
      <c r="L202" s="27">
        <f>VLOOKUP($O202,CardStats!$A$3:$AH$473,21,FALSE)</f>
        <v>1</v>
      </c>
      <c r="M202" s="27">
        <f>VLOOKUP($O202,CardStats!$A$3:$AH$473,23,FALSE)</f>
        <v>0.63636363636363635</v>
      </c>
      <c r="N202" s="27">
        <f>VLOOKUP($O202,CardStats!$A$3:$AH$473,24,FALSE)</f>
        <v>0.8</v>
      </c>
      <c r="O202" s="24" t="str">
        <f>Fixtures!A202</f>
        <v>Newcastle United</v>
      </c>
      <c r="P202" s="24" t="str">
        <f>Fixtures!E202</f>
        <v>Premier League</v>
      </c>
      <c r="Q202" s="25">
        <f>IF(Fixtures!C202&gt;7,Fixtures!D202)</f>
        <v>43807</v>
      </c>
      <c r="R202" s="24" t="str">
        <f>Fixtures!B202</f>
        <v>Southampton</v>
      </c>
      <c r="S202" s="22">
        <f>VLOOKUP($R202,CardStats!$A$3:$AH$473,5,FALSE)</f>
        <v>3.1818181818181817</v>
      </c>
      <c r="T202" s="22">
        <f>VLOOKUP($R202,CardStats!$A$3:$AH$473,7,FALSE)</f>
        <v>3.5</v>
      </c>
      <c r="U202" s="22">
        <f>VLOOKUP($R202,CardStats!$A$3:$AH$473,8,FALSE)</f>
        <v>1.4545454545454546</v>
      </c>
      <c r="V202" s="22">
        <f>VLOOKUP($R202,CardStats!$A$3:$AH$473,10,FALSE)</f>
        <v>1.5</v>
      </c>
      <c r="W202" s="27">
        <f>VLOOKUP($R202,CardStats!$A$3:$AH$473,11,FALSE)</f>
        <v>0.72727272727272729</v>
      </c>
      <c r="X202" s="27">
        <f>VLOOKUP($R202,CardStats!$A$3:$AH$473,13,FALSE)</f>
        <v>0.83333333333333337</v>
      </c>
      <c r="Y202" s="27">
        <f>VLOOKUP($R202,CardStats!$A$3:$AH$473,14,FALSE)</f>
        <v>0.54545454545454541</v>
      </c>
      <c r="Z202" s="27">
        <f>VLOOKUP($R202,CardStats!$A$3:$AH$473,16,FALSE)</f>
        <v>0.66666666666666663</v>
      </c>
      <c r="AA202" s="27">
        <f>VLOOKUP($R202,CardStats!$A$3:$AH$473,17,FALSE)</f>
        <v>0.27272727272727271</v>
      </c>
      <c r="AB202" s="27">
        <f>VLOOKUP($R202,CardStats!$A$3:$AH$473,19,FALSE)</f>
        <v>0.33333333333333331</v>
      </c>
      <c r="AC202" s="27">
        <f>VLOOKUP($R202,CardStats!$A$3:$AH$473,20,FALSE)</f>
        <v>0.81818181818181823</v>
      </c>
      <c r="AD202" s="27">
        <f>VLOOKUP($R202,CardStats!$A$3:$AH$473,22,FALSE)</f>
        <v>0.83333333333333337</v>
      </c>
      <c r="AE202" s="27">
        <f>VLOOKUP($R202,CardStats!$A$3:$AH$473,23,FALSE)</f>
        <v>0.45454545454545453</v>
      </c>
      <c r="AF202" s="27">
        <f>VLOOKUP($R202,CardStats!$A$3:$AH$473,25,FALSE)</f>
        <v>0.5</v>
      </c>
    </row>
    <row r="203" spans="1:32" hidden="1" x14ac:dyDescent="0.3">
      <c r="A203" s="22">
        <f>VLOOKUP($O203,CardStats!$A$3:$AH$473,5,FALSE)</f>
        <v>3</v>
      </c>
      <c r="B203" s="22">
        <f>VLOOKUP($O203,CardStats!$A$3:$AH$473,6,FALSE)</f>
        <v>3.6</v>
      </c>
      <c r="C203" s="22">
        <f>VLOOKUP($O203,CardStats!$A$3:$AH$473,8,FALSE)</f>
        <v>1.5454545454545454</v>
      </c>
      <c r="D203" s="22">
        <f>VLOOKUP($O203,CardStats!$A$3:$AH$473,9,FALSE)</f>
        <v>1.6</v>
      </c>
      <c r="E203" s="27">
        <f>VLOOKUP($O203,CardStats!$A$3:$AH$473,11,FALSE)</f>
        <v>0.63636363636363635</v>
      </c>
      <c r="F203" s="27">
        <f>VLOOKUP($O203,CardStats!$A$3:$AH$473,12,FALSE)</f>
        <v>0.8</v>
      </c>
      <c r="G203" s="27">
        <f>VLOOKUP($O203,CardStats!$A$3:$AH$473,14,FALSE)</f>
        <v>0.54545454545454541</v>
      </c>
      <c r="H203" s="27">
        <f>VLOOKUP($O203,CardStats!$A$3:$AH$473,15,FALSE)</f>
        <v>0.8</v>
      </c>
      <c r="I203" s="27">
        <f>VLOOKUP($O203,CardStats!$A$3:$AH$473,17,FALSE)</f>
        <v>0</v>
      </c>
      <c r="J203" s="27">
        <f>VLOOKUP($O203,CardStats!$A$3:$AH$473,18,FALSE)</f>
        <v>0</v>
      </c>
      <c r="K203" s="27">
        <f>VLOOKUP($O203,CardStats!$A$3:$AH$473,20,FALSE)</f>
        <v>1</v>
      </c>
      <c r="L203" s="27">
        <f>VLOOKUP($O203,CardStats!$A$3:$AH$473,21,FALSE)</f>
        <v>1</v>
      </c>
      <c r="M203" s="27">
        <f>VLOOKUP($O203,CardStats!$A$3:$AH$473,23,FALSE)</f>
        <v>0.36363636363636365</v>
      </c>
      <c r="N203" s="27">
        <f>VLOOKUP($O203,CardStats!$A$3:$AH$473,24,FALSE)</f>
        <v>0.4</v>
      </c>
      <c r="O203" s="24" t="str">
        <f>Fixtures!A203</f>
        <v>Norwich City</v>
      </c>
      <c r="P203" s="24" t="str">
        <f>Fixtures!E203</f>
        <v>Premier League</v>
      </c>
      <c r="Q203" s="25">
        <f>IF(Fixtures!C203&gt;7,Fixtures!D203)</f>
        <v>43807</v>
      </c>
      <c r="R203" s="24" t="str">
        <f>Fixtures!B203</f>
        <v>Sheffield United</v>
      </c>
      <c r="S203" s="22">
        <f>VLOOKUP($R203,CardStats!$A$3:$AH$473,5,FALSE)</f>
        <v>3.1818181818181817</v>
      </c>
      <c r="T203" s="22">
        <f>VLOOKUP($R203,CardStats!$A$3:$AH$473,7,FALSE)</f>
        <v>2.8</v>
      </c>
      <c r="U203" s="22">
        <f>VLOOKUP($R203,CardStats!$A$3:$AH$473,8,FALSE)</f>
        <v>1.9090909090909092</v>
      </c>
      <c r="V203" s="22">
        <f>VLOOKUP($R203,CardStats!$A$3:$AH$473,10,FALSE)</f>
        <v>1.8</v>
      </c>
      <c r="W203" s="27">
        <f>VLOOKUP($R203,CardStats!$A$3:$AH$473,11,FALSE)</f>
        <v>0.63636363636363635</v>
      </c>
      <c r="X203" s="27">
        <f>VLOOKUP($R203,CardStats!$A$3:$AH$473,13,FALSE)</f>
        <v>0.6</v>
      </c>
      <c r="Y203" s="27">
        <f>VLOOKUP($R203,CardStats!$A$3:$AH$473,14,FALSE)</f>
        <v>0.36363636363636365</v>
      </c>
      <c r="Z203" s="27">
        <f>VLOOKUP($R203,CardStats!$A$3:$AH$473,16,FALSE)</f>
        <v>0.4</v>
      </c>
      <c r="AA203" s="27">
        <f>VLOOKUP($R203,CardStats!$A$3:$AH$473,17,FALSE)</f>
        <v>9.0909090909090912E-2</v>
      </c>
      <c r="AB203" s="27">
        <f>VLOOKUP($R203,CardStats!$A$3:$AH$473,19,FALSE)</f>
        <v>0</v>
      </c>
      <c r="AC203" s="27">
        <f>VLOOKUP($R203,CardStats!$A$3:$AH$473,20,FALSE)</f>
        <v>1</v>
      </c>
      <c r="AD203" s="27">
        <f>VLOOKUP($R203,CardStats!$A$3:$AH$473,22,FALSE)</f>
        <v>1</v>
      </c>
      <c r="AE203" s="27">
        <f>VLOOKUP($R203,CardStats!$A$3:$AH$473,23,FALSE)</f>
        <v>0.54545454545454541</v>
      </c>
      <c r="AF203" s="27">
        <f>VLOOKUP($R203,CardStats!$A$3:$AH$473,25,FALSE)</f>
        <v>0.6</v>
      </c>
    </row>
    <row r="204" spans="1:32" hidden="1" x14ac:dyDescent="0.3">
      <c r="A204" s="22">
        <f>VLOOKUP($O204,CardStats!$A$3:$AH$473,5,FALSE)</f>
        <v>6.6363636363636367</v>
      </c>
      <c r="B204" s="22">
        <f>VLOOKUP($O204,CardStats!$A$3:$AH$473,6,FALSE)</f>
        <v>7</v>
      </c>
      <c r="C204" s="22">
        <f>VLOOKUP($O204,CardStats!$A$3:$AH$473,8,FALSE)</f>
        <v>3.3636363636363638</v>
      </c>
      <c r="D204" s="22">
        <f>VLOOKUP($O204,CardStats!$A$3:$AH$473,9,FALSE)</f>
        <v>3.2</v>
      </c>
      <c r="E204" s="27">
        <f>VLOOKUP($O204,CardStats!$A$3:$AH$473,11,FALSE)</f>
        <v>1</v>
      </c>
      <c r="F204" s="27">
        <f>VLOOKUP($O204,CardStats!$A$3:$AH$473,12,FALSE)</f>
        <v>1</v>
      </c>
      <c r="G204" s="27">
        <f>VLOOKUP($O204,CardStats!$A$3:$AH$473,14,FALSE)</f>
        <v>0.90909090909090906</v>
      </c>
      <c r="H204" s="27">
        <f>VLOOKUP($O204,CardStats!$A$3:$AH$473,15,FALSE)</f>
        <v>1</v>
      </c>
      <c r="I204" s="27">
        <f>VLOOKUP($O204,CardStats!$A$3:$AH$473,17,FALSE)</f>
        <v>0.81818181818181823</v>
      </c>
      <c r="J204" s="27">
        <f>VLOOKUP($O204,CardStats!$A$3:$AH$473,18,FALSE)</f>
        <v>0.8</v>
      </c>
      <c r="K204" s="27">
        <f>VLOOKUP($O204,CardStats!$A$3:$AH$473,20,FALSE)</f>
        <v>1</v>
      </c>
      <c r="L204" s="27">
        <f>VLOOKUP($O204,CardStats!$A$3:$AH$473,21,FALSE)</f>
        <v>1</v>
      </c>
      <c r="M204" s="27">
        <f>VLOOKUP($O204,CardStats!$A$3:$AH$473,23,FALSE)</f>
        <v>0.81818181818181823</v>
      </c>
      <c r="N204" s="27">
        <f>VLOOKUP($O204,CardStats!$A$3:$AH$473,24,FALSE)</f>
        <v>0.8</v>
      </c>
      <c r="O204" s="24" t="str">
        <f>Fixtures!A204</f>
        <v>Bologna</v>
      </c>
      <c r="P204" s="24" t="str">
        <f>Fixtures!E204</f>
        <v>Serie A</v>
      </c>
      <c r="Q204" s="25">
        <f>IF(Fixtures!C204&gt;7,Fixtures!D204)</f>
        <v>43807</v>
      </c>
      <c r="R204" s="24" t="str">
        <f>Fixtures!B204</f>
        <v>Milan</v>
      </c>
      <c r="S204" s="22">
        <f>VLOOKUP($R204,CardStats!$A$3:$AH$473,5,FALSE)</f>
        <v>7.1818181818181817</v>
      </c>
      <c r="T204" s="22">
        <f>VLOOKUP($R204,CardStats!$A$3:$AH$473,7,FALSE)</f>
        <v>8.6</v>
      </c>
      <c r="U204" s="22">
        <f>VLOOKUP($R204,CardStats!$A$3:$AH$473,8,FALSE)</f>
        <v>3.5454545454545454</v>
      </c>
      <c r="V204" s="22">
        <f>VLOOKUP($R204,CardStats!$A$3:$AH$473,10,FALSE)</f>
        <v>4.5999999999999996</v>
      </c>
      <c r="W204" s="27">
        <f>VLOOKUP($R204,CardStats!$A$3:$AH$473,11,FALSE)</f>
        <v>1</v>
      </c>
      <c r="X204" s="27">
        <f>VLOOKUP($R204,CardStats!$A$3:$AH$473,13,FALSE)</f>
        <v>1</v>
      </c>
      <c r="Y204" s="27">
        <f>VLOOKUP($R204,CardStats!$A$3:$AH$473,14,FALSE)</f>
        <v>0.81818181818181823</v>
      </c>
      <c r="Z204" s="27">
        <f>VLOOKUP($R204,CardStats!$A$3:$AH$473,16,FALSE)</f>
        <v>1</v>
      </c>
      <c r="AA204" s="27">
        <f>VLOOKUP($R204,CardStats!$A$3:$AH$473,17,FALSE)</f>
        <v>0.72727272727272729</v>
      </c>
      <c r="AB204" s="27">
        <f>VLOOKUP($R204,CardStats!$A$3:$AH$473,19,FALSE)</f>
        <v>0.8</v>
      </c>
      <c r="AC204" s="27">
        <f>VLOOKUP($R204,CardStats!$A$3:$AH$473,20,FALSE)</f>
        <v>1</v>
      </c>
      <c r="AD204" s="27">
        <f>VLOOKUP($R204,CardStats!$A$3:$AH$473,22,FALSE)</f>
        <v>1</v>
      </c>
      <c r="AE204" s="27">
        <f>VLOOKUP($R204,CardStats!$A$3:$AH$473,23,FALSE)</f>
        <v>0.90909090909090906</v>
      </c>
      <c r="AF204" s="27">
        <f>VLOOKUP($R204,CardStats!$A$3:$AH$473,25,FALSE)</f>
        <v>1</v>
      </c>
    </row>
    <row r="205" spans="1:32" hidden="1" x14ac:dyDescent="0.3">
      <c r="A205" s="22">
        <f>VLOOKUP($O205,CardStats!$A$3:$AH$473,5,FALSE)</f>
        <v>5.0909090909090908</v>
      </c>
      <c r="B205" s="22">
        <f>VLOOKUP($O205,CardStats!$A$3:$AH$473,6,FALSE)</f>
        <v>5.4</v>
      </c>
      <c r="C205" s="22">
        <f>VLOOKUP($O205,CardStats!$A$3:$AH$473,8,FALSE)</f>
        <v>2.9090909090909092</v>
      </c>
      <c r="D205" s="22">
        <f>VLOOKUP($O205,CardStats!$A$3:$AH$473,9,FALSE)</f>
        <v>2.6</v>
      </c>
      <c r="E205" s="27">
        <f>VLOOKUP($O205,CardStats!$A$3:$AH$473,11,FALSE)</f>
        <v>1</v>
      </c>
      <c r="F205" s="27">
        <f>VLOOKUP($O205,CardStats!$A$3:$AH$473,12,FALSE)</f>
        <v>1</v>
      </c>
      <c r="G205" s="27">
        <f>VLOOKUP($O205,CardStats!$A$3:$AH$473,14,FALSE)</f>
        <v>0.81818181818181823</v>
      </c>
      <c r="H205" s="27">
        <f>VLOOKUP($O205,CardStats!$A$3:$AH$473,15,FALSE)</f>
        <v>1</v>
      </c>
      <c r="I205" s="27">
        <f>VLOOKUP($O205,CardStats!$A$3:$AH$473,17,FALSE)</f>
        <v>0.72727272727272729</v>
      </c>
      <c r="J205" s="27">
        <f>VLOOKUP($O205,CardStats!$A$3:$AH$473,18,FALSE)</f>
        <v>1</v>
      </c>
      <c r="K205" s="27">
        <f>VLOOKUP($O205,CardStats!$A$3:$AH$473,20,FALSE)</f>
        <v>1</v>
      </c>
      <c r="L205" s="27">
        <f>VLOOKUP($O205,CardStats!$A$3:$AH$473,21,FALSE)</f>
        <v>1</v>
      </c>
      <c r="M205" s="27">
        <f>VLOOKUP($O205,CardStats!$A$3:$AH$473,23,FALSE)</f>
        <v>1</v>
      </c>
      <c r="N205" s="27">
        <f>VLOOKUP($O205,CardStats!$A$3:$AH$473,24,FALSE)</f>
        <v>1</v>
      </c>
      <c r="O205" s="24" t="str">
        <f>Fixtures!A205</f>
        <v>Lecce</v>
      </c>
      <c r="P205" s="24" t="str">
        <f>Fixtures!E205</f>
        <v>Serie A</v>
      </c>
      <c r="Q205" s="25">
        <f>IF(Fixtures!C205&gt;7,Fixtures!D205)</f>
        <v>43807</v>
      </c>
      <c r="R205" s="24" t="str">
        <f>Fixtures!B205</f>
        <v>Genoa</v>
      </c>
      <c r="S205" s="22">
        <f>VLOOKUP($R205,CardStats!$A$3:$AH$473,5,FALSE)</f>
        <v>5.5454545454545459</v>
      </c>
      <c r="T205" s="22">
        <f>VLOOKUP($R205,CardStats!$A$3:$AH$473,7,FALSE)</f>
        <v>4.2</v>
      </c>
      <c r="U205" s="22">
        <f>VLOOKUP($R205,CardStats!$A$3:$AH$473,8,FALSE)</f>
        <v>2.9090909090909092</v>
      </c>
      <c r="V205" s="22">
        <f>VLOOKUP($R205,CardStats!$A$3:$AH$473,10,FALSE)</f>
        <v>2</v>
      </c>
      <c r="W205" s="27">
        <f>VLOOKUP($R205,CardStats!$A$3:$AH$473,11,FALSE)</f>
        <v>0.72727272727272729</v>
      </c>
      <c r="X205" s="27">
        <f>VLOOKUP($R205,CardStats!$A$3:$AH$473,13,FALSE)</f>
        <v>0.8</v>
      </c>
      <c r="Y205" s="27">
        <f>VLOOKUP($R205,CardStats!$A$3:$AH$473,14,FALSE)</f>
        <v>0.54545454545454541</v>
      </c>
      <c r="Z205" s="27">
        <f>VLOOKUP($R205,CardStats!$A$3:$AH$473,16,FALSE)</f>
        <v>0.4</v>
      </c>
      <c r="AA205" s="27">
        <f>VLOOKUP($R205,CardStats!$A$3:$AH$473,17,FALSE)</f>
        <v>0.45454545454545453</v>
      </c>
      <c r="AB205" s="27">
        <f>VLOOKUP($R205,CardStats!$A$3:$AH$473,19,FALSE)</f>
        <v>0.2</v>
      </c>
      <c r="AC205" s="27">
        <f>VLOOKUP($R205,CardStats!$A$3:$AH$473,20,FALSE)</f>
        <v>0.90909090909090906</v>
      </c>
      <c r="AD205" s="27">
        <f>VLOOKUP($R205,CardStats!$A$3:$AH$473,22,FALSE)</f>
        <v>1</v>
      </c>
      <c r="AE205" s="27">
        <f>VLOOKUP($R205,CardStats!$A$3:$AH$473,23,FALSE)</f>
        <v>0.72727272727272729</v>
      </c>
      <c r="AF205" s="27">
        <f>VLOOKUP($R205,CardStats!$A$3:$AH$473,25,FALSE)</f>
        <v>0.6</v>
      </c>
    </row>
    <row r="206" spans="1:32" hidden="1" x14ac:dyDescent="0.3">
      <c r="A206" s="22">
        <f>VLOOKUP($O206,CardStats!$A$3:$AH$473,5,FALSE)</f>
        <v>5.2727272727272725</v>
      </c>
      <c r="B206" s="22">
        <f>VLOOKUP($O206,CardStats!$A$3:$AH$473,6,FALSE)</f>
        <v>5.6</v>
      </c>
      <c r="C206" s="22">
        <f>VLOOKUP($O206,CardStats!$A$3:$AH$473,8,FALSE)</f>
        <v>2.8181818181818183</v>
      </c>
      <c r="D206" s="22">
        <f>VLOOKUP($O206,CardStats!$A$3:$AH$473,9,FALSE)</f>
        <v>2.6</v>
      </c>
      <c r="E206" s="27">
        <f>VLOOKUP($O206,CardStats!$A$3:$AH$473,11,FALSE)</f>
        <v>1</v>
      </c>
      <c r="F206" s="27">
        <f>VLOOKUP($O206,CardStats!$A$3:$AH$473,12,FALSE)</f>
        <v>1</v>
      </c>
      <c r="G206" s="27">
        <f>VLOOKUP($O206,CardStats!$A$3:$AH$473,14,FALSE)</f>
        <v>0.90909090909090906</v>
      </c>
      <c r="H206" s="27">
        <f>VLOOKUP($O206,CardStats!$A$3:$AH$473,15,FALSE)</f>
        <v>0.8</v>
      </c>
      <c r="I206" s="27">
        <f>VLOOKUP($O206,CardStats!$A$3:$AH$473,17,FALSE)</f>
        <v>0.45454545454545453</v>
      </c>
      <c r="J206" s="27">
        <f>VLOOKUP($O206,CardStats!$A$3:$AH$473,18,FALSE)</f>
        <v>0.6</v>
      </c>
      <c r="K206" s="27">
        <f>VLOOKUP($O206,CardStats!$A$3:$AH$473,20,FALSE)</f>
        <v>1</v>
      </c>
      <c r="L206" s="27">
        <f>VLOOKUP($O206,CardStats!$A$3:$AH$473,21,FALSE)</f>
        <v>1</v>
      </c>
      <c r="M206" s="27">
        <f>VLOOKUP($O206,CardStats!$A$3:$AH$473,23,FALSE)</f>
        <v>0.90909090909090906</v>
      </c>
      <c r="N206" s="27">
        <f>VLOOKUP($O206,CardStats!$A$3:$AH$473,24,FALSE)</f>
        <v>1</v>
      </c>
      <c r="O206" s="24" t="str">
        <f>Fixtures!A206</f>
        <v>Sampdoria</v>
      </c>
      <c r="P206" s="24" t="str">
        <f>Fixtures!E206</f>
        <v>Serie A</v>
      </c>
      <c r="Q206" s="25">
        <f>IF(Fixtures!C206&gt;7,Fixtures!D206)</f>
        <v>43807</v>
      </c>
      <c r="R206" s="24" t="str">
        <f>Fixtures!B206</f>
        <v>Parma</v>
      </c>
      <c r="S206" s="22">
        <f>VLOOKUP($R206,CardStats!$A$3:$AH$473,5,FALSE)</f>
        <v>4.7272727272727275</v>
      </c>
      <c r="T206" s="22">
        <f>VLOOKUP($R206,CardStats!$A$3:$AH$473,7,FALSE)</f>
        <v>4.8</v>
      </c>
      <c r="U206" s="22">
        <f>VLOOKUP($R206,CardStats!$A$3:$AH$473,8,FALSE)</f>
        <v>1.9090909090909092</v>
      </c>
      <c r="V206" s="22">
        <f>VLOOKUP($R206,CardStats!$A$3:$AH$473,10,FALSE)</f>
        <v>2.4</v>
      </c>
      <c r="W206" s="27">
        <f>VLOOKUP($R206,CardStats!$A$3:$AH$473,11,FALSE)</f>
        <v>1</v>
      </c>
      <c r="X206" s="27">
        <f>VLOOKUP($R206,CardStats!$A$3:$AH$473,13,FALSE)</f>
        <v>1</v>
      </c>
      <c r="Y206" s="27">
        <f>VLOOKUP($R206,CardStats!$A$3:$AH$473,14,FALSE)</f>
        <v>0.90909090909090906</v>
      </c>
      <c r="Z206" s="27">
        <f>VLOOKUP($R206,CardStats!$A$3:$AH$473,16,FALSE)</f>
        <v>1</v>
      </c>
      <c r="AA206" s="27">
        <f>VLOOKUP($R206,CardStats!$A$3:$AH$473,17,FALSE)</f>
        <v>0.54545454545454541</v>
      </c>
      <c r="AB206" s="27">
        <f>VLOOKUP($R206,CardStats!$A$3:$AH$473,19,FALSE)</f>
        <v>0.4</v>
      </c>
      <c r="AC206" s="27">
        <f>VLOOKUP($R206,CardStats!$A$3:$AH$473,20,FALSE)</f>
        <v>0.90909090909090906</v>
      </c>
      <c r="AD206" s="27">
        <f>VLOOKUP($R206,CardStats!$A$3:$AH$473,22,FALSE)</f>
        <v>1</v>
      </c>
      <c r="AE206" s="27">
        <f>VLOOKUP($R206,CardStats!$A$3:$AH$473,23,FALSE)</f>
        <v>0.72727272727272729</v>
      </c>
      <c r="AF206" s="27">
        <f>VLOOKUP($R206,CardStats!$A$3:$AH$473,25,FALSE)</f>
        <v>1</v>
      </c>
    </row>
    <row r="207" spans="1:32" hidden="1" x14ac:dyDescent="0.3">
      <c r="A207" s="22">
        <f>VLOOKUP($O207,CardStats!$A$3:$AH$473,5,FALSE)</f>
        <v>5.7</v>
      </c>
      <c r="B207" s="22">
        <f>VLOOKUP($O207,CardStats!$A$3:$AH$473,6,FALSE)</f>
        <v>5.6</v>
      </c>
      <c r="C207" s="22">
        <f>VLOOKUP($O207,CardStats!$A$3:$AH$473,8,FALSE)</f>
        <v>2.7</v>
      </c>
      <c r="D207" s="22">
        <f>VLOOKUP($O207,CardStats!$A$3:$AH$473,9,FALSE)</f>
        <v>2.6</v>
      </c>
      <c r="E207" s="27">
        <f>VLOOKUP($O207,CardStats!$A$3:$AH$473,11,FALSE)</f>
        <v>1</v>
      </c>
      <c r="F207" s="27">
        <f>VLOOKUP($O207,CardStats!$A$3:$AH$473,12,FALSE)</f>
        <v>1</v>
      </c>
      <c r="G207" s="27">
        <f>VLOOKUP($O207,CardStats!$A$3:$AH$473,14,FALSE)</f>
        <v>0.9</v>
      </c>
      <c r="H207" s="27">
        <f>VLOOKUP($O207,CardStats!$A$3:$AH$473,15,FALSE)</f>
        <v>1</v>
      </c>
      <c r="I207" s="27">
        <f>VLOOKUP($O207,CardStats!$A$3:$AH$473,17,FALSE)</f>
        <v>0.7</v>
      </c>
      <c r="J207" s="27">
        <f>VLOOKUP($O207,CardStats!$A$3:$AH$473,18,FALSE)</f>
        <v>0.8</v>
      </c>
      <c r="K207" s="27">
        <f>VLOOKUP($O207,CardStats!$A$3:$AH$473,20,FALSE)</f>
        <v>1</v>
      </c>
      <c r="L207" s="27">
        <f>VLOOKUP($O207,CardStats!$A$3:$AH$473,21,FALSE)</f>
        <v>1</v>
      </c>
      <c r="M207" s="27">
        <f>VLOOKUP($O207,CardStats!$A$3:$AH$473,23,FALSE)</f>
        <v>0.8</v>
      </c>
      <c r="N207" s="27">
        <f>VLOOKUP($O207,CardStats!$A$3:$AH$473,24,FALSE)</f>
        <v>0.8</v>
      </c>
      <c r="O207" s="24" t="str">
        <f>Fixtures!A207</f>
        <v>Sassuolo</v>
      </c>
      <c r="P207" s="24" t="str">
        <f>Fixtures!E207</f>
        <v>Serie A</v>
      </c>
      <c r="Q207" s="25">
        <f>IF(Fixtures!C207&gt;7,Fixtures!D207)</f>
        <v>43807</v>
      </c>
      <c r="R207" s="24" t="str">
        <f>Fixtures!B207</f>
        <v>Cagliari</v>
      </c>
      <c r="S207" s="22">
        <f>VLOOKUP($R207,CardStats!$A$3:$AH$473,5,FALSE)</f>
        <v>5</v>
      </c>
      <c r="T207" s="22">
        <f>VLOOKUP($R207,CardStats!$A$3:$AH$473,7,FALSE)</f>
        <v>5</v>
      </c>
      <c r="U207" s="22">
        <f>VLOOKUP($R207,CardStats!$A$3:$AH$473,8,FALSE)</f>
        <v>3</v>
      </c>
      <c r="V207" s="22">
        <f>VLOOKUP($R207,CardStats!$A$3:$AH$473,10,FALSE)</f>
        <v>3.4</v>
      </c>
      <c r="W207" s="27">
        <f>VLOOKUP($R207,CardStats!$A$3:$AH$473,11,FALSE)</f>
        <v>0.90909090909090906</v>
      </c>
      <c r="X207" s="27">
        <f>VLOOKUP($R207,CardStats!$A$3:$AH$473,13,FALSE)</f>
        <v>1</v>
      </c>
      <c r="Y207" s="27">
        <f>VLOOKUP($R207,CardStats!$A$3:$AH$473,14,FALSE)</f>
        <v>0.72727272727272729</v>
      </c>
      <c r="Z207" s="27">
        <f>VLOOKUP($R207,CardStats!$A$3:$AH$473,16,FALSE)</f>
        <v>0.8</v>
      </c>
      <c r="AA207" s="27">
        <f>VLOOKUP($R207,CardStats!$A$3:$AH$473,17,FALSE)</f>
        <v>0.54545454545454541</v>
      </c>
      <c r="AB207" s="27">
        <f>VLOOKUP($R207,CardStats!$A$3:$AH$473,19,FALSE)</f>
        <v>0.8</v>
      </c>
      <c r="AC207" s="27">
        <f>VLOOKUP($R207,CardStats!$A$3:$AH$473,20,FALSE)</f>
        <v>1</v>
      </c>
      <c r="AD207" s="27">
        <f>VLOOKUP($R207,CardStats!$A$3:$AH$473,22,FALSE)</f>
        <v>1</v>
      </c>
      <c r="AE207" s="27">
        <f>VLOOKUP($R207,CardStats!$A$3:$AH$473,23,FALSE)</f>
        <v>0.81818181818181823</v>
      </c>
      <c r="AF207" s="27">
        <f>VLOOKUP($R207,CardStats!$A$3:$AH$473,25,FALSE)</f>
        <v>0.8</v>
      </c>
    </row>
    <row r="208" spans="1:32" hidden="1" x14ac:dyDescent="0.3">
      <c r="A208" s="22">
        <f>VLOOKUP($O208,CardStats!$A$3:$AH$473,5,FALSE)</f>
        <v>5.5454545454545459</v>
      </c>
      <c r="B208" s="22">
        <f>VLOOKUP($O208,CardStats!$A$3:$AH$473,6,FALSE)</f>
        <v>5</v>
      </c>
      <c r="C208" s="22">
        <f>VLOOKUP($O208,CardStats!$A$3:$AH$473,8,FALSE)</f>
        <v>3.1818181818181817</v>
      </c>
      <c r="D208" s="22">
        <f>VLOOKUP($O208,CardStats!$A$3:$AH$473,9,FALSE)</f>
        <v>3.3333333333333335</v>
      </c>
      <c r="E208" s="27">
        <f>VLOOKUP($O208,CardStats!$A$3:$AH$473,11,FALSE)</f>
        <v>1</v>
      </c>
      <c r="F208" s="27">
        <f>VLOOKUP($O208,CardStats!$A$3:$AH$473,12,FALSE)</f>
        <v>1</v>
      </c>
      <c r="G208" s="27">
        <f>VLOOKUP($O208,CardStats!$A$3:$AH$473,14,FALSE)</f>
        <v>0.81818181818181823</v>
      </c>
      <c r="H208" s="27">
        <f>VLOOKUP($O208,CardStats!$A$3:$AH$473,15,FALSE)</f>
        <v>0.66666666666666663</v>
      </c>
      <c r="I208" s="27">
        <f>VLOOKUP($O208,CardStats!$A$3:$AH$473,17,FALSE)</f>
        <v>0.63636363636363635</v>
      </c>
      <c r="J208" s="27">
        <f>VLOOKUP($O208,CardStats!$A$3:$AH$473,18,FALSE)</f>
        <v>0.5</v>
      </c>
      <c r="K208" s="27">
        <f>VLOOKUP($O208,CardStats!$A$3:$AH$473,20,FALSE)</f>
        <v>1</v>
      </c>
      <c r="L208" s="27">
        <f>VLOOKUP($O208,CardStats!$A$3:$AH$473,21,FALSE)</f>
        <v>1</v>
      </c>
      <c r="M208" s="27">
        <f>VLOOKUP($O208,CardStats!$A$3:$AH$473,23,FALSE)</f>
        <v>0.90909090909090906</v>
      </c>
      <c r="N208" s="27">
        <f>VLOOKUP($O208,CardStats!$A$3:$AH$473,24,FALSE)</f>
        <v>0.83333333333333337</v>
      </c>
      <c r="O208" s="24" t="str">
        <f>Fixtures!A208</f>
        <v>SPAL</v>
      </c>
      <c r="P208" s="24" t="str">
        <f>Fixtures!E208</f>
        <v>Serie A</v>
      </c>
      <c r="Q208" s="25">
        <f>IF(Fixtures!C208&gt;7,Fixtures!D208)</f>
        <v>43807</v>
      </c>
      <c r="R208" s="24" t="str">
        <f>Fixtures!B208</f>
        <v>Brescia</v>
      </c>
      <c r="S208" s="22">
        <f>VLOOKUP($R208,CardStats!$A$3:$AH$473,5,FALSE)</f>
        <v>6</v>
      </c>
      <c r="T208" s="22">
        <f>VLOOKUP($R208,CardStats!$A$3:$AH$473,7,FALSE)</f>
        <v>6.333333333333333</v>
      </c>
      <c r="U208" s="22">
        <f>VLOOKUP($R208,CardStats!$A$3:$AH$473,8,FALSE)</f>
        <v>2.7</v>
      </c>
      <c r="V208" s="22">
        <f>VLOOKUP($R208,CardStats!$A$3:$AH$473,10,FALSE)</f>
        <v>3.3333333333333335</v>
      </c>
      <c r="W208" s="27">
        <f>VLOOKUP($R208,CardStats!$A$3:$AH$473,11,FALSE)</f>
        <v>1</v>
      </c>
      <c r="X208" s="27">
        <f>VLOOKUP($R208,CardStats!$A$3:$AH$473,13,FALSE)</f>
        <v>1</v>
      </c>
      <c r="Y208" s="27">
        <f>VLOOKUP($R208,CardStats!$A$3:$AH$473,14,FALSE)</f>
        <v>0.8</v>
      </c>
      <c r="Z208" s="27">
        <f>VLOOKUP($R208,CardStats!$A$3:$AH$473,16,FALSE)</f>
        <v>0.83333333333333337</v>
      </c>
      <c r="AA208" s="27">
        <f>VLOOKUP($R208,CardStats!$A$3:$AH$473,17,FALSE)</f>
        <v>0.6</v>
      </c>
      <c r="AB208" s="27">
        <f>VLOOKUP($R208,CardStats!$A$3:$AH$473,19,FALSE)</f>
        <v>0.66666666666666663</v>
      </c>
      <c r="AC208" s="27">
        <f>VLOOKUP($R208,CardStats!$A$3:$AH$473,20,FALSE)</f>
        <v>0.9</v>
      </c>
      <c r="AD208" s="27">
        <f>VLOOKUP($R208,CardStats!$A$3:$AH$473,22,FALSE)</f>
        <v>1</v>
      </c>
      <c r="AE208" s="27">
        <f>VLOOKUP($R208,CardStats!$A$3:$AH$473,23,FALSE)</f>
        <v>0.7</v>
      </c>
      <c r="AF208" s="27">
        <f>VLOOKUP($R208,CardStats!$A$3:$AH$473,25,FALSE)</f>
        <v>0.83333333333333337</v>
      </c>
    </row>
    <row r="209" spans="1:32" hidden="1" x14ac:dyDescent="0.3">
      <c r="A209" s="22">
        <f>VLOOKUP($O209,CardStats!$A$3:$AH$473,5,FALSE)</f>
        <v>5.5454545454545459</v>
      </c>
      <c r="B209" s="22">
        <f>VLOOKUP($O209,CardStats!$A$3:$AH$473,6,FALSE)</f>
        <v>6.5</v>
      </c>
      <c r="C209" s="22">
        <f>VLOOKUP($O209,CardStats!$A$3:$AH$473,8,FALSE)</f>
        <v>2.5454545454545454</v>
      </c>
      <c r="D209" s="22">
        <f>VLOOKUP($O209,CardStats!$A$3:$AH$473,9,FALSE)</f>
        <v>2.8333333333333335</v>
      </c>
      <c r="E209" s="27">
        <f>VLOOKUP($O209,CardStats!$A$3:$AH$473,11,FALSE)</f>
        <v>1</v>
      </c>
      <c r="F209" s="27">
        <f>VLOOKUP($O209,CardStats!$A$3:$AH$473,12,FALSE)</f>
        <v>1</v>
      </c>
      <c r="G209" s="27">
        <f>VLOOKUP($O209,CardStats!$A$3:$AH$473,14,FALSE)</f>
        <v>0.81818181818181823</v>
      </c>
      <c r="H209" s="27">
        <f>VLOOKUP($O209,CardStats!$A$3:$AH$473,15,FALSE)</f>
        <v>0.83333333333333337</v>
      </c>
      <c r="I209" s="27">
        <f>VLOOKUP($O209,CardStats!$A$3:$AH$473,17,FALSE)</f>
        <v>0.63636363636363635</v>
      </c>
      <c r="J209" s="27">
        <f>VLOOKUP($O209,CardStats!$A$3:$AH$473,18,FALSE)</f>
        <v>0.83333333333333337</v>
      </c>
      <c r="K209" s="27">
        <f>VLOOKUP($O209,CardStats!$A$3:$AH$473,20,FALSE)</f>
        <v>1</v>
      </c>
      <c r="L209" s="27">
        <f>VLOOKUP($O209,CardStats!$A$3:$AH$473,21,FALSE)</f>
        <v>1</v>
      </c>
      <c r="M209" s="27">
        <f>VLOOKUP($O209,CardStats!$A$3:$AH$473,23,FALSE)</f>
        <v>0.72727272727272729</v>
      </c>
      <c r="N209" s="27">
        <f>VLOOKUP($O209,CardStats!$A$3:$AH$473,24,FALSE)</f>
        <v>0.66666666666666663</v>
      </c>
      <c r="O209" s="24" t="str">
        <f>Fixtures!A209</f>
        <v>Torino</v>
      </c>
      <c r="P209" s="24" t="str">
        <f>Fixtures!E209</f>
        <v>Serie A</v>
      </c>
      <c r="Q209" s="25">
        <f>IF(Fixtures!C209&gt;7,Fixtures!D209)</f>
        <v>43807</v>
      </c>
      <c r="R209" s="24" t="str">
        <f>Fixtures!B209</f>
        <v>Fiorentina</v>
      </c>
      <c r="S209" s="22">
        <f>VLOOKUP($R209,CardStats!$A$3:$AH$473,5,FALSE)</f>
        <v>5.8181818181818183</v>
      </c>
      <c r="T209" s="22">
        <f>VLOOKUP($R209,CardStats!$A$3:$AH$473,7,FALSE)</f>
        <v>5.2</v>
      </c>
      <c r="U209" s="22">
        <f>VLOOKUP($R209,CardStats!$A$3:$AH$473,8,FALSE)</f>
        <v>3.0909090909090908</v>
      </c>
      <c r="V209" s="22">
        <f>VLOOKUP($R209,CardStats!$A$3:$AH$473,10,FALSE)</f>
        <v>3.2</v>
      </c>
      <c r="W209" s="27">
        <f>VLOOKUP($R209,CardStats!$A$3:$AH$473,11,FALSE)</f>
        <v>0.90909090909090906</v>
      </c>
      <c r="X209" s="27">
        <f>VLOOKUP($R209,CardStats!$A$3:$AH$473,13,FALSE)</f>
        <v>0.8</v>
      </c>
      <c r="Y209" s="27">
        <f>VLOOKUP($R209,CardStats!$A$3:$AH$473,14,FALSE)</f>
        <v>0.72727272727272729</v>
      </c>
      <c r="Z209" s="27">
        <f>VLOOKUP($R209,CardStats!$A$3:$AH$473,16,FALSE)</f>
        <v>0.6</v>
      </c>
      <c r="AA209" s="27">
        <f>VLOOKUP($R209,CardStats!$A$3:$AH$473,17,FALSE)</f>
        <v>0.63636363636363635</v>
      </c>
      <c r="AB209" s="27">
        <f>VLOOKUP($R209,CardStats!$A$3:$AH$473,19,FALSE)</f>
        <v>0.6</v>
      </c>
      <c r="AC209" s="27">
        <f>VLOOKUP($R209,CardStats!$A$3:$AH$473,20,FALSE)</f>
        <v>0.90909090909090906</v>
      </c>
      <c r="AD209" s="27">
        <f>VLOOKUP($R209,CardStats!$A$3:$AH$473,22,FALSE)</f>
        <v>0.8</v>
      </c>
      <c r="AE209" s="27">
        <f>VLOOKUP($R209,CardStats!$A$3:$AH$473,23,FALSE)</f>
        <v>0.81818181818181823</v>
      </c>
      <c r="AF209" s="27">
        <f>VLOOKUP($R209,CardStats!$A$3:$AH$473,25,FALSE)</f>
        <v>0.8</v>
      </c>
    </row>
    <row r="210" spans="1:32" hidden="1" x14ac:dyDescent="0.3">
      <c r="A210" s="22">
        <f>VLOOKUP($O210,CardStats!$A$3:$AH$473,5,FALSE)</f>
        <v>6.166666666666667</v>
      </c>
      <c r="B210" s="22">
        <f>VLOOKUP($O210,CardStats!$A$3:$AH$473,6,FALSE)</f>
        <v>7.666666666666667</v>
      </c>
      <c r="C210" s="22">
        <f>VLOOKUP($O210,CardStats!$A$3:$AH$473,8,FALSE)</f>
        <v>3.1666666666666665</v>
      </c>
      <c r="D210" s="22">
        <f>VLOOKUP($O210,CardStats!$A$3:$AH$473,9,FALSE)</f>
        <v>3.8333333333333335</v>
      </c>
      <c r="E210" s="27">
        <f>VLOOKUP($O210,CardStats!$A$3:$AH$473,11,FALSE)</f>
        <v>0.91666666666666663</v>
      </c>
      <c r="F210" s="27">
        <f>VLOOKUP($O210,CardStats!$A$3:$AH$473,12,FALSE)</f>
        <v>1</v>
      </c>
      <c r="G210" s="27">
        <f>VLOOKUP($O210,CardStats!$A$3:$AH$473,14,FALSE)</f>
        <v>0.83333333333333337</v>
      </c>
      <c r="H210" s="27">
        <f>VLOOKUP($O210,CardStats!$A$3:$AH$473,15,FALSE)</f>
        <v>1</v>
      </c>
      <c r="I210" s="27">
        <f>VLOOKUP($O210,CardStats!$A$3:$AH$473,17,FALSE)</f>
        <v>0.66666666666666663</v>
      </c>
      <c r="J210" s="27">
        <f>VLOOKUP($O210,CardStats!$A$3:$AH$473,18,FALSE)</f>
        <v>0.83333333333333337</v>
      </c>
      <c r="K210" s="27">
        <f>VLOOKUP($O210,CardStats!$A$3:$AH$473,20,FALSE)</f>
        <v>1</v>
      </c>
      <c r="L210" s="27">
        <f>VLOOKUP($O210,CardStats!$A$3:$AH$473,21,FALSE)</f>
        <v>1</v>
      </c>
      <c r="M210" s="27">
        <f>VLOOKUP($O210,CardStats!$A$3:$AH$473,23,FALSE)</f>
        <v>0.91666666666666663</v>
      </c>
      <c r="N210" s="27">
        <f>VLOOKUP($O210,CardStats!$A$3:$AH$473,24,FALSE)</f>
        <v>1</v>
      </c>
      <c r="O210" s="24" t="str">
        <f>Fixtures!A210</f>
        <v>Real Betis</v>
      </c>
      <c r="P210" s="24" t="str">
        <f>Fixtures!E210</f>
        <v>La Liga</v>
      </c>
      <c r="Q210" s="25">
        <f>IF(Fixtures!C210&gt;7,Fixtures!D210)</f>
        <v>43807</v>
      </c>
      <c r="R210" s="24" t="str">
        <f>Fixtures!B210</f>
        <v>Athletic Club</v>
      </c>
      <c r="S210" s="22">
        <f>VLOOKUP($R210,CardStats!$A$3:$AH$473,5,FALSE)</f>
        <v>3.9166666666666665</v>
      </c>
      <c r="T210" s="22">
        <f>VLOOKUP($R210,CardStats!$A$3:$AH$473,7,FALSE)</f>
        <v>3.6666666666666665</v>
      </c>
      <c r="U210" s="22">
        <f>VLOOKUP($R210,CardStats!$A$3:$AH$473,8,FALSE)</f>
        <v>1.6666666666666667</v>
      </c>
      <c r="V210" s="22">
        <f>VLOOKUP($R210,CardStats!$A$3:$AH$473,10,FALSE)</f>
        <v>2</v>
      </c>
      <c r="W210" s="27">
        <f>VLOOKUP($R210,CardStats!$A$3:$AH$473,11,FALSE)</f>
        <v>0.66666666666666663</v>
      </c>
      <c r="X210" s="27">
        <f>VLOOKUP($R210,CardStats!$A$3:$AH$473,13,FALSE)</f>
        <v>0.66666666666666663</v>
      </c>
      <c r="Y210" s="27">
        <f>VLOOKUP($R210,CardStats!$A$3:$AH$473,14,FALSE)</f>
        <v>0.58333333333333337</v>
      </c>
      <c r="Z210" s="27">
        <f>VLOOKUP($R210,CardStats!$A$3:$AH$473,16,FALSE)</f>
        <v>0.5</v>
      </c>
      <c r="AA210" s="27">
        <f>VLOOKUP($R210,CardStats!$A$3:$AH$473,17,FALSE)</f>
        <v>0.5</v>
      </c>
      <c r="AB210" s="27">
        <f>VLOOKUP($R210,CardStats!$A$3:$AH$473,19,FALSE)</f>
        <v>0.33333333333333331</v>
      </c>
      <c r="AC210" s="27">
        <f>VLOOKUP($R210,CardStats!$A$3:$AH$473,20,FALSE)</f>
        <v>0.83333333333333337</v>
      </c>
      <c r="AD210" s="27">
        <f>VLOOKUP($R210,CardStats!$A$3:$AH$473,22,FALSE)</f>
        <v>0.83333333333333337</v>
      </c>
      <c r="AE210" s="27">
        <f>VLOOKUP($R210,CardStats!$A$3:$AH$473,23,FALSE)</f>
        <v>0.5</v>
      </c>
      <c r="AF210" s="27">
        <f>VLOOKUP($R210,CardStats!$A$3:$AH$473,25,FALSE)</f>
        <v>0.5</v>
      </c>
    </row>
    <row r="211" spans="1:32" hidden="1" x14ac:dyDescent="0.3">
      <c r="A211" s="22">
        <f>VLOOKUP($O211,CardStats!$A$3:$AH$473,5,FALSE)</f>
        <v>5.166666666666667</v>
      </c>
      <c r="B211" s="22">
        <f>VLOOKUP($O211,CardStats!$A$3:$AH$473,6,FALSE)</f>
        <v>5</v>
      </c>
      <c r="C211" s="22">
        <f>VLOOKUP($O211,CardStats!$A$3:$AH$473,8,FALSE)</f>
        <v>2.9166666666666665</v>
      </c>
      <c r="D211" s="22">
        <f>VLOOKUP($O211,CardStats!$A$3:$AH$473,9,FALSE)</f>
        <v>2.6</v>
      </c>
      <c r="E211" s="27">
        <f>VLOOKUP($O211,CardStats!$A$3:$AH$473,11,FALSE)</f>
        <v>0.91666666666666663</v>
      </c>
      <c r="F211" s="27">
        <f>VLOOKUP($O211,CardStats!$A$3:$AH$473,12,FALSE)</f>
        <v>1</v>
      </c>
      <c r="G211" s="27">
        <f>VLOOKUP($O211,CardStats!$A$3:$AH$473,14,FALSE)</f>
        <v>0.66666666666666663</v>
      </c>
      <c r="H211" s="27">
        <f>VLOOKUP($O211,CardStats!$A$3:$AH$473,15,FALSE)</f>
        <v>0.8</v>
      </c>
      <c r="I211" s="27">
        <f>VLOOKUP($O211,CardStats!$A$3:$AH$473,17,FALSE)</f>
        <v>0.58333333333333337</v>
      </c>
      <c r="J211" s="27">
        <f>VLOOKUP($O211,CardStats!$A$3:$AH$473,18,FALSE)</f>
        <v>0.6</v>
      </c>
      <c r="K211" s="27">
        <f>VLOOKUP($O211,CardStats!$A$3:$AH$473,20,FALSE)</f>
        <v>0.91666666666666663</v>
      </c>
      <c r="L211" s="27">
        <f>VLOOKUP($O211,CardStats!$A$3:$AH$473,21,FALSE)</f>
        <v>0.8</v>
      </c>
      <c r="M211" s="27">
        <f>VLOOKUP($O211,CardStats!$A$3:$AH$473,23,FALSE)</f>
        <v>0.91666666666666663</v>
      </c>
      <c r="N211" s="27">
        <f>VLOOKUP($O211,CardStats!$A$3:$AH$473,24,FALSE)</f>
        <v>0.8</v>
      </c>
      <c r="O211" s="24" t="str">
        <f>Fixtures!A211</f>
        <v>Eibar</v>
      </c>
      <c r="P211" s="24" t="str">
        <f>Fixtures!E211</f>
        <v>La Liga</v>
      </c>
      <c r="Q211" s="25">
        <f>IF(Fixtures!C211&gt;7,Fixtures!D211)</f>
        <v>43807</v>
      </c>
      <c r="R211" s="24" t="str">
        <f>Fixtures!B211</f>
        <v>Getafe</v>
      </c>
      <c r="S211" s="22">
        <f>VLOOKUP($R211,CardStats!$A$3:$AH$473,5,FALSE)</f>
        <v>6.666666666666667</v>
      </c>
      <c r="T211" s="22">
        <f>VLOOKUP($R211,CardStats!$A$3:$AH$473,7,FALSE)</f>
        <v>6.833333333333333</v>
      </c>
      <c r="U211" s="22">
        <f>VLOOKUP($R211,CardStats!$A$3:$AH$473,8,FALSE)</f>
        <v>3.6666666666666665</v>
      </c>
      <c r="V211" s="22">
        <f>VLOOKUP($R211,CardStats!$A$3:$AH$473,10,FALSE)</f>
        <v>4.166666666666667</v>
      </c>
      <c r="W211" s="27">
        <f>VLOOKUP($R211,CardStats!$A$3:$AH$473,11,FALSE)</f>
        <v>1</v>
      </c>
      <c r="X211" s="27">
        <f>VLOOKUP($R211,CardStats!$A$3:$AH$473,13,FALSE)</f>
        <v>1</v>
      </c>
      <c r="Y211" s="27">
        <f>VLOOKUP($R211,CardStats!$A$3:$AH$473,14,FALSE)</f>
        <v>0.91666666666666663</v>
      </c>
      <c r="Z211" s="27">
        <f>VLOOKUP($R211,CardStats!$A$3:$AH$473,16,FALSE)</f>
        <v>1</v>
      </c>
      <c r="AA211" s="27">
        <f>VLOOKUP($R211,CardStats!$A$3:$AH$473,17,FALSE)</f>
        <v>0.83333333333333337</v>
      </c>
      <c r="AB211" s="27">
        <f>VLOOKUP($R211,CardStats!$A$3:$AH$473,19,FALSE)</f>
        <v>1</v>
      </c>
      <c r="AC211" s="27">
        <f>VLOOKUP($R211,CardStats!$A$3:$AH$473,20,FALSE)</f>
        <v>1</v>
      </c>
      <c r="AD211" s="27">
        <f>VLOOKUP($R211,CardStats!$A$3:$AH$473,22,FALSE)</f>
        <v>1</v>
      </c>
      <c r="AE211" s="27">
        <f>VLOOKUP($R211,CardStats!$A$3:$AH$473,23,FALSE)</f>
        <v>0.91666666666666663</v>
      </c>
      <c r="AF211" s="27">
        <f>VLOOKUP($R211,CardStats!$A$3:$AH$473,25,FALSE)</f>
        <v>1</v>
      </c>
    </row>
    <row r="212" spans="1:32" hidden="1" x14ac:dyDescent="0.3">
      <c r="A212" s="22">
        <f>VLOOKUP($O212,CardStats!$A$3:$AH$473,5,FALSE)</f>
        <v>5.75</v>
      </c>
      <c r="B212" s="22">
        <f>VLOOKUP($O212,CardStats!$A$3:$AH$473,6,FALSE)</f>
        <v>5.4285714285714288</v>
      </c>
      <c r="C212" s="22">
        <f>VLOOKUP($O212,CardStats!$A$3:$AH$473,8,FALSE)</f>
        <v>3.25</v>
      </c>
      <c r="D212" s="22">
        <f>VLOOKUP($O212,CardStats!$A$3:$AH$473,9,FALSE)</f>
        <v>2.8571428571428572</v>
      </c>
      <c r="E212" s="27">
        <f>VLOOKUP($O212,CardStats!$A$3:$AH$473,11,FALSE)</f>
        <v>0.83333333333333337</v>
      </c>
      <c r="F212" s="27">
        <f>VLOOKUP($O212,CardStats!$A$3:$AH$473,12,FALSE)</f>
        <v>0.7142857142857143</v>
      </c>
      <c r="G212" s="27">
        <f>VLOOKUP($O212,CardStats!$A$3:$AH$473,14,FALSE)</f>
        <v>0.83333333333333337</v>
      </c>
      <c r="H212" s="27">
        <f>VLOOKUP($O212,CardStats!$A$3:$AH$473,15,FALSE)</f>
        <v>0.7142857142857143</v>
      </c>
      <c r="I212" s="27">
        <f>VLOOKUP($O212,CardStats!$A$3:$AH$473,17,FALSE)</f>
        <v>0.83333333333333337</v>
      </c>
      <c r="J212" s="27">
        <f>VLOOKUP($O212,CardStats!$A$3:$AH$473,18,FALSE)</f>
        <v>0.7142857142857143</v>
      </c>
      <c r="K212" s="27">
        <f>VLOOKUP($O212,CardStats!$A$3:$AH$473,20,FALSE)</f>
        <v>0.91666666666666663</v>
      </c>
      <c r="L212" s="27">
        <f>VLOOKUP($O212,CardStats!$A$3:$AH$473,21,FALSE)</f>
        <v>0.8571428571428571</v>
      </c>
      <c r="M212" s="27">
        <f>VLOOKUP($O212,CardStats!$A$3:$AH$473,23,FALSE)</f>
        <v>0.91666666666666663</v>
      </c>
      <c r="N212" s="27">
        <f>VLOOKUP($O212,CardStats!$A$3:$AH$473,24,FALSE)</f>
        <v>0.8571428571428571</v>
      </c>
      <c r="O212" s="24" t="str">
        <f>Fixtures!A212</f>
        <v>Leganes</v>
      </c>
      <c r="P212" s="24" t="str">
        <f>Fixtures!E212</f>
        <v>La Liga</v>
      </c>
      <c r="Q212" s="25">
        <f>IF(Fixtures!C212&gt;7,Fixtures!D212)</f>
        <v>43807</v>
      </c>
      <c r="R212" s="24" t="str">
        <f>Fixtures!B212</f>
        <v>Celta Vigo</v>
      </c>
      <c r="S212" s="22">
        <f>VLOOKUP($R212,CardStats!$A$3:$AH$473,5,FALSE)</f>
        <v>6.333333333333333</v>
      </c>
      <c r="T212" s="22">
        <f>VLOOKUP($R212,CardStats!$A$3:$AH$473,7,FALSE)</f>
        <v>6.2</v>
      </c>
      <c r="U212" s="22">
        <f>VLOOKUP($R212,CardStats!$A$3:$AH$473,8,FALSE)</f>
        <v>2.75</v>
      </c>
      <c r="V212" s="22">
        <f>VLOOKUP($R212,CardStats!$A$3:$AH$473,10,FALSE)</f>
        <v>2</v>
      </c>
      <c r="W212" s="27">
        <f>VLOOKUP($R212,CardStats!$A$3:$AH$473,11,FALSE)</f>
        <v>1</v>
      </c>
      <c r="X212" s="27">
        <f>VLOOKUP($R212,CardStats!$A$3:$AH$473,13,FALSE)</f>
        <v>1</v>
      </c>
      <c r="Y212" s="27">
        <f>VLOOKUP($R212,CardStats!$A$3:$AH$473,14,FALSE)</f>
        <v>0.91666666666666663</v>
      </c>
      <c r="Z212" s="27">
        <f>VLOOKUP($R212,CardStats!$A$3:$AH$473,16,FALSE)</f>
        <v>1</v>
      </c>
      <c r="AA212" s="27">
        <f>VLOOKUP($R212,CardStats!$A$3:$AH$473,17,FALSE)</f>
        <v>0.83333333333333337</v>
      </c>
      <c r="AB212" s="27">
        <f>VLOOKUP($R212,CardStats!$A$3:$AH$473,19,FALSE)</f>
        <v>0.8</v>
      </c>
      <c r="AC212" s="27">
        <f>VLOOKUP($R212,CardStats!$A$3:$AH$473,20,FALSE)</f>
        <v>0.91666666666666663</v>
      </c>
      <c r="AD212" s="27">
        <f>VLOOKUP($R212,CardStats!$A$3:$AH$473,22,FALSE)</f>
        <v>1</v>
      </c>
      <c r="AE212" s="27">
        <f>VLOOKUP($R212,CardStats!$A$3:$AH$473,23,FALSE)</f>
        <v>0.58333333333333337</v>
      </c>
      <c r="AF212" s="27">
        <f>VLOOKUP($R212,CardStats!$A$3:$AH$473,25,FALSE)</f>
        <v>0.4</v>
      </c>
    </row>
    <row r="213" spans="1:32" hidden="1" x14ac:dyDescent="0.3">
      <c r="A213" s="22">
        <f>VLOOKUP($O213,CardStats!$A$3:$AH$473,5,FALSE)</f>
        <v>5.333333333333333</v>
      </c>
      <c r="B213" s="22">
        <f>VLOOKUP($O213,CardStats!$A$3:$AH$473,6,FALSE)</f>
        <v>5.166666666666667</v>
      </c>
      <c r="C213" s="22">
        <f>VLOOKUP($O213,CardStats!$A$3:$AH$473,8,FALSE)</f>
        <v>2.9166666666666665</v>
      </c>
      <c r="D213" s="22">
        <f>VLOOKUP($O213,CardStats!$A$3:$AH$473,9,FALSE)</f>
        <v>2.5</v>
      </c>
      <c r="E213" s="27">
        <f>VLOOKUP($O213,CardStats!$A$3:$AH$473,11,FALSE)</f>
        <v>0.91666666666666663</v>
      </c>
      <c r="F213" s="27">
        <f>VLOOKUP($O213,CardStats!$A$3:$AH$473,12,FALSE)</f>
        <v>1</v>
      </c>
      <c r="G213" s="27">
        <f>VLOOKUP($O213,CardStats!$A$3:$AH$473,14,FALSE)</f>
        <v>0.75</v>
      </c>
      <c r="H213" s="27">
        <f>VLOOKUP($O213,CardStats!$A$3:$AH$473,15,FALSE)</f>
        <v>0.66666666666666663</v>
      </c>
      <c r="I213" s="27">
        <f>VLOOKUP($O213,CardStats!$A$3:$AH$473,17,FALSE)</f>
        <v>0.58333333333333337</v>
      </c>
      <c r="J213" s="27">
        <f>VLOOKUP($O213,CardStats!$A$3:$AH$473,18,FALSE)</f>
        <v>0.5</v>
      </c>
      <c r="K213" s="27">
        <f>VLOOKUP($O213,CardStats!$A$3:$AH$473,20,FALSE)</f>
        <v>0.91666666666666663</v>
      </c>
      <c r="L213" s="27">
        <f>VLOOKUP($O213,CardStats!$A$3:$AH$473,21,FALSE)</f>
        <v>1</v>
      </c>
      <c r="M213" s="27">
        <f>VLOOKUP($O213,CardStats!$A$3:$AH$473,23,FALSE)</f>
        <v>0.66666666666666663</v>
      </c>
      <c r="N213" s="27">
        <f>VLOOKUP($O213,CardStats!$A$3:$AH$473,24,FALSE)</f>
        <v>0.66666666666666663</v>
      </c>
      <c r="O213" s="24" t="str">
        <f>Fixtures!A213</f>
        <v>Osasuna</v>
      </c>
      <c r="P213" s="24" t="str">
        <f>Fixtures!E213</f>
        <v>La Liga</v>
      </c>
      <c r="Q213" s="25">
        <f>IF(Fixtures!C213&gt;7,Fixtures!D213)</f>
        <v>43807</v>
      </c>
      <c r="R213" s="24" t="str">
        <f>Fixtures!B213</f>
        <v>Sevilla</v>
      </c>
      <c r="S213" s="22">
        <f>VLOOKUP($R213,CardStats!$A$3:$AH$473,5,FALSE)</f>
        <v>5.916666666666667</v>
      </c>
      <c r="T213" s="22">
        <f>VLOOKUP($R213,CardStats!$A$3:$AH$473,7,FALSE)</f>
        <v>7</v>
      </c>
      <c r="U213" s="22">
        <f>VLOOKUP($R213,CardStats!$A$3:$AH$473,8,FALSE)</f>
        <v>2.8333333333333335</v>
      </c>
      <c r="V213" s="22">
        <f>VLOOKUP($R213,CardStats!$A$3:$AH$473,10,FALSE)</f>
        <v>3</v>
      </c>
      <c r="W213" s="27">
        <f>VLOOKUP($R213,CardStats!$A$3:$AH$473,11,FALSE)</f>
        <v>0.83333333333333337</v>
      </c>
      <c r="X213" s="27">
        <f>VLOOKUP($R213,CardStats!$A$3:$AH$473,13,FALSE)</f>
        <v>0.83333333333333337</v>
      </c>
      <c r="Y213" s="27">
        <f>VLOOKUP($R213,CardStats!$A$3:$AH$473,14,FALSE)</f>
        <v>0.83333333333333337</v>
      </c>
      <c r="Z213" s="27">
        <f>VLOOKUP($R213,CardStats!$A$3:$AH$473,16,FALSE)</f>
        <v>0.83333333333333337</v>
      </c>
      <c r="AA213" s="27">
        <f>VLOOKUP($R213,CardStats!$A$3:$AH$473,17,FALSE)</f>
        <v>0.66666666666666663</v>
      </c>
      <c r="AB213" s="27">
        <f>VLOOKUP($R213,CardStats!$A$3:$AH$473,19,FALSE)</f>
        <v>0.66666666666666663</v>
      </c>
      <c r="AC213" s="27">
        <f>VLOOKUP($R213,CardStats!$A$3:$AH$473,20,FALSE)</f>
        <v>1</v>
      </c>
      <c r="AD213" s="27">
        <f>VLOOKUP($R213,CardStats!$A$3:$AH$473,22,FALSE)</f>
        <v>1</v>
      </c>
      <c r="AE213" s="27">
        <f>VLOOKUP($R213,CardStats!$A$3:$AH$473,23,FALSE)</f>
        <v>0.83333333333333337</v>
      </c>
      <c r="AF213" s="27">
        <f>VLOOKUP($R213,CardStats!$A$3:$AH$473,25,FALSE)</f>
        <v>0.83333333333333337</v>
      </c>
    </row>
    <row r="214" spans="1:32" hidden="1" x14ac:dyDescent="0.3">
      <c r="A214" s="22">
        <f>VLOOKUP($O214,CardStats!$A$3:$AH$473,5,FALSE)</f>
        <v>4.916666666666667</v>
      </c>
      <c r="B214" s="22">
        <f>VLOOKUP($O214,CardStats!$A$3:$AH$473,6,FALSE)</f>
        <v>5.6</v>
      </c>
      <c r="C214" s="22">
        <f>VLOOKUP($O214,CardStats!$A$3:$AH$473,8,FALSE)</f>
        <v>2.6666666666666665</v>
      </c>
      <c r="D214" s="22">
        <f>VLOOKUP($O214,CardStats!$A$3:$AH$473,9,FALSE)</f>
        <v>3</v>
      </c>
      <c r="E214" s="27">
        <f>VLOOKUP($O214,CardStats!$A$3:$AH$473,11,FALSE)</f>
        <v>0.91666666666666663</v>
      </c>
      <c r="F214" s="27">
        <f>VLOOKUP($O214,CardStats!$A$3:$AH$473,12,FALSE)</f>
        <v>0.8</v>
      </c>
      <c r="G214" s="27">
        <f>VLOOKUP($O214,CardStats!$A$3:$AH$473,14,FALSE)</f>
        <v>0.58333333333333337</v>
      </c>
      <c r="H214" s="27">
        <f>VLOOKUP($O214,CardStats!$A$3:$AH$473,15,FALSE)</f>
        <v>0.6</v>
      </c>
      <c r="I214" s="27">
        <f>VLOOKUP($O214,CardStats!$A$3:$AH$473,17,FALSE)</f>
        <v>0.41666666666666669</v>
      </c>
      <c r="J214" s="27">
        <f>VLOOKUP($O214,CardStats!$A$3:$AH$473,18,FALSE)</f>
        <v>0.6</v>
      </c>
      <c r="K214" s="27">
        <f>VLOOKUP($O214,CardStats!$A$3:$AH$473,20,FALSE)</f>
        <v>0.83333333333333337</v>
      </c>
      <c r="L214" s="27">
        <f>VLOOKUP($O214,CardStats!$A$3:$AH$473,21,FALSE)</f>
        <v>0.8</v>
      </c>
      <c r="M214" s="27">
        <f>VLOOKUP($O214,CardStats!$A$3:$AH$473,23,FALSE)</f>
        <v>0.66666666666666663</v>
      </c>
      <c r="N214" s="27">
        <f>VLOOKUP($O214,CardStats!$A$3:$AH$473,24,FALSE)</f>
        <v>0.6</v>
      </c>
      <c r="O214" s="24" t="str">
        <f>Fixtures!A214</f>
        <v>Real Valladolid</v>
      </c>
      <c r="P214" s="24" t="str">
        <f>Fixtures!E214</f>
        <v>La Liga</v>
      </c>
      <c r="Q214" s="25">
        <f>IF(Fixtures!C214&gt;7,Fixtures!D214)</f>
        <v>43807</v>
      </c>
      <c r="R214" s="24" t="str">
        <f>Fixtures!B214</f>
        <v>Real Sociedad</v>
      </c>
      <c r="S214" s="22">
        <f>VLOOKUP($R214,CardStats!$A$3:$AH$473,5,FALSE)</f>
        <v>4.666666666666667</v>
      </c>
      <c r="T214" s="22">
        <f>VLOOKUP($R214,CardStats!$A$3:$AH$473,7,FALSE)</f>
        <v>4</v>
      </c>
      <c r="U214" s="22">
        <f>VLOOKUP($R214,CardStats!$A$3:$AH$473,8,FALSE)</f>
        <v>2.0833333333333335</v>
      </c>
      <c r="V214" s="22">
        <f>VLOOKUP($R214,CardStats!$A$3:$AH$473,10,FALSE)</f>
        <v>2</v>
      </c>
      <c r="W214" s="27">
        <f>VLOOKUP($R214,CardStats!$A$3:$AH$473,11,FALSE)</f>
        <v>0.75</v>
      </c>
      <c r="X214" s="27">
        <f>VLOOKUP($R214,CardStats!$A$3:$AH$473,13,FALSE)</f>
        <v>0.5714285714285714</v>
      </c>
      <c r="Y214" s="27">
        <f>VLOOKUP($R214,CardStats!$A$3:$AH$473,14,FALSE)</f>
        <v>0.66666666666666663</v>
      </c>
      <c r="Z214" s="27">
        <f>VLOOKUP($R214,CardStats!$A$3:$AH$473,16,FALSE)</f>
        <v>0.42857142857142855</v>
      </c>
      <c r="AA214" s="27">
        <f>VLOOKUP($R214,CardStats!$A$3:$AH$473,17,FALSE)</f>
        <v>0.58333333333333337</v>
      </c>
      <c r="AB214" s="27">
        <f>VLOOKUP($R214,CardStats!$A$3:$AH$473,19,FALSE)</f>
        <v>0.42857142857142855</v>
      </c>
      <c r="AC214" s="27">
        <f>VLOOKUP($R214,CardStats!$A$3:$AH$473,20,FALSE)</f>
        <v>0.91666666666666663</v>
      </c>
      <c r="AD214" s="27">
        <f>VLOOKUP($R214,CardStats!$A$3:$AH$473,22,FALSE)</f>
        <v>0.8571428571428571</v>
      </c>
      <c r="AE214" s="27">
        <f>VLOOKUP($R214,CardStats!$A$3:$AH$473,23,FALSE)</f>
        <v>0.66666666666666663</v>
      </c>
      <c r="AF214" s="27">
        <f>VLOOKUP($R214,CardStats!$A$3:$AH$473,25,FALSE)</f>
        <v>0.7142857142857143</v>
      </c>
    </row>
    <row r="215" spans="1:32" hidden="1" x14ac:dyDescent="0.3">
      <c r="A215" s="22">
        <f>VLOOKUP($O215,CardStats!$A$3:$AH$473,5,FALSE)</f>
        <v>4</v>
      </c>
      <c r="B215" s="22">
        <f>VLOOKUP($O215,CardStats!$A$3:$AH$473,6,FALSE)</f>
        <v>3.8</v>
      </c>
      <c r="C215" s="22">
        <f>VLOOKUP($O215,CardStats!$A$3:$AH$473,8,FALSE)</f>
        <v>1.6</v>
      </c>
      <c r="D215" s="22">
        <f>VLOOKUP($O215,CardStats!$A$3:$AH$473,9,FALSE)</f>
        <v>1</v>
      </c>
      <c r="E215" s="27">
        <f>VLOOKUP($O215,CardStats!$A$3:$AH$473,11,FALSE)</f>
        <v>0.7</v>
      </c>
      <c r="F215" s="27">
        <f>VLOOKUP($O215,CardStats!$A$3:$AH$473,12,FALSE)</f>
        <v>0.6</v>
      </c>
      <c r="G215" s="27">
        <f>VLOOKUP($O215,CardStats!$A$3:$AH$473,14,FALSE)</f>
        <v>0.4</v>
      </c>
      <c r="H215" s="27">
        <f>VLOOKUP($O215,CardStats!$A$3:$AH$473,15,FALSE)</f>
        <v>0.4</v>
      </c>
      <c r="I215" s="27">
        <f>VLOOKUP($O215,CardStats!$A$3:$AH$473,17,FALSE)</f>
        <v>0.4</v>
      </c>
      <c r="J215" s="27">
        <f>VLOOKUP($O215,CardStats!$A$3:$AH$473,18,FALSE)</f>
        <v>0.4</v>
      </c>
      <c r="K215" s="27">
        <f>VLOOKUP($O215,CardStats!$A$3:$AH$473,20,FALSE)</f>
        <v>0.7</v>
      </c>
      <c r="L215" s="27">
        <f>VLOOKUP($O215,CardStats!$A$3:$AH$473,21,FALSE)</f>
        <v>0.6</v>
      </c>
      <c r="M215" s="27">
        <f>VLOOKUP($O215,CardStats!$A$3:$AH$473,23,FALSE)</f>
        <v>0.3</v>
      </c>
      <c r="N215" s="27">
        <f>VLOOKUP($O215,CardStats!$A$3:$AH$473,24,FALSE)</f>
        <v>0.2</v>
      </c>
      <c r="O215" s="24" t="str">
        <f>Fixtures!A215</f>
        <v>Werder Bremen</v>
      </c>
      <c r="P215" s="24" t="str">
        <f>Fixtures!E215</f>
        <v>Bundesliga</v>
      </c>
      <c r="Q215" s="25">
        <f>IF(Fixtures!C215&gt;7,Fixtures!D215)</f>
        <v>43807</v>
      </c>
      <c r="R215" s="24" t="str">
        <f>Fixtures!B215</f>
        <v>Paderborn</v>
      </c>
      <c r="S215" s="22">
        <f>VLOOKUP($R215,CardStats!$A$3:$AH$473,5,FALSE)</f>
        <v>3.7</v>
      </c>
      <c r="T215" s="22">
        <f>VLOOKUP($R215,CardStats!$A$3:$AH$473,7,FALSE)</f>
        <v>2.8</v>
      </c>
      <c r="U215" s="22">
        <f>VLOOKUP($R215,CardStats!$A$3:$AH$473,8,FALSE)</f>
        <v>2</v>
      </c>
      <c r="V215" s="22">
        <f>VLOOKUP($R215,CardStats!$A$3:$AH$473,10,FALSE)</f>
        <v>1.6</v>
      </c>
      <c r="W215" s="27">
        <f>VLOOKUP($R215,CardStats!$A$3:$AH$473,11,FALSE)</f>
        <v>0.6</v>
      </c>
      <c r="X215" s="27">
        <f>VLOOKUP($R215,CardStats!$A$3:$AH$473,13,FALSE)</f>
        <v>0.4</v>
      </c>
      <c r="Y215" s="27">
        <f>VLOOKUP($R215,CardStats!$A$3:$AH$473,14,FALSE)</f>
        <v>0.4</v>
      </c>
      <c r="Z215" s="27">
        <f>VLOOKUP($R215,CardStats!$A$3:$AH$473,16,FALSE)</f>
        <v>0.2</v>
      </c>
      <c r="AA215" s="27">
        <f>VLOOKUP($R215,CardStats!$A$3:$AH$473,17,FALSE)</f>
        <v>0.3</v>
      </c>
      <c r="AB215" s="27">
        <f>VLOOKUP($R215,CardStats!$A$3:$AH$473,19,FALSE)</f>
        <v>0.2</v>
      </c>
      <c r="AC215" s="27">
        <f>VLOOKUP($R215,CardStats!$A$3:$AH$473,20,FALSE)</f>
        <v>0.8</v>
      </c>
      <c r="AD215" s="27">
        <f>VLOOKUP($R215,CardStats!$A$3:$AH$473,22,FALSE)</f>
        <v>0.6</v>
      </c>
      <c r="AE215" s="27">
        <f>VLOOKUP($R215,CardStats!$A$3:$AH$473,23,FALSE)</f>
        <v>0.5</v>
      </c>
      <c r="AF215" s="27">
        <f>VLOOKUP($R215,CardStats!$A$3:$AH$473,25,FALSE)</f>
        <v>0.4</v>
      </c>
    </row>
    <row r="216" spans="1:32" hidden="1" x14ac:dyDescent="0.3">
      <c r="A216" s="22">
        <f>VLOOKUP($O216,CardStats!$A$3:$AH$473,5,FALSE)</f>
        <v>2.7</v>
      </c>
      <c r="B216" s="22">
        <f>VLOOKUP($O216,CardStats!$A$3:$AH$473,6,FALSE)</f>
        <v>2.5</v>
      </c>
      <c r="C216" s="22">
        <f>VLOOKUP($O216,CardStats!$A$3:$AH$473,8,FALSE)</f>
        <v>1.6</v>
      </c>
      <c r="D216" s="22">
        <f>VLOOKUP($O216,CardStats!$A$3:$AH$473,9,FALSE)</f>
        <v>1.5</v>
      </c>
      <c r="E216" s="27">
        <f>VLOOKUP($O216,CardStats!$A$3:$AH$473,11,FALSE)</f>
        <v>0.4</v>
      </c>
      <c r="F216" s="27">
        <f>VLOOKUP($O216,CardStats!$A$3:$AH$473,12,FALSE)</f>
        <v>0.33333333333333331</v>
      </c>
      <c r="G216" s="27">
        <f>VLOOKUP($O216,CardStats!$A$3:$AH$473,14,FALSE)</f>
        <v>0.3</v>
      </c>
      <c r="H216" s="27">
        <f>VLOOKUP($O216,CardStats!$A$3:$AH$473,15,FALSE)</f>
        <v>0.16666666666666666</v>
      </c>
      <c r="I216" s="27">
        <f>VLOOKUP($O216,CardStats!$A$3:$AH$473,17,FALSE)</f>
        <v>0.2</v>
      </c>
      <c r="J216" s="27">
        <f>VLOOKUP($O216,CardStats!$A$3:$AH$473,18,FALSE)</f>
        <v>0.16666666666666666</v>
      </c>
      <c r="K216" s="27">
        <f>VLOOKUP($O216,CardStats!$A$3:$AH$473,20,FALSE)</f>
        <v>0.9</v>
      </c>
      <c r="L216" s="27">
        <f>VLOOKUP($O216,CardStats!$A$3:$AH$473,21,FALSE)</f>
        <v>0.83333333333333337</v>
      </c>
      <c r="M216" s="27">
        <f>VLOOKUP($O216,CardStats!$A$3:$AH$473,23,FALSE)</f>
        <v>0.5</v>
      </c>
      <c r="N216" s="27">
        <f>VLOOKUP($O216,CardStats!$A$3:$AH$473,24,FALSE)</f>
        <v>0.33333333333333331</v>
      </c>
      <c r="O216" s="24" t="str">
        <f>Fixtures!A216</f>
        <v>Union Berlin</v>
      </c>
      <c r="P216" s="24" t="str">
        <f>Fixtures!E216</f>
        <v>Bundesliga</v>
      </c>
      <c r="Q216" s="25">
        <f>IF(Fixtures!C216&gt;7,Fixtures!D216)</f>
        <v>43807</v>
      </c>
      <c r="R216" s="24" t="str">
        <f>Fixtures!B216</f>
        <v>Köln</v>
      </c>
      <c r="S216" s="22">
        <f>VLOOKUP($R216,CardStats!$A$3:$AH$473,5,FALSE)</f>
        <v>3.6</v>
      </c>
      <c r="T216" s="22">
        <f>VLOOKUP($R216,CardStats!$A$3:$AH$473,7,FALSE)</f>
        <v>4.5</v>
      </c>
      <c r="U216" s="22">
        <f>VLOOKUP($R216,CardStats!$A$3:$AH$473,8,FALSE)</f>
        <v>2.1</v>
      </c>
      <c r="V216" s="22">
        <f>VLOOKUP($R216,CardStats!$A$3:$AH$473,10,FALSE)</f>
        <v>2.5</v>
      </c>
      <c r="W216" s="27">
        <f>VLOOKUP($R216,CardStats!$A$3:$AH$473,11,FALSE)</f>
        <v>0.7</v>
      </c>
      <c r="X216" s="27">
        <f>VLOOKUP($R216,CardStats!$A$3:$AH$473,13,FALSE)</f>
        <v>0.83333333333333337</v>
      </c>
      <c r="Y216" s="27">
        <f>VLOOKUP($R216,CardStats!$A$3:$AH$473,14,FALSE)</f>
        <v>0.6</v>
      </c>
      <c r="Z216" s="27">
        <f>VLOOKUP($R216,CardStats!$A$3:$AH$473,16,FALSE)</f>
        <v>0.83333333333333337</v>
      </c>
      <c r="AA216" s="27">
        <f>VLOOKUP($R216,CardStats!$A$3:$AH$473,17,FALSE)</f>
        <v>0.2</v>
      </c>
      <c r="AB216" s="27">
        <f>VLOOKUP($R216,CardStats!$A$3:$AH$473,19,FALSE)</f>
        <v>0.33333333333333331</v>
      </c>
      <c r="AC216" s="27">
        <f>VLOOKUP($R216,CardStats!$A$3:$AH$473,20,FALSE)</f>
        <v>0.9</v>
      </c>
      <c r="AD216" s="27">
        <f>VLOOKUP($R216,CardStats!$A$3:$AH$473,22,FALSE)</f>
        <v>1</v>
      </c>
      <c r="AE216" s="27">
        <f>VLOOKUP($R216,CardStats!$A$3:$AH$473,23,FALSE)</f>
        <v>0.8</v>
      </c>
      <c r="AF216" s="27">
        <f>VLOOKUP($R216,CardStats!$A$3:$AH$473,25,FALSE)</f>
        <v>0.83333333333333337</v>
      </c>
    </row>
    <row r="217" spans="1:32" hidden="1" x14ac:dyDescent="0.3">
      <c r="A217" s="22">
        <f>VLOOKUP($O217,CardStats!$A$3:$AH$473,5,FALSE)</f>
        <v>3.6363636363636362</v>
      </c>
      <c r="B217" s="22">
        <f>VLOOKUP($O217,CardStats!$A$3:$AH$473,6,FALSE)</f>
        <v>3.8333333333333335</v>
      </c>
      <c r="C217" s="22">
        <f>VLOOKUP($O217,CardStats!$A$3:$AH$473,8,FALSE)</f>
        <v>2</v>
      </c>
      <c r="D217" s="22">
        <f>VLOOKUP($O217,CardStats!$A$3:$AH$473,9,FALSE)</f>
        <v>2.1666666666666665</v>
      </c>
      <c r="E217" s="27">
        <f>VLOOKUP($O217,CardStats!$A$3:$AH$473,11,FALSE)</f>
        <v>0.81818181818181823</v>
      </c>
      <c r="F217" s="27">
        <f>VLOOKUP($O217,CardStats!$A$3:$AH$473,12,FALSE)</f>
        <v>1</v>
      </c>
      <c r="G217" s="27">
        <f>VLOOKUP($O217,CardStats!$A$3:$AH$473,14,FALSE)</f>
        <v>0.63636363636363635</v>
      </c>
      <c r="H217" s="27">
        <f>VLOOKUP($O217,CardStats!$A$3:$AH$473,15,FALSE)</f>
        <v>0.66666666666666663</v>
      </c>
      <c r="I217" s="27">
        <f>VLOOKUP($O217,CardStats!$A$3:$AH$473,17,FALSE)</f>
        <v>0.18181818181818182</v>
      </c>
      <c r="J217" s="27">
        <f>VLOOKUP($O217,CardStats!$A$3:$AH$473,18,FALSE)</f>
        <v>0.16666666666666666</v>
      </c>
      <c r="K217" s="27">
        <f>VLOOKUP($O217,CardStats!$A$3:$AH$473,20,FALSE)</f>
        <v>1</v>
      </c>
      <c r="L217" s="27">
        <f>VLOOKUP($O217,CardStats!$A$3:$AH$473,21,FALSE)</f>
        <v>1</v>
      </c>
      <c r="M217" s="27">
        <f>VLOOKUP($O217,CardStats!$A$3:$AH$473,23,FALSE)</f>
        <v>0.81818181818181823</v>
      </c>
      <c r="N217" s="27">
        <f>VLOOKUP($O217,CardStats!$A$3:$AH$473,24,FALSE)</f>
        <v>1</v>
      </c>
      <c r="O217" s="24" t="str">
        <f>Fixtures!A217</f>
        <v>West Ham United</v>
      </c>
      <c r="P217" s="24" t="str">
        <f>Fixtures!E217</f>
        <v>Premier League</v>
      </c>
      <c r="Q217" s="25">
        <f>IF(Fixtures!C217&gt;7,Fixtures!D217)</f>
        <v>43808</v>
      </c>
      <c r="R217" s="24" t="str">
        <f>Fixtures!B217</f>
        <v>Arsenal</v>
      </c>
      <c r="S217" s="22">
        <f>VLOOKUP($R217,CardStats!$A$3:$AH$473,5,FALSE)</f>
        <v>4.7272727272727275</v>
      </c>
      <c r="T217" s="22">
        <f>VLOOKUP($R217,CardStats!$A$3:$AH$473,7,FALSE)</f>
        <v>5.2</v>
      </c>
      <c r="U217" s="22">
        <f>VLOOKUP($R217,CardStats!$A$3:$AH$473,8,FALSE)</f>
        <v>2.5454545454545454</v>
      </c>
      <c r="V217" s="22">
        <f>VLOOKUP($R217,CardStats!$A$3:$AH$473,10,FALSE)</f>
        <v>2.6</v>
      </c>
      <c r="W217" s="27">
        <f>VLOOKUP($R217,CardStats!$A$3:$AH$473,11,FALSE)</f>
        <v>0.72727272727272729</v>
      </c>
      <c r="X217" s="27">
        <f>VLOOKUP($R217,CardStats!$A$3:$AH$473,13,FALSE)</f>
        <v>0.8</v>
      </c>
      <c r="Y217" s="27">
        <f>VLOOKUP($R217,CardStats!$A$3:$AH$473,14,FALSE)</f>
        <v>0.54545454545454541</v>
      </c>
      <c r="Z217" s="27">
        <f>VLOOKUP($R217,CardStats!$A$3:$AH$473,16,FALSE)</f>
        <v>0.8</v>
      </c>
      <c r="AA217" s="27">
        <f>VLOOKUP($R217,CardStats!$A$3:$AH$473,17,FALSE)</f>
        <v>0.45454545454545453</v>
      </c>
      <c r="AB217" s="27">
        <f>VLOOKUP($R217,CardStats!$A$3:$AH$473,19,FALSE)</f>
        <v>0.6</v>
      </c>
      <c r="AC217" s="27">
        <f>VLOOKUP($R217,CardStats!$A$3:$AH$473,20,FALSE)</f>
        <v>0.90909090909090906</v>
      </c>
      <c r="AD217" s="27">
        <f>VLOOKUP($R217,CardStats!$A$3:$AH$473,22,FALSE)</f>
        <v>1</v>
      </c>
      <c r="AE217" s="27">
        <f>VLOOKUP($R217,CardStats!$A$3:$AH$473,23,FALSE)</f>
        <v>0.72727272727272729</v>
      </c>
      <c r="AF217" s="27">
        <f>VLOOKUP($R217,CardStats!$A$3:$AH$473,25,FALSE)</f>
        <v>0.8</v>
      </c>
    </row>
    <row r="218" spans="1:32" hidden="1" x14ac:dyDescent="0.3">
      <c r="A218" s="22">
        <f>VLOOKUP($O218,CardStats!$A$3:$AH$473,5,FALSE)</f>
        <v>4</v>
      </c>
      <c r="B218" s="22">
        <f>VLOOKUP($O218,CardStats!$A$3:$AH$473,6,FALSE)</f>
        <v>3.6</v>
      </c>
      <c r="C218" s="22">
        <f>VLOOKUP($O218,CardStats!$A$3:$AH$473,8,FALSE)</f>
        <v>1.6</v>
      </c>
      <c r="D218" s="22">
        <f>VLOOKUP($O218,CardStats!$A$3:$AH$473,9,FALSE)</f>
        <v>1.2</v>
      </c>
      <c r="E218" s="27">
        <f>VLOOKUP($O218,CardStats!$A$3:$AH$473,11,FALSE)</f>
        <v>0.7</v>
      </c>
      <c r="F218" s="27">
        <f>VLOOKUP($O218,CardStats!$A$3:$AH$473,12,FALSE)</f>
        <v>0.6</v>
      </c>
      <c r="G218" s="27">
        <f>VLOOKUP($O218,CardStats!$A$3:$AH$473,14,FALSE)</f>
        <v>0.7</v>
      </c>
      <c r="H218" s="27">
        <f>VLOOKUP($O218,CardStats!$A$3:$AH$473,15,FALSE)</f>
        <v>0.6</v>
      </c>
      <c r="I218" s="27">
        <f>VLOOKUP($O218,CardStats!$A$3:$AH$473,17,FALSE)</f>
        <v>0.3</v>
      </c>
      <c r="J218" s="27">
        <f>VLOOKUP($O218,CardStats!$A$3:$AH$473,18,FALSE)</f>
        <v>0.2</v>
      </c>
      <c r="K218" s="27">
        <f>VLOOKUP($O218,CardStats!$A$3:$AH$473,20,FALSE)</f>
        <v>0.7</v>
      </c>
      <c r="L218" s="27">
        <f>VLOOKUP($O218,CardStats!$A$3:$AH$473,21,FALSE)</f>
        <v>0.6</v>
      </c>
      <c r="M218" s="27">
        <f>VLOOKUP($O218,CardStats!$A$3:$AH$473,23,FALSE)</f>
        <v>0.6</v>
      </c>
      <c r="N218" s="27">
        <f>VLOOKUP($O218,CardStats!$A$3:$AH$473,24,FALSE)</f>
        <v>0.6</v>
      </c>
      <c r="O218" s="24" t="str">
        <f>Fixtures!A218</f>
        <v>Hoffenheim</v>
      </c>
      <c r="P218" s="24" t="str">
        <f>Fixtures!E218</f>
        <v>Bundesliga</v>
      </c>
      <c r="Q218" s="25">
        <f>IF(Fixtures!C218&gt;7,Fixtures!D218)</f>
        <v>43812</v>
      </c>
      <c r="R218" s="24" t="str">
        <f>Fixtures!B218</f>
        <v>Augsburg</v>
      </c>
      <c r="S218" s="22">
        <f>VLOOKUP($R218,CardStats!$A$3:$AH$473,5,FALSE)</f>
        <v>3.6</v>
      </c>
      <c r="T218" s="22">
        <f>VLOOKUP($R218,CardStats!$A$3:$AH$473,7,FALSE)</f>
        <v>2</v>
      </c>
      <c r="U218" s="22">
        <f>VLOOKUP($R218,CardStats!$A$3:$AH$473,8,FALSE)</f>
        <v>2.2000000000000002</v>
      </c>
      <c r="V218" s="22">
        <f>VLOOKUP($R218,CardStats!$A$3:$AH$473,10,FALSE)</f>
        <v>1.4</v>
      </c>
      <c r="W218" s="27">
        <f>VLOOKUP($R218,CardStats!$A$3:$AH$473,11,FALSE)</f>
        <v>0.7</v>
      </c>
      <c r="X218" s="27">
        <f>VLOOKUP($R218,CardStats!$A$3:$AH$473,13,FALSE)</f>
        <v>0.4</v>
      </c>
      <c r="Y218" s="27">
        <f>VLOOKUP($R218,CardStats!$A$3:$AH$473,14,FALSE)</f>
        <v>0.5</v>
      </c>
      <c r="Z218" s="27">
        <f>VLOOKUP($R218,CardStats!$A$3:$AH$473,16,FALSE)</f>
        <v>0.2</v>
      </c>
      <c r="AA218" s="27">
        <f>VLOOKUP($R218,CardStats!$A$3:$AH$473,17,FALSE)</f>
        <v>0.4</v>
      </c>
      <c r="AB218" s="27">
        <f>VLOOKUP($R218,CardStats!$A$3:$AH$473,19,FALSE)</f>
        <v>0.2</v>
      </c>
      <c r="AC218" s="27">
        <f>VLOOKUP($R218,CardStats!$A$3:$AH$473,20,FALSE)</f>
        <v>0.8</v>
      </c>
      <c r="AD218" s="27">
        <f>VLOOKUP($R218,CardStats!$A$3:$AH$473,22,FALSE)</f>
        <v>0.6</v>
      </c>
      <c r="AE218" s="27">
        <f>VLOOKUP($R218,CardStats!$A$3:$AH$473,23,FALSE)</f>
        <v>0.7</v>
      </c>
      <c r="AF218" s="27">
        <f>VLOOKUP($R218,CardStats!$A$3:$AH$473,25,FALSE)</f>
        <v>0.4</v>
      </c>
    </row>
    <row r="219" spans="1:32" hidden="1" x14ac:dyDescent="0.3">
      <c r="A219" s="22">
        <f>VLOOKUP($O219,CardStats!$A$3:$AH$473,5,FALSE)</f>
        <v>2.6363636363636362</v>
      </c>
      <c r="B219" s="22">
        <f>VLOOKUP($O219,CardStats!$A$3:$AH$473,6,FALSE)</f>
        <v>2.2000000000000002</v>
      </c>
      <c r="C219" s="22">
        <f>VLOOKUP($O219,CardStats!$A$3:$AH$473,8,FALSE)</f>
        <v>1.7272727272727273</v>
      </c>
      <c r="D219" s="22">
        <f>VLOOKUP($O219,CardStats!$A$3:$AH$473,9,FALSE)</f>
        <v>1</v>
      </c>
      <c r="E219" s="27">
        <f>VLOOKUP($O219,CardStats!$A$3:$AH$473,11,FALSE)</f>
        <v>0.54545454545454541</v>
      </c>
      <c r="F219" s="27">
        <f>VLOOKUP($O219,CardStats!$A$3:$AH$473,12,FALSE)</f>
        <v>0.4</v>
      </c>
      <c r="G219" s="27">
        <f>VLOOKUP($O219,CardStats!$A$3:$AH$473,14,FALSE)</f>
        <v>0.27272727272727271</v>
      </c>
      <c r="H219" s="27">
        <f>VLOOKUP($O219,CardStats!$A$3:$AH$473,15,FALSE)</f>
        <v>0.4</v>
      </c>
      <c r="I219" s="27">
        <f>VLOOKUP($O219,CardStats!$A$3:$AH$473,17,FALSE)</f>
        <v>0.27272727272727271</v>
      </c>
      <c r="J219" s="27">
        <f>VLOOKUP($O219,CardStats!$A$3:$AH$473,18,FALSE)</f>
        <v>0.4</v>
      </c>
      <c r="K219" s="27">
        <f>VLOOKUP($O219,CardStats!$A$3:$AH$473,20,FALSE)</f>
        <v>0.72727272727272729</v>
      </c>
      <c r="L219" s="27">
        <f>VLOOKUP($O219,CardStats!$A$3:$AH$473,21,FALSE)</f>
        <v>0.4</v>
      </c>
      <c r="M219" s="27">
        <f>VLOOKUP($O219,CardStats!$A$3:$AH$473,23,FALSE)</f>
        <v>0.63636363636363635</v>
      </c>
      <c r="N219" s="27">
        <f>VLOOKUP($O219,CardStats!$A$3:$AH$473,24,FALSE)</f>
        <v>0.4</v>
      </c>
      <c r="O219" s="24" t="str">
        <f>Fixtures!A219</f>
        <v>Burnley</v>
      </c>
      <c r="P219" s="24" t="str">
        <f>Fixtures!E219</f>
        <v>Premier League</v>
      </c>
      <c r="Q219" s="25">
        <f>IF(Fixtures!C219&gt;7,Fixtures!D219)</f>
        <v>43813</v>
      </c>
      <c r="R219" s="24" t="str">
        <f>Fixtures!B219</f>
        <v>Newcastle United</v>
      </c>
      <c r="S219" s="22">
        <f>VLOOKUP($R219,CardStats!$A$3:$AH$473,5,FALSE)</f>
        <v>3.6363636363636362</v>
      </c>
      <c r="T219" s="22">
        <f>VLOOKUP($R219,CardStats!$A$3:$AH$473,7,FALSE)</f>
        <v>2.8333333333333335</v>
      </c>
      <c r="U219" s="22">
        <f>VLOOKUP($R219,CardStats!$A$3:$AH$473,8,FALSE)</f>
        <v>1.8181818181818181</v>
      </c>
      <c r="V219" s="22">
        <f>VLOOKUP($R219,CardStats!$A$3:$AH$473,10,FALSE)</f>
        <v>1.5</v>
      </c>
      <c r="W219" s="27">
        <f>VLOOKUP($R219,CardStats!$A$3:$AH$473,11,FALSE)</f>
        <v>0.90909090909090906</v>
      </c>
      <c r="X219" s="27">
        <f>VLOOKUP($R219,CardStats!$A$3:$AH$473,13,FALSE)</f>
        <v>0.83333333333333337</v>
      </c>
      <c r="Y219" s="27">
        <f>VLOOKUP($R219,CardStats!$A$3:$AH$473,14,FALSE)</f>
        <v>0.54545454545454541</v>
      </c>
      <c r="Z219" s="27">
        <f>VLOOKUP($R219,CardStats!$A$3:$AH$473,16,FALSE)</f>
        <v>0.33333333333333331</v>
      </c>
      <c r="AA219" s="27">
        <f>VLOOKUP($R219,CardStats!$A$3:$AH$473,17,FALSE)</f>
        <v>0.27272727272727271</v>
      </c>
      <c r="AB219" s="27">
        <f>VLOOKUP($R219,CardStats!$A$3:$AH$473,19,FALSE)</f>
        <v>0</v>
      </c>
      <c r="AC219" s="27">
        <f>VLOOKUP($R219,CardStats!$A$3:$AH$473,20,FALSE)</f>
        <v>0.90909090909090906</v>
      </c>
      <c r="AD219" s="27">
        <f>VLOOKUP($R219,CardStats!$A$3:$AH$473,22,FALSE)</f>
        <v>0.83333333333333337</v>
      </c>
      <c r="AE219" s="27">
        <f>VLOOKUP($R219,CardStats!$A$3:$AH$473,23,FALSE)</f>
        <v>0.63636363636363635</v>
      </c>
      <c r="AF219" s="27">
        <f>VLOOKUP($R219,CardStats!$A$3:$AH$473,25,FALSE)</f>
        <v>0.5</v>
      </c>
    </row>
    <row r="220" spans="1:32" hidden="1" x14ac:dyDescent="0.3">
      <c r="A220" s="22">
        <f>VLOOKUP($O220,CardStats!$A$3:$AH$473,5,FALSE)</f>
        <v>3.6363636363636362</v>
      </c>
      <c r="B220" s="22">
        <f>VLOOKUP($O220,CardStats!$A$3:$AH$473,6,FALSE)</f>
        <v>3.2</v>
      </c>
      <c r="C220" s="22">
        <f>VLOOKUP($O220,CardStats!$A$3:$AH$473,8,FALSE)</f>
        <v>1.8181818181818181</v>
      </c>
      <c r="D220" s="22">
        <f>VLOOKUP($O220,CardStats!$A$3:$AH$473,9,FALSE)</f>
        <v>1.6</v>
      </c>
      <c r="E220" s="27">
        <f>VLOOKUP($O220,CardStats!$A$3:$AH$473,11,FALSE)</f>
        <v>0.63636363636363635</v>
      </c>
      <c r="F220" s="27">
        <f>VLOOKUP($O220,CardStats!$A$3:$AH$473,12,FALSE)</f>
        <v>0.6</v>
      </c>
      <c r="G220" s="27">
        <f>VLOOKUP($O220,CardStats!$A$3:$AH$473,14,FALSE)</f>
        <v>0.45454545454545453</v>
      </c>
      <c r="H220" s="27">
        <f>VLOOKUP($O220,CardStats!$A$3:$AH$473,15,FALSE)</f>
        <v>0.4</v>
      </c>
      <c r="I220" s="27">
        <f>VLOOKUP($O220,CardStats!$A$3:$AH$473,17,FALSE)</f>
        <v>0.45454545454545453</v>
      </c>
      <c r="J220" s="27">
        <f>VLOOKUP($O220,CardStats!$A$3:$AH$473,18,FALSE)</f>
        <v>0.4</v>
      </c>
      <c r="K220" s="27">
        <f>VLOOKUP($O220,CardStats!$A$3:$AH$473,20,FALSE)</f>
        <v>0.90909090909090906</v>
      </c>
      <c r="L220" s="27">
        <f>VLOOKUP($O220,CardStats!$A$3:$AH$473,21,FALSE)</f>
        <v>0.8</v>
      </c>
      <c r="M220" s="27">
        <f>VLOOKUP($O220,CardStats!$A$3:$AH$473,23,FALSE)</f>
        <v>0.63636363636363635</v>
      </c>
      <c r="N220" s="27">
        <f>VLOOKUP($O220,CardStats!$A$3:$AH$473,24,FALSE)</f>
        <v>0.6</v>
      </c>
      <c r="O220" s="24" t="str">
        <f>Fixtures!A220</f>
        <v>Chelsea</v>
      </c>
      <c r="P220" s="24" t="str">
        <f>Fixtures!E220</f>
        <v>Premier League</v>
      </c>
      <c r="Q220" s="25">
        <f>IF(Fixtures!C220&gt;7,Fixtures!D220)</f>
        <v>43813</v>
      </c>
      <c r="R220" s="24" t="str">
        <f>Fixtures!B220</f>
        <v>AFC Bournemouth</v>
      </c>
      <c r="S220" s="22">
        <f>VLOOKUP($R220,CardStats!$A$3:$AH$473,5,FALSE)</f>
        <v>4.2727272727272725</v>
      </c>
      <c r="T220" s="22">
        <f>VLOOKUP($R220,CardStats!$A$3:$AH$473,7,FALSE)</f>
        <v>4.2</v>
      </c>
      <c r="U220" s="22">
        <f>VLOOKUP($R220,CardStats!$A$3:$AH$473,8,FALSE)</f>
        <v>2.1818181818181817</v>
      </c>
      <c r="V220" s="22">
        <f>VLOOKUP($R220,CardStats!$A$3:$AH$473,10,FALSE)</f>
        <v>2.6</v>
      </c>
      <c r="W220" s="27">
        <f>VLOOKUP($R220,CardStats!$A$3:$AH$473,11,FALSE)</f>
        <v>0.90909090909090906</v>
      </c>
      <c r="X220" s="27">
        <f>VLOOKUP($R220,CardStats!$A$3:$AH$473,13,FALSE)</f>
        <v>0.8</v>
      </c>
      <c r="Y220" s="27">
        <f>VLOOKUP($R220,CardStats!$A$3:$AH$473,14,FALSE)</f>
        <v>0.72727272727272729</v>
      </c>
      <c r="Z220" s="27">
        <f>VLOOKUP($R220,CardStats!$A$3:$AH$473,16,FALSE)</f>
        <v>0.6</v>
      </c>
      <c r="AA220" s="27">
        <f>VLOOKUP($R220,CardStats!$A$3:$AH$473,17,FALSE)</f>
        <v>0.18181818181818182</v>
      </c>
      <c r="AB220" s="27">
        <f>VLOOKUP($R220,CardStats!$A$3:$AH$473,19,FALSE)</f>
        <v>0.2</v>
      </c>
      <c r="AC220" s="27">
        <f>VLOOKUP($R220,CardStats!$A$3:$AH$473,20,FALSE)</f>
        <v>0.90909090909090906</v>
      </c>
      <c r="AD220" s="27">
        <f>VLOOKUP($R220,CardStats!$A$3:$AH$473,22,FALSE)</f>
        <v>1</v>
      </c>
      <c r="AE220" s="27">
        <f>VLOOKUP($R220,CardStats!$A$3:$AH$473,23,FALSE)</f>
        <v>0.72727272727272729</v>
      </c>
      <c r="AF220" s="27">
        <f>VLOOKUP($R220,CardStats!$A$3:$AH$473,25,FALSE)</f>
        <v>1</v>
      </c>
    </row>
    <row r="221" spans="1:32" hidden="1" x14ac:dyDescent="0.3">
      <c r="A221" s="22">
        <f>VLOOKUP($O221,CardStats!$A$3:$AH$473,5,FALSE)</f>
        <v>2.7272727272727271</v>
      </c>
      <c r="B221" s="22">
        <f>VLOOKUP($O221,CardStats!$A$3:$AH$473,6,FALSE)</f>
        <v>3</v>
      </c>
      <c r="C221" s="22">
        <f>VLOOKUP($O221,CardStats!$A$3:$AH$473,8,FALSE)</f>
        <v>1</v>
      </c>
      <c r="D221" s="22">
        <f>VLOOKUP($O221,CardStats!$A$3:$AH$473,9,FALSE)</f>
        <v>0.6</v>
      </c>
      <c r="E221" s="27">
        <f>VLOOKUP($O221,CardStats!$A$3:$AH$473,11,FALSE)</f>
        <v>0.63636363636363635</v>
      </c>
      <c r="F221" s="27">
        <f>VLOOKUP($O221,CardStats!$A$3:$AH$473,12,FALSE)</f>
        <v>0.8</v>
      </c>
      <c r="G221" s="27">
        <f>VLOOKUP($O221,CardStats!$A$3:$AH$473,14,FALSE)</f>
        <v>0.27272727272727271</v>
      </c>
      <c r="H221" s="27">
        <f>VLOOKUP($O221,CardStats!$A$3:$AH$473,15,FALSE)</f>
        <v>0.2</v>
      </c>
      <c r="I221" s="27">
        <f>VLOOKUP($O221,CardStats!$A$3:$AH$473,17,FALSE)</f>
        <v>9.0909090909090912E-2</v>
      </c>
      <c r="J221" s="27">
        <f>VLOOKUP($O221,CardStats!$A$3:$AH$473,18,FALSE)</f>
        <v>0</v>
      </c>
      <c r="K221" s="27">
        <f>VLOOKUP($O221,CardStats!$A$3:$AH$473,20,FALSE)</f>
        <v>0.54545454545454541</v>
      </c>
      <c r="L221" s="27">
        <f>VLOOKUP($O221,CardStats!$A$3:$AH$473,21,FALSE)</f>
        <v>0.6</v>
      </c>
      <c r="M221" s="27">
        <f>VLOOKUP($O221,CardStats!$A$3:$AH$473,23,FALSE)</f>
        <v>0.27272727272727271</v>
      </c>
      <c r="N221" s="27">
        <f>VLOOKUP($O221,CardStats!$A$3:$AH$473,24,FALSE)</f>
        <v>0</v>
      </c>
      <c r="O221" s="24" t="str">
        <f>Fixtures!A221</f>
        <v>Leicester City</v>
      </c>
      <c r="P221" s="24" t="str">
        <f>Fixtures!E221</f>
        <v>Premier League</v>
      </c>
      <c r="Q221" s="25">
        <f>IF(Fixtures!C221&gt;7,Fixtures!D221)</f>
        <v>43813</v>
      </c>
      <c r="R221" s="24" t="str">
        <f>Fixtures!B221</f>
        <v>Norwich City</v>
      </c>
      <c r="S221" s="22">
        <f>VLOOKUP($R221,CardStats!$A$3:$AH$473,5,FALSE)</f>
        <v>3</v>
      </c>
      <c r="T221" s="22">
        <f>VLOOKUP($R221,CardStats!$A$3:$AH$473,7,FALSE)</f>
        <v>2.5</v>
      </c>
      <c r="U221" s="22">
        <f>VLOOKUP($R221,CardStats!$A$3:$AH$473,8,FALSE)</f>
        <v>1.5454545454545454</v>
      </c>
      <c r="V221" s="22">
        <f>VLOOKUP($R221,CardStats!$A$3:$AH$473,10,FALSE)</f>
        <v>1.5</v>
      </c>
      <c r="W221" s="27">
        <f>VLOOKUP($R221,CardStats!$A$3:$AH$473,11,FALSE)</f>
        <v>0.63636363636363635</v>
      </c>
      <c r="X221" s="27">
        <f>VLOOKUP($R221,CardStats!$A$3:$AH$473,13,FALSE)</f>
        <v>0.5</v>
      </c>
      <c r="Y221" s="27">
        <f>VLOOKUP($R221,CardStats!$A$3:$AH$473,14,FALSE)</f>
        <v>0.54545454545454541</v>
      </c>
      <c r="Z221" s="27">
        <f>VLOOKUP($R221,CardStats!$A$3:$AH$473,16,FALSE)</f>
        <v>0.33333333333333331</v>
      </c>
      <c r="AA221" s="27">
        <f>VLOOKUP($R221,CardStats!$A$3:$AH$473,17,FALSE)</f>
        <v>0</v>
      </c>
      <c r="AB221" s="27">
        <f>VLOOKUP($R221,CardStats!$A$3:$AH$473,19,FALSE)</f>
        <v>0</v>
      </c>
      <c r="AC221" s="27">
        <f>VLOOKUP($R221,CardStats!$A$3:$AH$473,20,FALSE)</f>
        <v>1</v>
      </c>
      <c r="AD221" s="27">
        <f>VLOOKUP($R221,CardStats!$A$3:$AH$473,22,FALSE)</f>
        <v>1</v>
      </c>
      <c r="AE221" s="27">
        <f>VLOOKUP($R221,CardStats!$A$3:$AH$473,23,FALSE)</f>
        <v>0.36363636363636365</v>
      </c>
      <c r="AF221" s="27">
        <f>VLOOKUP($R221,CardStats!$A$3:$AH$473,25,FALSE)</f>
        <v>0.33333333333333331</v>
      </c>
    </row>
    <row r="222" spans="1:32" hidden="1" x14ac:dyDescent="0.3">
      <c r="A222" s="22">
        <f>VLOOKUP($O222,CardStats!$A$3:$AH$473,5,FALSE)</f>
        <v>2.7272727272727271</v>
      </c>
      <c r="B222" s="22">
        <f>VLOOKUP($O222,CardStats!$A$3:$AH$473,6,FALSE)</f>
        <v>3</v>
      </c>
      <c r="C222" s="22">
        <f>VLOOKUP($O222,CardStats!$A$3:$AH$473,8,FALSE)</f>
        <v>1.1818181818181819</v>
      </c>
      <c r="D222" s="22">
        <f>VLOOKUP($O222,CardStats!$A$3:$AH$473,9,FALSE)</f>
        <v>1</v>
      </c>
      <c r="E222" s="27">
        <f>VLOOKUP($O222,CardStats!$A$3:$AH$473,11,FALSE)</f>
        <v>0.45454545454545453</v>
      </c>
      <c r="F222" s="27">
        <f>VLOOKUP($O222,CardStats!$A$3:$AH$473,12,FALSE)</f>
        <v>0.4</v>
      </c>
      <c r="G222" s="27">
        <f>VLOOKUP($O222,CardStats!$A$3:$AH$473,14,FALSE)</f>
        <v>0.27272727272727271</v>
      </c>
      <c r="H222" s="27">
        <f>VLOOKUP($O222,CardStats!$A$3:$AH$473,15,FALSE)</f>
        <v>0.4</v>
      </c>
      <c r="I222" s="27">
        <f>VLOOKUP($O222,CardStats!$A$3:$AH$473,17,FALSE)</f>
        <v>0.27272727272727271</v>
      </c>
      <c r="J222" s="27">
        <f>VLOOKUP($O222,CardStats!$A$3:$AH$473,18,FALSE)</f>
        <v>0.4</v>
      </c>
      <c r="K222" s="27">
        <f>VLOOKUP($O222,CardStats!$A$3:$AH$473,20,FALSE)</f>
        <v>0.72727272727272729</v>
      </c>
      <c r="L222" s="27">
        <f>VLOOKUP($O222,CardStats!$A$3:$AH$473,21,FALSE)</f>
        <v>0.6</v>
      </c>
      <c r="M222" s="27">
        <f>VLOOKUP($O222,CardStats!$A$3:$AH$473,23,FALSE)</f>
        <v>0.27272727272727271</v>
      </c>
      <c r="N222" s="27">
        <f>VLOOKUP($O222,CardStats!$A$3:$AH$473,24,FALSE)</f>
        <v>0.2</v>
      </c>
      <c r="O222" s="24" t="str">
        <f>Fixtures!A222</f>
        <v>Liverpool</v>
      </c>
      <c r="P222" s="24" t="str">
        <f>Fixtures!E222</f>
        <v>Premier League</v>
      </c>
      <c r="Q222" s="25">
        <f>IF(Fixtures!C222&gt;7,Fixtures!D222)</f>
        <v>43813</v>
      </c>
      <c r="R222" s="24" t="str">
        <f>Fixtures!B222</f>
        <v>Watford</v>
      </c>
      <c r="S222" s="22">
        <f>VLOOKUP($R222,CardStats!$A$3:$AH$473,5,FALSE)</f>
        <v>4.2727272727272725</v>
      </c>
      <c r="T222" s="22">
        <f>VLOOKUP($R222,CardStats!$A$3:$AH$473,7,FALSE)</f>
        <v>4.4000000000000004</v>
      </c>
      <c r="U222" s="22">
        <f>VLOOKUP($R222,CardStats!$A$3:$AH$473,8,FALSE)</f>
        <v>2.2727272727272729</v>
      </c>
      <c r="V222" s="22">
        <f>VLOOKUP($R222,CardStats!$A$3:$AH$473,10,FALSE)</f>
        <v>2.4</v>
      </c>
      <c r="W222" s="27">
        <f>VLOOKUP($R222,CardStats!$A$3:$AH$473,11,FALSE)</f>
        <v>0.63636363636363635</v>
      </c>
      <c r="X222" s="27">
        <f>VLOOKUP($R222,CardStats!$A$3:$AH$473,13,FALSE)</f>
        <v>0.8</v>
      </c>
      <c r="Y222" s="27">
        <f>VLOOKUP($R222,CardStats!$A$3:$AH$473,14,FALSE)</f>
        <v>0.63636363636363635</v>
      </c>
      <c r="Z222" s="27">
        <f>VLOOKUP($R222,CardStats!$A$3:$AH$473,16,FALSE)</f>
        <v>0.8</v>
      </c>
      <c r="AA222" s="27">
        <f>VLOOKUP($R222,CardStats!$A$3:$AH$473,17,FALSE)</f>
        <v>0.54545454545454541</v>
      </c>
      <c r="AB222" s="27">
        <f>VLOOKUP($R222,CardStats!$A$3:$AH$473,19,FALSE)</f>
        <v>0.6</v>
      </c>
      <c r="AC222" s="27">
        <f>VLOOKUP($R222,CardStats!$A$3:$AH$473,20,FALSE)</f>
        <v>0.81818181818181823</v>
      </c>
      <c r="AD222" s="27">
        <f>VLOOKUP($R222,CardStats!$A$3:$AH$473,22,FALSE)</f>
        <v>1</v>
      </c>
      <c r="AE222" s="27">
        <f>VLOOKUP($R222,CardStats!$A$3:$AH$473,23,FALSE)</f>
        <v>0.63636363636363635</v>
      </c>
      <c r="AF222" s="27">
        <f>VLOOKUP($R222,CardStats!$A$3:$AH$473,25,FALSE)</f>
        <v>0.8</v>
      </c>
    </row>
    <row r="223" spans="1:32" hidden="1" x14ac:dyDescent="0.3">
      <c r="A223" s="22">
        <f>VLOOKUP($O223,CardStats!$A$3:$AH$473,5,FALSE)</f>
        <v>3.1818181818181817</v>
      </c>
      <c r="B223" s="22">
        <f>VLOOKUP($O223,CardStats!$A$3:$AH$473,6,FALSE)</f>
        <v>3.5</v>
      </c>
      <c r="C223" s="22">
        <f>VLOOKUP($O223,CardStats!$A$3:$AH$473,8,FALSE)</f>
        <v>1.9090909090909092</v>
      </c>
      <c r="D223" s="22">
        <f>VLOOKUP($O223,CardStats!$A$3:$AH$473,9,FALSE)</f>
        <v>2</v>
      </c>
      <c r="E223" s="27">
        <f>VLOOKUP($O223,CardStats!$A$3:$AH$473,11,FALSE)</f>
        <v>0.63636363636363635</v>
      </c>
      <c r="F223" s="27">
        <f>VLOOKUP($O223,CardStats!$A$3:$AH$473,12,FALSE)</f>
        <v>0.66666666666666663</v>
      </c>
      <c r="G223" s="27">
        <f>VLOOKUP($O223,CardStats!$A$3:$AH$473,14,FALSE)</f>
        <v>0.36363636363636365</v>
      </c>
      <c r="H223" s="27">
        <f>VLOOKUP($O223,CardStats!$A$3:$AH$473,15,FALSE)</f>
        <v>0.33333333333333331</v>
      </c>
      <c r="I223" s="27">
        <f>VLOOKUP($O223,CardStats!$A$3:$AH$473,17,FALSE)</f>
        <v>9.0909090909090912E-2</v>
      </c>
      <c r="J223" s="27">
        <f>VLOOKUP($O223,CardStats!$A$3:$AH$473,18,FALSE)</f>
        <v>0.16666666666666666</v>
      </c>
      <c r="K223" s="27">
        <f>VLOOKUP($O223,CardStats!$A$3:$AH$473,20,FALSE)</f>
        <v>1</v>
      </c>
      <c r="L223" s="27">
        <f>VLOOKUP($O223,CardStats!$A$3:$AH$473,21,FALSE)</f>
        <v>1</v>
      </c>
      <c r="M223" s="27">
        <f>VLOOKUP($O223,CardStats!$A$3:$AH$473,23,FALSE)</f>
        <v>0.54545454545454541</v>
      </c>
      <c r="N223" s="27">
        <f>VLOOKUP($O223,CardStats!$A$3:$AH$473,24,FALSE)</f>
        <v>0.5</v>
      </c>
      <c r="O223" s="24" t="str">
        <f>Fixtures!A223</f>
        <v>Sheffield United</v>
      </c>
      <c r="P223" s="24" t="str">
        <f>Fixtures!E223</f>
        <v>Premier League</v>
      </c>
      <c r="Q223" s="25">
        <f>IF(Fixtures!C223&gt;7,Fixtures!D223)</f>
        <v>43813</v>
      </c>
      <c r="R223" s="24" t="str">
        <f>Fixtures!B223</f>
        <v>Aston Villa</v>
      </c>
      <c r="S223" s="22">
        <f>VLOOKUP($R223,CardStats!$A$3:$AH$473,5,FALSE)</f>
        <v>4.5454545454545459</v>
      </c>
      <c r="T223" s="22">
        <f>VLOOKUP($R223,CardStats!$A$3:$AH$473,7,FALSE)</f>
        <v>5</v>
      </c>
      <c r="U223" s="22">
        <f>VLOOKUP($R223,CardStats!$A$3:$AH$473,8,FALSE)</f>
        <v>1.6363636363636365</v>
      </c>
      <c r="V223" s="22">
        <f>VLOOKUP($R223,CardStats!$A$3:$AH$473,10,FALSE)</f>
        <v>2.2000000000000002</v>
      </c>
      <c r="W223" s="27">
        <f>VLOOKUP($R223,CardStats!$A$3:$AH$473,11,FALSE)</f>
        <v>0.81818181818181823</v>
      </c>
      <c r="X223" s="27">
        <f>VLOOKUP($R223,CardStats!$A$3:$AH$473,13,FALSE)</f>
        <v>0.8</v>
      </c>
      <c r="Y223" s="27">
        <f>VLOOKUP($R223,CardStats!$A$3:$AH$473,14,FALSE)</f>
        <v>0.72727272727272729</v>
      </c>
      <c r="Z223" s="27">
        <f>VLOOKUP($R223,CardStats!$A$3:$AH$473,16,FALSE)</f>
        <v>0.8</v>
      </c>
      <c r="AA223" s="27">
        <f>VLOOKUP($R223,CardStats!$A$3:$AH$473,17,FALSE)</f>
        <v>0.54545454545454541</v>
      </c>
      <c r="AB223" s="27">
        <f>VLOOKUP($R223,CardStats!$A$3:$AH$473,19,FALSE)</f>
        <v>0.4</v>
      </c>
      <c r="AC223" s="27">
        <f>VLOOKUP($R223,CardStats!$A$3:$AH$473,20,FALSE)</f>
        <v>0.81818181818181823</v>
      </c>
      <c r="AD223" s="27">
        <f>VLOOKUP($R223,CardStats!$A$3:$AH$473,22,FALSE)</f>
        <v>0.8</v>
      </c>
      <c r="AE223" s="27">
        <f>VLOOKUP($R223,CardStats!$A$3:$AH$473,23,FALSE)</f>
        <v>0.36363636363636365</v>
      </c>
      <c r="AF223" s="27">
        <f>VLOOKUP($R223,CardStats!$A$3:$AH$473,25,FALSE)</f>
        <v>0.4</v>
      </c>
    </row>
    <row r="224" spans="1:32" hidden="1" x14ac:dyDescent="0.3">
      <c r="A224" s="22">
        <f>VLOOKUP($O224,CardStats!$A$3:$AH$473,5,FALSE)</f>
        <v>3.1818181818181817</v>
      </c>
      <c r="B224" s="22">
        <f>VLOOKUP($O224,CardStats!$A$3:$AH$473,6,FALSE)</f>
        <v>2.8</v>
      </c>
      <c r="C224" s="22">
        <f>VLOOKUP($O224,CardStats!$A$3:$AH$473,8,FALSE)</f>
        <v>1.4545454545454546</v>
      </c>
      <c r="D224" s="22">
        <f>VLOOKUP($O224,CardStats!$A$3:$AH$473,9,FALSE)</f>
        <v>1.4</v>
      </c>
      <c r="E224" s="27">
        <f>VLOOKUP($O224,CardStats!$A$3:$AH$473,11,FALSE)</f>
        <v>0.72727272727272729</v>
      </c>
      <c r="F224" s="27">
        <f>VLOOKUP($O224,CardStats!$A$3:$AH$473,12,FALSE)</f>
        <v>0.6</v>
      </c>
      <c r="G224" s="27">
        <f>VLOOKUP($O224,CardStats!$A$3:$AH$473,14,FALSE)</f>
        <v>0.54545454545454541</v>
      </c>
      <c r="H224" s="27">
        <f>VLOOKUP($O224,CardStats!$A$3:$AH$473,15,FALSE)</f>
        <v>0.4</v>
      </c>
      <c r="I224" s="27">
        <f>VLOOKUP($O224,CardStats!$A$3:$AH$473,17,FALSE)</f>
        <v>0.27272727272727271</v>
      </c>
      <c r="J224" s="27">
        <f>VLOOKUP($O224,CardStats!$A$3:$AH$473,18,FALSE)</f>
        <v>0.2</v>
      </c>
      <c r="K224" s="27">
        <f>VLOOKUP($O224,CardStats!$A$3:$AH$473,20,FALSE)</f>
        <v>0.81818181818181823</v>
      </c>
      <c r="L224" s="27">
        <f>VLOOKUP($O224,CardStats!$A$3:$AH$473,21,FALSE)</f>
        <v>0.8</v>
      </c>
      <c r="M224" s="27">
        <f>VLOOKUP($O224,CardStats!$A$3:$AH$473,23,FALSE)</f>
        <v>0.45454545454545453</v>
      </c>
      <c r="N224" s="27">
        <f>VLOOKUP($O224,CardStats!$A$3:$AH$473,24,FALSE)</f>
        <v>0.4</v>
      </c>
      <c r="O224" s="24" t="str">
        <f>Fixtures!A224</f>
        <v>Southampton</v>
      </c>
      <c r="P224" s="24" t="str">
        <f>Fixtures!E224</f>
        <v>Premier League</v>
      </c>
      <c r="Q224" s="25">
        <f>IF(Fixtures!C224&gt;7,Fixtures!D224)</f>
        <v>43813</v>
      </c>
      <c r="R224" s="24" t="str">
        <f>Fixtures!B224</f>
        <v>West Ham United</v>
      </c>
      <c r="S224" s="22">
        <f>VLOOKUP($R224,CardStats!$A$3:$AH$473,5,FALSE)</f>
        <v>3.6363636363636362</v>
      </c>
      <c r="T224" s="22">
        <f>VLOOKUP($R224,CardStats!$A$3:$AH$473,7,FALSE)</f>
        <v>3.4</v>
      </c>
      <c r="U224" s="22">
        <f>VLOOKUP($R224,CardStats!$A$3:$AH$473,8,FALSE)</f>
        <v>2</v>
      </c>
      <c r="V224" s="22">
        <f>VLOOKUP($R224,CardStats!$A$3:$AH$473,10,FALSE)</f>
        <v>1.8</v>
      </c>
      <c r="W224" s="27">
        <f>VLOOKUP($R224,CardStats!$A$3:$AH$473,11,FALSE)</f>
        <v>0.81818181818181823</v>
      </c>
      <c r="X224" s="27">
        <f>VLOOKUP($R224,CardStats!$A$3:$AH$473,13,FALSE)</f>
        <v>0.6</v>
      </c>
      <c r="Y224" s="27">
        <f>VLOOKUP($R224,CardStats!$A$3:$AH$473,14,FALSE)</f>
        <v>0.63636363636363635</v>
      </c>
      <c r="Z224" s="27">
        <f>VLOOKUP($R224,CardStats!$A$3:$AH$473,16,FALSE)</f>
        <v>0.6</v>
      </c>
      <c r="AA224" s="27">
        <f>VLOOKUP($R224,CardStats!$A$3:$AH$473,17,FALSE)</f>
        <v>0.18181818181818182</v>
      </c>
      <c r="AB224" s="27">
        <f>VLOOKUP($R224,CardStats!$A$3:$AH$473,19,FALSE)</f>
        <v>0.2</v>
      </c>
      <c r="AC224" s="27">
        <f>VLOOKUP($R224,CardStats!$A$3:$AH$473,20,FALSE)</f>
        <v>1</v>
      </c>
      <c r="AD224" s="27">
        <f>VLOOKUP($R224,CardStats!$A$3:$AH$473,22,FALSE)</f>
        <v>1</v>
      </c>
      <c r="AE224" s="27">
        <f>VLOOKUP($R224,CardStats!$A$3:$AH$473,23,FALSE)</f>
        <v>0.81818181818181823</v>
      </c>
      <c r="AF224" s="27">
        <f>VLOOKUP($R224,CardStats!$A$3:$AH$473,25,FALSE)</f>
        <v>0.6</v>
      </c>
    </row>
    <row r="225" spans="1:32" hidden="1" x14ac:dyDescent="0.3">
      <c r="A225" s="22">
        <f>VLOOKUP($O225,CardStats!$A$3:$AH$473,5,FALSE)</f>
        <v>6</v>
      </c>
      <c r="B225" s="22">
        <f>VLOOKUP($O225,CardStats!$A$3:$AH$473,6,FALSE)</f>
        <v>5.5</v>
      </c>
      <c r="C225" s="22">
        <f>VLOOKUP($O225,CardStats!$A$3:$AH$473,8,FALSE)</f>
        <v>2.7</v>
      </c>
      <c r="D225" s="22">
        <f>VLOOKUP($O225,CardStats!$A$3:$AH$473,9,FALSE)</f>
        <v>1.75</v>
      </c>
      <c r="E225" s="27">
        <f>VLOOKUP($O225,CardStats!$A$3:$AH$473,11,FALSE)</f>
        <v>1</v>
      </c>
      <c r="F225" s="27">
        <f>VLOOKUP($O225,CardStats!$A$3:$AH$473,12,FALSE)</f>
        <v>1</v>
      </c>
      <c r="G225" s="27">
        <f>VLOOKUP($O225,CardStats!$A$3:$AH$473,14,FALSE)</f>
        <v>0.8</v>
      </c>
      <c r="H225" s="27">
        <f>VLOOKUP($O225,CardStats!$A$3:$AH$473,15,FALSE)</f>
        <v>0.75</v>
      </c>
      <c r="I225" s="27">
        <f>VLOOKUP($O225,CardStats!$A$3:$AH$473,17,FALSE)</f>
        <v>0.6</v>
      </c>
      <c r="J225" s="27">
        <f>VLOOKUP($O225,CardStats!$A$3:$AH$473,18,FALSE)</f>
        <v>0.5</v>
      </c>
      <c r="K225" s="27">
        <f>VLOOKUP($O225,CardStats!$A$3:$AH$473,20,FALSE)</f>
        <v>0.9</v>
      </c>
      <c r="L225" s="27">
        <f>VLOOKUP($O225,CardStats!$A$3:$AH$473,21,FALSE)</f>
        <v>0.75</v>
      </c>
      <c r="M225" s="27">
        <f>VLOOKUP($O225,CardStats!$A$3:$AH$473,23,FALSE)</f>
        <v>0.7</v>
      </c>
      <c r="N225" s="27">
        <f>VLOOKUP($O225,CardStats!$A$3:$AH$473,24,FALSE)</f>
        <v>0.5</v>
      </c>
      <c r="O225" s="24" t="str">
        <f>Fixtures!A225</f>
        <v>Brescia</v>
      </c>
      <c r="P225" s="24" t="str">
        <f>Fixtures!E225</f>
        <v>Serie A</v>
      </c>
      <c r="Q225" s="25">
        <f>IF(Fixtures!C225&gt;7,Fixtures!D225)</f>
        <v>43813</v>
      </c>
      <c r="R225" s="24" t="str">
        <f>Fixtures!B225</f>
        <v>Lecce</v>
      </c>
      <c r="S225" s="22">
        <f>VLOOKUP($R225,CardStats!$A$3:$AH$473,5,FALSE)</f>
        <v>5.0909090909090908</v>
      </c>
      <c r="T225" s="22">
        <f>VLOOKUP($R225,CardStats!$A$3:$AH$473,7,FALSE)</f>
        <v>4.833333333333333</v>
      </c>
      <c r="U225" s="22">
        <f>VLOOKUP($R225,CardStats!$A$3:$AH$473,8,FALSE)</f>
        <v>2.9090909090909092</v>
      </c>
      <c r="V225" s="22">
        <f>VLOOKUP($R225,CardStats!$A$3:$AH$473,10,FALSE)</f>
        <v>3.1666666666666665</v>
      </c>
      <c r="W225" s="27">
        <f>VLOOKUP($R225,CardStats!$A$3:$AH$473,11,FALSE)</f>
        <v>1</v>
      </c>
      <c r="X225" s="27">
        <f>VLOOKUP($R225,CardStats!$A$3:$AH$473,13,FALSE)</f>
        <v>1</v>
      </c>
      <c r="Y225" s="27">
        <f>VLOOKUP($R225,CardStats!$A$3:$AH$473,14,FALSE)</f>
        <v>0.81818181818181823</v>
      </c>
      <c r="Z225" s="27">
        <f>VLOOKUP($R225,CardStats!$A$3:$AH$473,16,FALSE)</f>
        <v>0.66666666666666663</v>
      </c>
      <c r="AA225" s="27">
        <f>VLOOKUP($R225,CardStats!$A$3:$AH$473,17,FALSE)</f>
        <v>0.72727272727272729</v>
      </c>
      <c r="AB225" s="27">
        <f>VLOOKUP($R225,CardStats!$A$3:$AH$473,19,FALSE)</f>
        <v>0.5</v>
      </c>
      <c r="AC225" s="27">
        <f>VLOOKUP($R225,CardStats!$A$3:$AH$473,20,FALSE)</f>
        <v>1</v>
      </c>
      <c r="AD225" s="27">
        <f>VLOOKUP($R225,CardStats!$A$3:$AH$473,22,FALSE)</f>
        <v>1</v>
      </c>
      <c r="AE225" s="27">
        <f>VLOOKUP($R225,CardStats!$A$3:$AH$473,23,FALSE)</f>
        <v>1</v>
      </c>
      <c r="AF225" s="27">
        <f>VLOOKUP($R225,CardStats!$A$3:$AH$473,25,FALSE)</f>
        <v>1</v>
      </c>
    </row>
    <row r="226" spans="1:32" hidden="1" x14ac:dyDescent="0.3">
      <c r="A226" s="22">
        <f>VLOOKUP($O226,CardStats!$A$3:$AH$473,5,FALSE)</f>
        <v>5.5454545454545459</v>
      </c>
      <c r="B226" s="22">
        <f>VLOOKUP($O226,CardStats!$A$3:$AH$473,6,FALSE)</f>
        <v>6.666666666666667</v>
      </c>
      <c r="C226" s="22">
        <f>VLOOKUP($O226,CardStats!$A$3:$AH$473,8,FALSE)</f>
        <v>2.9090909090909092</v>
      </c>
      <c r="D226" s="22">
        <f>VLOOKUP($O226,CardStats!$A$3:$AH$473,9,FALSE)</f>
        <v>3.6666666666666665</v>
      </c>
      <c r="E226" s="27">
        <f>VLOOKUP($O226,CardStats!$A$3:$AH$473,11,FALSE)</f>
        <v>0.72727272727272729</v>
      </c>
      <c r="F226" s="27">
        <f>VLOOKUP($O226,CardStats!$A$3:$AH$473,12,FALSE)</f>
        <v>0.66666666666666663</v>
      </c>
      <c r="G226" s="27">
        <f>VLOOKUP($O226,CardStats!$A$3:$AH$473,14,FALSE)</f>
        <v>0.54545454545454541</v>
      </c>
      <c r="H226" s="27">
        <f>VLOOKUP($O226,CardStats!$A$3:$AH$473,15,FALSE)</f>
        <v>0.66666666666666663</v>
      </c>
      <c r="I226" s="27">
        <f>VLOOKUP($O226,CardStats!$A$3:$AH$473,17,FALSE)</f>
        <v>0.45454545454545453</v>
      </c>
      <c r="J226" s="27">
        <f>VLOOKUP($O226,CardStats!$A$3:$AH$473,18,FALSE)</f>
        <v>0.66666666666666663</v>
      </c>
      <c r="K226" s="27">
        <f>VLOOKUP($O226,CardStats!$A$3:$AH$473,20,FALSE)</f>
        <v>0.90909090909090906</v>
      </c>
      <c r="L226" s="27">
        <f>VLOOKUP($O226,CardStats!$A$3:$AH$473,21,FALSE)</f>
        <v>0.83333333333333337</v>
      </c>
      <c r="M226" s="27">
        <f>VLOOKUP($O226,CardStats!$A$3:$AH$473,23,FALSE)</f>
        <v>0.72727272727272729</v>
      </c>
      <c r="N226" s="27">
        <f>VLOOKUP($O226,CardStats!$A$3:$AH$473,24,FALSE)</f>
        <v>0.83333333333333337</v>
      </c>
      <c r="O226" s="24" t="str">
        <f>Fixtures!A226</f>
        <v>Genoa</v>
      </c>
      <c r="P226" s="24" t="str">
        <f>Fixtures!E226</f>
        <v>Serie A</v>
      </c>
      <c r="Q226" s="25">
        <f>IF(Fixtures!C226&gt;7,Fixtures!D226)</f>
        <v>43813</v>
      </c>
      <c r="R226" s="24" t="str">
        <f>Fixtures!B226</f>
        <v>Sampdoria</v>
      </c>
      <c r="S226" s="22">
        <f>VLOOKUP($R226,CardStats!$A$3:$AH$473,5,FALSE)</f>
        <v>5.2727272727272725</v>
      </c>
      <c r="T226" s="22">
        <f>VLOOKUP($R226,CardStats!$A$3:$AH$473,7,FALSE)</f>
        <v>5</v>
      </c>
      <c r="U226" s="22">
        <f>VLOOKUP($R226,CardStats!$A$3:$AH$473,8,FALSE)</f>
        <v>2.8181818181818183</v>
      </c>
      <c r="V226" s="22">
        <f>VLOOKUP($R226,CardStats!$A$3:$AH$473,10,FALSE)</f>
        <v>3</v>
      </c>
      <c r="W226" s="27">
        <f>VLOOKUP($R226,CardStats!$A$3:$AH$473,11,FALSE)</f>
        <v>1</v>
      </c>
      <c r="X226" s="27">
        <f>VLOOKUP($R226,CardStats!$A$3:$AH$473,13,FALSE)</f>
        <v>1</v>
      </c>
      <c r="Y226" s="27">
        <f>VLOOKUP($R226,CardStats!$A$3:$AH$473,14,FALSE)</f>
        <v>0.90909090909090906</v>
      </c>
      <c r="Z226" s="27">
        <f>VLOOKUP($R226,CardStats!$A$3:$AH$473,16,FALSE)</f>
        <v>1</v>
      </c>
      <c r="AA226" s="27">
        <f>VLOOKUP($R226,CardStats!$A$3:$AH$473,17,FALSE)</f>
        <v>0.45454545454545453</v>
      </c>
      <c r="AB226" s="27">
        <f>VLOOKUP($R226,CardStats!$A$3:$AH$473,19,FALSE)</f>
        <v>0.33333333333333331</v>
      </c>
      <c r="AC226" s="27">
        <f>VLOOKUP($R226,CardStats!$A$3:$AH$473,20,FALSE)</f>
        <v>1</v>
      </c>
      <c r="AD226" s="27">
        <f>VLOOKUP($R226,CardStats!$A$3:$AH$473,22,FALSE)</f>
        <v>1</v>
      </c>
      <c r="AE226" s="27">
        <f>VLOOKUP($R226,CardStats!$A$3:$AH$473,23,FALSE)</f>
        <v>0.90909090909090906</v>
      </c>
      <c r="AF226" s="27">
        <f>VLOOKUP($R226,CardStats!$A$3:$AH$473,25,FALSE)</f>
        <v>0.83333333333333337</v>
      </c>
    </row>
    <row r="227" spans="1:32" hidden="1" x14ac:dyDescent="0.3">
      <c r="A227" s="22">
        <f>VLOOKUP($O227,CardStats!$A$3:$AH$473,5,FALSE)</f>
        <v>5.0909090909090908</v>
      </c>
      <c r="B227" s="22">
        <f>VLOOKUP($O227,CardStats!$A$3:$AH$473,6,FALSE)</f>
        <v>4.4000000000000004</v>
      </c>
      <c r="C227" s="22">
        <f>VLOOKUP($O227,CardStats!$A$3:$AH$473,8,FALSE)</f>
        <v>2.5454545454545454</v>
      </c>
      <c r="D227" s="22">
        <f>VLOOKUP($O227,CardStats!$A$3:$AH$473,9,FALSE)</f>
        <v>2.4</v>
      </c>
      <c r="E227" s="27">
        <f>VLOOKUP($O227,CardStats!$A$3:$AH$473,11,FALSE)</f>
        <v>1</v>
      </c>
      <c r="F227" s="27">
        <f>VLOOKUP($O227,CardStats!$A$3:$AH$473,12,FALSE)</f>
        <v>1</v>
      </c>
      <c r="G227" s="27">
        <f>VLOOKUP($O227,CardStats!$A$3:$AH$473,14,FALSE)</f>
        <v>0.72727272727272729</v>
      </c>
      <c r="H227" s="27">
        <f>VLOOKUP($O227,CardStats!$A$3:$AH$473,15,FALSE)</f>
        <v>0.6</v>
      </c>
      <c r="I227" s="27">
        <f>VLOOKUP($O227,CardStats!$A$3:$AH$473,17,FALSE)</f>
        <v>0.63636363636363635</v>
      </c>
      <c r="J227" s="27">
        <f>VLOOKUP($O227,CardStats!$A$3:$AH$473,18,FALSE)</f>
        <v>0.4</v>
      </c>
      <c r="K227" s="27">
        <f>VLOOKUP($O227,CardStats!$A$3:$AH$473,20,FALSE)</f>
        <v>1</v>
      </c>
      <c r="L227" s="27">
        <f>VLOOKUP($O227,CardStats!$A$3:$AH$473,21,FALSE)</f>
        <v>1</v>
      </c>
      <c r="M227" s="27">
        <f>VLOOKUP($O227,CardStats!$A$3:$AH$473,23,FALSE)</f>
        <v>0.90909090909090906</v>
      </c>
      <c r="N227" s="27">
        <f>VLOOKUP($O227,CardStats!$A$3:$AH$473,24,FALSE)</f>
        <v>1</v>
      </c>
      <c r="O227" s="24" t="str">
        <f>Fixtures!A227</f>
        <v>Napoli</v>
      </c>
      <c r="P227" s="24" t="str">
        <f>Fixtures!E227</f>
        <v>Serie A</v>
      </c>
      <c r="Q227" s="25">
        <f>IF(Fixtures!C227&gt;7,Fixtures!D227)</f>
        <v>43813</v>
      </c>
      <c r="R227" s="24" t="str">
        <f>Fixtures!B227</f>
        <v>Parma</v>
      </c>
      <c r="S227" s="22">
        <f>VLOOKUP($R227,CardStats!$A$3:$AH$473,5,FALSE)</f>
        <v>4.7272727272727275</v>
      </c>
      <c r="T227" s="22">
        <f>VLOOKUP($R227,CardStats!$A$3:$AH$473,7,FALSE)</f>
        <v>4.8</v>
      </c>
      <c r="U227" s="22">
        <f>VLOOKUP($R227,CardStats!$A$3:$AH$473,8,FALSE)</f>
        <v>1.9090909090909092</v>
      </c>
      <c r="V227" s="22">
        <f>VLOOKUP($R227,CardStats!$A$3:$AH$473,10,FALSE)</f>
        <v>2.4</v>
      </c>
      <c r="W227" s="27">
        <f>VLOOKUP($R227,CardStats!$A$3:$AH$473,11,FALSE)</f>
        <v>1</v>
      </c>
      <c r="X227" s="27">
        <f>VLOOKUP($R227,CardStats!$A$3:$AH$473,13,FALSE)</f>
        <v>1</v>
      </c>
      <c r="Y227" s="27">
        <f>VLOOKUP($R227,CardStats!$A$3:$AH$473,14,FALSE)</f>
        <v>0.90909090909090906</v>
      </c>
      <c r="Z227" s="27">
        <f>VLOOKUP($R227,CardStats!$A$3:$AH$473,16,FALSE)</f>
        <v>1</v>
      </c>
      <c r="AA227" s="27">
        <f>VLOOKUP($R227,CardStats!$A$3:$AH$473,17,FALSE)</f>
        <v>0.54545454545454541</v>
      </c>
      <c r="AB227" s="27">
        <f>VLOOKUP($R227,CardStats!$A$3:$AH$473,19,FALSE)</f>
        <v>0.4</v>
      </c>
      <c r="AC227" s="27">
        <f>VLOOKUP($R227,CardStats!$A$3:$AH$473,20,FALSE)</f>
        <v>0.90909090909090906</v>
      </c>
      <c r="AD227" s="27">
        <f>VLOOKUP($R227,CardStats!$A$3:$AH$473,22,FALSE)</f>
        <v>1</v>
      </c>
      <c r="AE227" s="27">
        <f>VLOOKUP($R227,CardStats!$A$3:$AH$473,23,FALSE)</f>
        <v>0.72727272727272729</v>
      </c>
      <c r="AF227" s="27">
        <f>VLOOKUP($R227,CardStats!$A$3:$AH$473,25,FALSE)</f>
        <v>1</v>
      </c>
    </row>
    <row r="228" spans="1:32" hidden="1" x14ac:dyDescent="0.3">
      <c r="A228" s="22">
        <f>VLOOKUP($O228,CardStats!$A$3:$AH$473,5,FALSE)</f>
        <v>5.3636363636363633</v>
      </c>
      <c r="B228" s="22">
        <f>VLOOKUP($O228,CardStats!$A$3:$AH$473,6,FALSE)</f>
        <v>6.8</v>
      </c>
      <c r="C228" s="22">
        <f>VLOOKUP($O228,CardStats!$A$3:$AH$473,8,FALSE)</f>
        <v>1.9090909090909092</v>
      </c>
      <c r="D228" s="22">
        <f>VLOOKUP($O228,CardStats!$A$3:$AH$473,9,FALSE)</f>
        <v>2.6</v>
      </c>
      <c r="E228" s="27">
        <f>VLOOKUP($O228,CardStats!$A$3:$AH$473,11,FALSE)</f>
        <v>0.90909090909090906</v>
      </c>
      <c r="F228" s="27">
        <f>VLOOKUP($O228,CardStats!$A$3:$AH$473,12,FALSE)</f>
        <v>1</v>
      </c>
      <c r="G228" s="27">
        <f>VLOOKUP($O228,CardStats!$A$3:$AH$473,14,FALSE)</f>
        <v>0.90909090909090906</v>
      </c>
      <c r="H228" s="27">
        <f>VLOOKUP($O228,CardStats!$A$3:$AH$473,15,FALSE)</f>
        <v>1</v>
      </c>
      <c r="I228" s="27">
        <f>VLOOKUP($O228,CardStats!$A$3:$AH$473,17,FALSE)</f>
        <v>0.54545454545454541</v>
      </c>
      <c r="J228" s="27">
        <f>VLOOKUP($O228,CardStats!$A$3:$AH$473,18,FALSE)</f>
        <v>1</v>
      </c>
      <c r="K228" s="27">
        <f>VLOOKUP($O228,CardStats!$A$3:$AH$473,20,FALSE)</f>
        <v>0.90909090909090906</v>
      </c>
      <c r="L228" s="27">
        <f>VLOOKUP($O228,CardStats!$A$3:$AH$473,21,FALSE)</f>
        <v>1</v>
      </c>
      <c r="M228" s="27">
        <f>VLOOKUP($O228,CardStats!$A$3:$AH$473,23,FALSE)</f>
        <v>0.36363636363636365</v>
      </c>
      <c r="N228" s="27">
        <f>VLOOKUP($O228,CardStats!$A$3:$AH$473,24,FALSE)</f>
        <v>0.6</v>
      </c>
      <c r="O228" s="24" t="str">
        <f>Fixtures!A228</f>
        <v>Nîmes</v>
      </c>
      <c r="P228" s="24" t="str">
        <f>Fixtures!E228</f>
        <v>Ligue 1</v>
      </c>
      <c r="Q228" s="25">
        <f>IF(Fixtures!C228&gt;7,Fixtures!D228)</f>
        <v>43813</v>
      </c>
      <c r="R228" s="24" t="str">
        <f>Fixtures!B228</f>
        <v>Nantes</v>
      </c>
      <c r="S228" s="22">
        <f>VLOOKUP($R228,CardStats!$A$3:$AH$473,5,FALSE)</f>
        <v>4.333333333333333</v>
      </c>
      <c r="T228" s="22">
        <f>VLOOKUP($R228,CardStats!$A$3:$AH$473,7,FALSE)</f>
        <v>4.666666666666667</v>
      </c>
      <c r="U228" s="22">
        <f>VLOOKUP($R228,CardStats!$A$3:$AH$473,8,FALSE)</f>
        <v>1.8333333333333333</v>
      </c>
      <c r="V228" s="22">
        <f>VLOOKUP($R228,CardStats!$A$3:$AH$473,10,FALSE)</f>
        <v>2.3333333333333335</v>
      </c>
      <c r="W228" s="27">
        <f>VLOOKUP($R228,CardStats!$A$3:$AH$473,11,FALSE)</f>
        <v>1</v>
      </c>
      <c r="X228" s="27">
        <f>VLOOKUP($R228,CardStats!$A$3:$AH$473,13,FALSE)</f>
        <v>1</v>
      </c>
      <c r="Y228" s="27">
        <f>VLOOKUP($R228,CardStats!$A$3:$AH$473,14,FALSE)</f>
        <v>0.75</v>
      </c>
      <c r="Z228" s="27">
        <f>VLOOKUP($R228,CardStats!$A$3:$AH$473,16,FALSE)</f>
        <v>0.83333333333333337</v>
      </c>
      <c r="AA228" s="27">
        <f>VLOOKUP($R228,CardStats!$A$3:$AH$473,17,FALSE)</f>
        <v>0.25</v>
      </c>
      <c r="AB228" s="27">
        <f>VLOOKUP($R228,CardStats!$A$3:$AH$473,19,FALSE)</f>
        <v>0.33333333333333331</v>
      </c>
      <c r="AC228" s="27">
        <f>VLOOKUP($R228,CardStats!$A$3:$AH$473,20,FALSE)</f>
        <v>0.91666666666666663</v>
      </c>
      <c r="AD228" s="27">
        <f>VLOOKUP($R228,CardStats!$A$3:$AH$473,22,FALSE)</f>
        <v>1</v>
      </c>
      <c r="AE228" s="27">
        <f>VLOOKUP($R228,CardStats!$A$3:$AH$473,23,FALSE)</f>
        <v>0.66666666666666663</v>
      </c>
      <c r="AF228" s="27">
        <f>VLOOKUP($R228,CardStats!$A$3:$AH$473,25,FALSE)</f>
        <v>0.83333333333333337</v>
      </c>
    </row>
    <row r="229" spans="1:32" hidden="1" x14ac:dyDescent="0.3">
      <c r="A229" s="22">
        <f>VLOOKUP($O229,CardStats!$A$3:$AH$473,5,FALSE)</f>
        <v>3.5</v>
      </c>
      <c r="B229" s="22">
        <f>VLOOKUP($O229,CardStats!$A$3:$AH$473,6,FALSE)</f>
        <v>3.1666666666666665</v>
      </c>
      <c r="C229" s="22">
        <f>VLOOKUP($O229,CardStats!$A$3:$AH$473,8,FALSE)</f>
        <v>1.6666666666666667</v>
      </c>
      <c r="D229" s="22">
        <f>VLOOKUP($O229,CardStats!$A$3:$AH$473,9,FALSE)</f>
        <v>1.5</v>
      </c>
      <c r="E229" s="27">
        <f>VLOOKUP($O229,CardStats!$A$3:$AH$473,11,FALSE)</f>
        <v>0.75</v>
      </c>
      <c r="F229" s="27">
        <f>VLOOKUP($O229,CardStats!$A$3:$AH$473,12,FALSE)</f>
        <v>0.66666666666666663</v>
      </c>
      <c r="G229" s="27">
        <f>VLOOKUP($O229,CardStats!$A$3:$AH$473,14,FALSE)</f>
        <v>0.41666666666666669</v>
      </c>
      <c r="H229" s="27">
        <f>VLOOKUP($O229,CardStats!$A$3:$AH$473,15,FALSE)</f>
        <v>0.33333333333333331</v>
      </c>
      <c r="I229" s="27">
        <f>VLOOKUP($O229,CardStats!$A$3:$AH$473,17,FALSE)</f>
        <v>0.33333333333333331</v>
      </c>
      <c r="J229" s="27">
        <f>VLOOKUP($O229,CardStats!$A$3:$AH$473,18,FALSE)</f>
        <v>0.16666666666666666</v>
      </c>
      <c r="K229" s="27">
        <f>VLOOKUP($O229,CardStats!$A$3:$AH$473,20,FALSE)</f>
        <v>0.75</v>
      </c>
      <c r="L229" s="27">
        <f>VLOOKUP($O229,CardStats!$A$3:$AH$473,21,FALSE)</f>
        <v>0.83333333333333337</v>
      </c>
      <c r="M229" s="27">
        <f>VLOOKUP($O229,CardStats!$A$3:$AH$473,23,FALSE)</f>
        <v>0.5</v>
      </c>
      <c r="N229" s="27">
        <f>VLOOKUP($O229,CardStats!$A$3:$AH$473,24,FALSE)</f>
        <v>0.33333333333333331</v>
      </c>
      <c r="O229" s="24" t="str">
        <f>Fixtures!A229</f>
        <v>Olympique Lyonnais</v>
      </c>
      <c r="P229" s="24" t="str">
        <f>Fixtures!E229</f>
        <v>Ligue 1</v>
      </c>
      <c r="Q229" s="25">
        <f>IF(Fixtures!C229&gt;7,Fixtures!D229)</f>
        <v>43813</v>
      </c>
      <c r="R229" s="24" t="str">
        <f>Fixtures!B229</f>
        <v>Rennes</v>
      </c>
      <c r="S229" s="22">
        <f>VLOOKUP($R229,CardStats!$A$3:$AH$473,5,FALSE)</f>
        <v>4.9090909090909092</v>
      </c>
      <c r="T229" s="22">
        <f>VLOOKUP($R229,CardStats!$A$3:$AH$473,7,FALSE)</f>
        <v>5.333333333333333</v>
      </c>
      <c r="U229" s="22">
        <f>VLOOKUP($R229,CardStats!$A$3:$AH$473,8,FALSE)</f>
        <v>2</v>
      </c>
      <c r="V229" s="22">
        <f>VLOOKUP($R229,CardStats!$A$3:$AH$473,10,FALSE)</f>
        <v>2.5</v>
      </c>
      <c r="W229" s="27">
        <f>VLOOKUP($R229,CardStats!$A$3:$AH$473,11,FALSE)</f>
        <v>1</v>
      </c>
      <c r="X229" s="27">
        <f>VLOOKUP($R229,CardStats!$A$3:$AH$473,13,FALSE)</f>
        <v>1</v>
      </c>
      <c r="Y229" s="27">
        <f>VLOOKUP($R229,CardStats!$A$3:$AH$473,14,FALSE)</f>
        <v>0.90909090909090906</v>
      </c>
      <c r="Z229" s="27">
        <f>VLOOKUP($R229,CardStats!$A$3:$AH$473,16,FALSE)</f>
        <v>1</v>
      </c>
      <c r="AA229" s="27">
        <f>VLOOKUP($R229,CardStats!$A$3:$AH$473,17,FALSE)</f>
        <v>0.54545454545454541</v>
      </c>
      <c r="AB229" s="27">
        <f>VLOOKUP($R229,CardStats!$A$3:$AH$473,19,FALSE)</f>
        <v>0.66666666666666663</v>
      </c>
      <c r="AC229" s="27">
        <f>VLOOKUP($R229,CardStats!$A$3:$AH$473,20,FALSE)</f>
        <v>0.90909090909090906</v>
      </c>
      <c r="AD229" s="27">
        <f>VLOOKUP($R229,CardStats!$A$3:$AH$473,22,FALSE)</f>
        <v>0.83333333333333337</v>
      </c>
      <c r="AE229" s="27">
        <f>VLOOKUP($R229,CardStats!$A$3:$AH$473,23,FALSE)</f>
        <v>0.63636363636363635</v>
      </c>
      <c r="AF229" s="27">
        <f>VLOOKUP($R229,CardStats!$A$3:$AH$473,25,FALSE)</f>
        <v>0.83333333333333337</v>
      </c>
    </row>
    <row r="230" spans="1:32" hidden="1" x14ac:dyDescent="0.3">
      <c r="A230" s="22">
        <f>VLOOKUP($O230,CardStats!$A$3:$AH$473,5,FALSE)</f>
        <v>2.5</v>
      </c>
      <c r="B230" s="22">
        <f>VLOOKUP($O230,CardStats!$A$3:$AH$473,6,FALSE)</f>
        <v>2</v>
      </c>
      <c r="C230" s="22">
        <f>VLOOKUP($O230,CardStats!$A$3:$AH$473,8,FALSE)</f>
        <v>1.25</v>
      </c>
      <c r="D230" s="22">
        <f>VLOOKUP($O230,CardStats!$A$3:$AH$473,9,FALSE)</f>
        <v>1</v>
      </c>
      <c r="E230" s="27">
        <f>VLOOKUP($O230,CardStats!$A$3:$AH$473,11,FALSE)</f>
        <v>0.5</v>
      </c>
      <c r="F230" s="27">
        <f>VLOOKUP($O230,CardStats!$A$3:$AH$473,12,FALSE)</f>
        <v>0.2857142857142857</v>
      </c>
      <c r="G230" s="27">
        <f>VLOOKUP($O230,CardStats!$A$3:$AH$473,14,FALSE)</f>
        <v>0.16666666666666666</v>
      </c>
      <c r="H230" s="27">
        <f>VLOOKUP($O230,CardStats!$A$3:$AH$473,15,FALSE)</f>
        <v>0</v>
      </c>
      <c r="I230" s="27">
        <f>VLOOKUP($O230,CardStats!$A$3:$AH$473,17,FALSE)</f>
        <v>8.3333333333333329E-2</v>
      </c>
      <c r="J230" s="27">
        <f>VLOOKUP($O230,CardStats!$A$3:$AH$473,18,FALSE)</f>
        <v>0</v>
      </c>
      <c r="K230" s="27">
        <f>VLOOKUP($O230,CardStats!$A$3:$AH$473,20,FALSE)</f>
        <v>0.83333333333333337</v>
      </c>
      <c r="L230" s="27">
        <f>VLOOKUP($O230,CardStats!$A$3:$AH$473,21,FALSE)</f>
        <v>0.8571428571428571</v>
      </c>
      <c r="M230" s="27">
        <f>VLOOKUP($O230,CardStats!$A$3:$AH$473,23,FALSE)</f>
        <v>0.33333333333333331</v>
      </c>
      <c r="N230" s="27">
        <f>VLOOKUP($O230,CardStats!$A$3:$AH$473,24,FALSE)</f>
        <v>0.14285714285714285</v>
      </c>
      <c r="O230" s="24" t="str">
        <f>Fixtures!A230</f>
        <v>Angers SCO</v>
      </c>
      <c r="P230" s="24" t="str">
        <f>Fixtures!E230</f>
        <v>Ligue 1</v>
      </c>
      <c r="Q230" s="25">
        <f>IF(Fixtures!C230&gt;7,Fixtures!D230)</f>
        <v>43813</v>
      </c>
      <c r="R230" s="24" t="str">
        <f>Fixtures!B230</f>
        <v>Monaco</v>
      </c>
      <c r="S230" s="22">
        <f>VLOOKUP($R230,CardStats!$A$3:$AH$473,5,FALSE)</f>
        <v>4.416666666666667</v>
      </c>
      <c r="T230" s="22">
        <f>VLOOKUP($R230,CardStats!$A$3:$AH$473,7,FALSE)</f>
        <v>4.166666666666667</v>
      </c>
      <c r="U230" s="22">
        <f>VLOOKUP($R230,CardStats!$A$3:$AH$473,8,FALSE)</f>
        <v>2.5</v>
      </c>
      <c r="V230" s="22">
        <f>VLOOKUP($R230,CardStats!$A$3:$AH$473,10,FALSE)</f>
        <v>2.6666666666666665</v>
      </c>
      <c r="W230" s="27">
        <f>VLOOKUP($R230,CardStats!$A$3:$AH$473,11,FALSE)</f>
        <v>0.91666666666666663</v>
      </c>
      <c r="X230" s="27">
        <f>VLOOKUP($R230,CardStats!$A$3:$AH$473,13,FALSE)</f>
        <v>0.83333333333333337</v>
      </c>
      <c r="Y230" s="27">
        <f>VLOOKUP($R230,CardStats!$A$3:$AH$473,14,FALSE)</f>
        <v>0.75</v>
      </c>
      <c r="Z230" s="27">
        <f>VLOOKUP($R230,CardStats!$A$3:$AH$473,16,FALSE)</f>
        <v>0.66666666666666663</v>
      </c>
      <c r="AA230" s="27">
        <f>VLOOKUP($R230,CardStats!$A$3:$AH$473,17,FALSE)</f>
        <v>0.5</v>
      </c>
      <c r="AB230" s="27">
        <f>VLOOKUP($R230,CardStats!$A$3:$AH$473,19,FALSE)</f>
        <v>0.33333333333333331</v>
      </c>
      <c r="AC230" s="27">
        <f>VLOOKUP($R230,CardStats!$A$3:$AH$473,20,FALSE)</f>
        <v>1</v>
      </c>
      <c r="AD230" s="27">
        <f>VLOOKUP($R230,CardStats!$A$3:$AH$473,22,FALSE)</f>
        <v>1</v>
      </c>
      <c r="AE230" s="27">
        <f>VLOOKUP($R230,CardStats!$A$3:$AH$473,23,FALSE)</f>
        <v>0.91666666666666663</v>
      </c>
      <c r="AF230" s="27">
        <f>VLOOKUP($R230,CardStats!$A$3:$AH$473,25,FALSE)</f>
        <v>1</v>
      </c>
    </row>
    <row r="231" spans="1:32" hidden="1" x14ac:dyDescent="0.3">
      <c r="A231" s="22">
        <f>VLOOKUP($O231,CardStats!$A$3:$AH$473,5,FALSE)</f>
        <v>4.25</v>
      </c>
      <c r="B231" s="22">
        <f>VLOOKUP($O231,CardStats!$A$3:$AH$473,6,FALSE)</f>
        <v>4.5</v>
      </c>
      <c r="C231" s="22">
        <f>VLOOKUP($O231,CardStats!$A$3:$AH$473,8,FALSE)</f>
        <v>2</v>
      </c>
      <c r="D231" s="22">
        <f>VLOOKUP($O231,CardStats!$A$3:$AH$473,9,FALSE)</f>
        <v>2</v>
      </c>
      <c r="E231" s="27">
        <f>VLOOKUP($O231,CardStats!$A$3:$AH$473,11,FALSE)</f>
        <v>0.83333333333333337</v>
      </c>
      <c r="F231" s="27">
        <f>VLOOKUP($O231,CardStats!$A$3:$AH$473,12,FALSE)</f>
        <v>1</v>
      </c>
      <c r="G231" s="27">
        <f>VLOOKUP($O231,CardStats!$A$3:$AH$473,14,FALSE)</f>
        <v>0.5</v>
      </c>
      <c r="H231" s="27">
        <f>VLOOKUP($O231,CardStats!$A$3:$AH$473,15,FALSE)</f>
        <v>0.5</v>
      </c>
      <c r="I231" s="27">
        <f>VLOOKUP($O231,CardStats!$A$3:$AH$473,17,FALSE)</f>
        <v>0.33333333333333331</v>
      </c>
      <c r="J231" s="27">
        <f>VLOOKUP($O231,CardStats!$A$3:$AH$473,18,FALSE)</f>
        <v>0.33333333333333331</v>
      </c>
      <c r="K231" s="27">
        <f>VLOOKUP($O231,CardStats!$A$3:$AH$473,20,FALSE)</f>
        <v>0.83333333333333337</v>
      </c>
      <c r="L231" s="27">
        <f>VLOOKUP($O231,CardStats!$A$3:$AH$473,21,FALSE)</f>
        <v>0.66666666666666663</v>
      </c>
      <c r="M231" s="27">
        <f>VLOOKUP($O231,CardStats!$A$3:$AH$473,23,FALSE)</f>
        <v>0.75</v>
      </c>
      <c r="N231" s="27">
        <f>VLOOKUP($O231,CardStats!$A$3:$AH$473,24,FALSE)</f>
        <v>0.66666666666666663</v>
      </c>
      <c r="O231" s="24" t="str">
        <f>Fixtures!A231</f>
        <v>Bordeaux</v>
      </c>
      <c r="P231" s="24" t="str">
        <f>Fixtures!E231</f>
        <v>Ligue 1</v>
      </c>
      <c r="Q231" s="25">
        <f>IF(Fixtures!C231&gt;7,Fixtures!D231)</f>
        <v>43813</v>
      </c>
      <c r="R231" s="24" t="str">
        <f>Fixtures!B231</f>
        <v>Strasbourg</v>
      </c>
      <c r="S231" s="22">
        <f>VLOOKUP($R231,CardStats!$A$3:$AH$473,5,FALSE)</f>
        <v>4</v>
      </c>
      <c r="T231" s="22">
        <f>VLOOKUP($R231,CardStats!$A$3:$AH$473,7,FALSE)</f>
        <v>3.3333333333333335</v>
      </c>
      <c r="U231" s="22">
        <f>VLOOKUP($R231,CardStats!$A$3:$AH$473,8,FALSE)</f>
        <v>2</v>
      </c>
      <c r="V231" s="22">
        <f>VLOOKUP($R231,CardStats!$A$3:$AH$473,10,FALSE)</f>
        <v>1.5</v>
      </c>
      <c r="W231" s="27">
        <f>VLOOKUP($R231,CardStats!$A$3:$AH$473,11,FALSE)</f>
        <v>0.66666666666666663</v>
      </c>
      <c r="X231" s="27">
        <f>VLOOKUP($R231,CardStats!$A$3:$AH$473,13,FALSE)</f>
        <v>0.5</v>
      </c>
      <c r="Y231" s="27">
        <f>VLOOKUP($R231,CardStats!$A$3:$AH$473,14,FALSE)</f>
        <v>0.66666666666666663</v>
      </c>
      <c r="Z231" s="27">
        <f>VLOOKUP($R231,CardStats!$A$3:$AH$473,16,FALSE)</f>
        <v>0.5</v>
      </c>
      <c r="AA231" s="27">
        <f>VLOOKUP($R231,CardStats!$A$3:$AH$473,17,FALSE)</f>
        <v>0.41666666666666669</v>
      </c>
      <c r="AB231" s="27">
        <f>VLOOKUP($R231,CardStats!$A$3:$AH$473,19,FALSE)</f>
        <v>0.33333333333333331</v>
      </c>
      <c r="AC231" s="27">
        <f>VLOOKUP($R231,CardStats!$A$3:$AH$473,20,FALSE)</f>
        <v>0.83333333333333337</v>
      </c>
      <c r="AD231" s="27">
        <f>VLOOKUP($R231,CardStats!$A$3:$AH$473,22,FALSE)</f>
        <v>0.83333333333333337</v>
      </c>
      <c r="AE231" s="27">
        <f>VLOOKUP($R231,CardStats!$A$3:$AH$473,23,FALSE)</f>
        <v>0.58333333333333337</v>
      </c>
      <c r="AF231" s="27">
        <f>VLOOKUP($R231,CardStats!$A$3:$AH$473,25,FALSE)</f>
        <v>0.5</v>
      </c>
    </row>
    <row r="232" spans="1:32" hidden="1" x14ac:dyDescent="0.3">
      <c r="A232" s="22">
        <f>VLOOKUP($O232,CardStats!$A$3:$AH$473,5,FALSE)</f>
        <v>2.75</v>
      </c>
      <c r="B232" s="22">
        <f>VLOOKUP($O232,CardStats!$A$3:$AH$473,6,FALSE)</f>
        <v>3.1666666666666665</v>
      </c>
      <c r="C232" s="22">
        <f>VLOOKUP($O232,CardStats!$A$3:$AH$473,8,FALSE)</f>
        <v>1.6666666666666667</v>
      </c>
      <c r="D232" s="22">
        <f>VLOOKUP($O232,CardStats!$A$3:$AH$473,9,FALSE)</f>
        <v>2</v>
      </c>
      <c r="E232" s="27">
        <f>VLOOKUP($O232,CardStats!$A$3:$AH$473,11,FALSE)</f>
        <v>0.5</v>
      </c>
      <c r="F232" s="27">
        <f>VLOOKUP($O232,CardStats!$A$3:$AH$473,12,FALSE)</f>
        <v>0.5</v>
      </c>
      <c r="G232" s="27">
        <f>VLOOKUP($O232,CardStats!$A$3:$AH$473,14,FALSE)</f>
        <v>0.25</v>
      </c>
      <c r="H232" s="27">
        <f>VLOOKUP($O232,CardStats!$A$3:$AH$473,15,FALSE)</f>
        <v>0.33333333333333331</v>
      </c>
      <c r="I232" s="27">
        <f>VLOOKUP($O232,CardStats!$A$3:$AH$473,17,FALSE)</f>
        <v>0.25</v>
      </c>
      <c r="J232" s="27">
        <f>VLOOKUP($O232,CardStats!$A$3:$AH$473,18,FALSE)</f>
        <v>0.33333333333333331</v>
      </c>
      <c r="K232" s="27">
        <f>VLOOKUP($O232,CardStats!$A$3:$AH$473,20,FALSE)</f>
        <v>0.75</v>
      </c>
      <c r="L232" s="27">
        <f>VLOOKUP($O232,CardStats!$A$3:$AH$473,21,FALSE)</f>
        <v>0.83333333333333337</v>
      </c>
      <c r="M232" s="27">
        <f>VLOOKUP($O232,CardStats!$A$3:$AH$473,23,FALSE)</f>
        <v>0.5</v>
      </c>
      <c r="N232" s="27">
        <f>VLOOKUP($O232,CardStats!$A$3:$AH$473,24,FALSE)</f>
        <v>0.66666666666666663</v>
      </c>
      <c r="O232" s="24" t="str">
        <f>Fixtures!A232</f>
        <v>Toulouse</v>
      </c>
      <c r="P232" s="24" t="str">
        <f>Fixtures!E232</f>
        <v>Ligue 1</v>
      </c>
      <c r="Q232" s="25">
        <f>IF(Fixtures!C232&gt;7,Fixtures!D232)</f>
        <v>43813</v>
      </c>
      <c r="R232" s="24" t="str">
        <f>Fixtures!B232</f>
        <v>Reims</v>
      </c>
      <c r="S232" s="22">
        <f>VLOOKUP($R232,CardStats!$A$3:$AH$473,5,FALSE)</f>
        <v>3</v>
      </c>
      <c r="T232" s="22">
        <f>VLOOKUP($R232,CardStats!$A$3:$AH$473,7,FALSE)</f>
        <v>3</v>
      </c>
      <c r="U232" s="22">
        <f>VLOOKUP($R232,CardStats!$A$3:$AH$473,8,FALSE)</f>
        <v>1.9166666666666667</v>
      </c>
      <c r="V232" s="22">
        <f>VLOOKUP($R232,CardStats!$A$3:$AH$473,10,FALSE)</f>
        <v>2</v>
      </c>
      <c r="W232" s="27">
        <f>VLOOKUP($R232,CardStats!$A$3:$AH$473,11,FALSE)</f>
        <v>0.58333333333333337</v>
      </c>
      <c r="X232" s="27">
        <f>VLOOKUP($R232,CardStats!$A$3:$AH$473,13,FALSE)</f>
        <v>0.66666666666666663</v>
      </c>
      <c r="Y232" s="27">
        <f>VLOOKUP($R232,CardStats!$A$3:$AH$473,14,FALSE)</f>
        <v>0.41666666666666669</v>
      </c>
      <c r="Z232" s="27">
        <f>VLOOKUP($R232,CardStats!$A$3:$AH$473,16,FALSE)</f>
        <v>0.5</v>
      </c>
      <c r="AA232" s="27">
        <f>VLOOKUP($R232,CardStats!$A$3:$AH$473,17,FALSE)</f>
        <v>8.3333333333333329E-2</v>
      </c>
      <c r="AB232" s="27">
        <f>VLOOKUP($R232,CardStats!$A$3:$AH$473,19,FALSE)</f>
        <v>0</v>
      </c>
      <c r="AC232" s="27">
        <f>VLOOKUP($R232,CardStats!$A$3:$AH$473,20,FALSE)</f>
        <v>0.83333333333333337</v>
      </c>
      <c r="AD232" s="27">
        <f>VLOOKUP($R232,CardStats!$A$3:$AH$473,22,FALSE)</f>
        <v>0.83333333333333337</v>
      </c>
      <c r="AE232" s="27">
        <f>VLOOKUP($R232,CardStats!$A$3:$AH$473,23,FALSE)</f>
        <v>0.66666666666666663</v>
      </c>
      <c r="AF232" s="27">
        <f>VLOOKUP($R232,CardStats!$A$3:$AH$473,25,FALSE)</f>
        <v>0.66666666666666663</v>
      </c>
    </row>
    <row r="233" spans="1:32" hidden="1" x14ac:dyDescent="0.3">
      <c r="A233" s="22">
        <f>VLOOKUP($O233,CardStats!$A$3:$AH$473,5,FALSE)</f>
        <v>3.5</v>
      </c>
      <c r="B233" s="22">
        <f>VLOOKUP($O233,CardStats!$A$3:$AH$473,6,FALSE)</f>
        <v>2.6666666666666665</v>
      </c>
      <c r="C233" s="22">
        <f>VLOOKUP($O233,CardStats!$A$3:$AH$473,8,FALSE)</f>
        <v>1.75</v>
      </c>
      <c r="D233" s="22">
        <f>VLOOKUP($O233,CardStats!$A$3:$AH$473,9,FALSE)</f>
        <v>1</v>
      </c>
      <c r="E233" s="27">
        <f>VLOOKUP($O233,CardStats!$A$3:$AH$473,11,FALSE)</f>
        <v>0.75</v>
      </c>
      <c r="F233" s="27">
        <f>VLOOKUP($O233,CardStats!$A$3:$AH$473,12,FALSE)</f>
        <v>0.5</v>
      </c>
      <c r="G233" s="27">
        <f>VLOOKUP($O233,CardStats!$A$3:$AH$473,14,FALSE)</f>
        <v>0.58333333333333337</v>
      </c>
      <c r="H233" s="27">
        <f>VLOOKUP($O233,CardStats!$A$3:$AH$473,15,FALSE)</f>
        <v>0.33333333333333331</v>
      </c>
      <c r="I233" s="27">
        <f>VLOOKUP($O233,CardStats!$A$3:$AH$473,17,FALSE)</f>
        <v>0.25</v>
      </c>
      <c r="J233" s="27">
        <f>VLOOKUP($O233,CardStats!$A$3:$AH$473,18,FALSE)</f>
        <v>0.16666666666666666</v>
      </c>
      <c r="K233" s="27">
        <f>VLOOKUP($O233,CardStats!$A$3:$AH$473,20,FALSE)</f>
        <v>0.75</v>
      </c>
      <c r="L233" s="27">
        <f>VLOOKUP($O233,CardStats!$A$3:$AH$473,21,FALSE)</f>
        <v>0.5</v>
      </c>
      <c r="M233" s="27">
        <f>VLOOKUP($O233,CardStats!$A$3:$AH$473,23,FALSE)</f>
        <v>0.66666666666666663</v>
      </c>
      <c r="N233" s="27">
        <f>VLOOKUP($O233,CardStats!$A$3:$AH$473,24,FALSE)</f>
        <v>0.33333333333333331</v>
      </c>
      <c r="O233" s="24" t="str">
        <f>Fixtures!A233</f>
        <v>Lille</v>
      </c>
      <c r="P233" s="24" t="str">
        <f>Fixtures!E233</f>
        <v>Ligue 1</v>
      </c>
      <c r="Q233" s="25">
        <f>IF(Fixtures!C233&gt;7,Fixtures!D233)</f>
        <v>43813</v>
      </c>
      <c r="R233" s="24" t="str">
        <f>Fixtures!B233</f>
        <v>Montpellier</v>
      </c>
      <c r="S233" s="22">
        <f>VLOOKUP($R233,CardStats!$A$3:$AH$473,5,FALSE)</f>
        <v>5</v>
      </c>
      <c r="T233" s="22">
        <f>VLOOKUP($R233,CardStats!$A$3:$AH$473,7,FALSE)</f>
        <v>4.5</v>
      </c>
      <c r="U233" s="22">
        <f>VLOOKUP($R233,CardStats!$A$3:$AH$473,8,FALSE)</f>
        <v>2</v>
      </c>
      <c r="V233" s="22">
        <f>VLOOKUP($R233,CardStats!$A$3:$AH$473,10,FALSE)</f>
        <v>1.8333333333333333</v>
      </c>
      <c r="W233" s="27">
        <f>VLOOKUP($R233,CardStats!$A$3:$AH$473,11,FALSE)</f>
        <v>0.91666666666666663</v>
      </c>
      <c r="X233" s="27">
        <f>VLOOKUP($R233,CardStats!$A$3:$AH$473,13,FALSE)</f>
        <v>0.83333333333333337</v>
      </c>
      <c r="Y233" s="27">
        <f>VLOOKUP($R233,CardStats!$A$3:$AH$473,14,FALSE)</f>
        <v>0.66666666666666663</v>
      </c>
      <c r="Z233" s="27">
        <f>VLOOKUP($R233,CardStats!$A$3:$AH$473,16,FALSE)</f>
        <v>0.5</v>
      </c>
      <c r="AA233" s="27">
        <f>VLOOKUP($R233,CardStats!$A$3:$AH$473,17,FALSE)</f>
        <v>0.5</v>
      </c>
      <c r="AB233" s="27">
        <f>VLOOKUP($R233,CardStats!$A$3:$AH$473,19,FALSE)</f>
        <v>0.33333333333333331</v>
      </c>
      <c r="AC233" s="27">
        <f>VLOOKUP($R233,CardStats!$A$3:$AH$473,20,FALSE)</f>
        <v>0.91666666666666663</v>
      </c>
      <c r="AD233" s="27">
        <f>VLOOKUP($R233,CardStats!$A$3:$AH$473,22,FALSE)</f>
        <v>0.83333333333333337</v>
      </c>
      <c r="AE233" s="27">
        <f>VLOOKUP($R233,CardStats!$A$3:$AH$473,23,FALSE)</f>
        <v>0.75</v>
      </c>
      <c r="AF233" s="27">
        <f>VLOOKUP($R233,CardStats!$A$3:$AH$473,25,FALSE)</f>
        <v>0.66666666666666663</v>
      </c>
    </row>
    <row r="234" spans="1:32" hidden="1" x14ac:dyDescent="0.3">
      <c r="A234" s="22">
        <f>VLOOKUP($O234,CardStats!$A$3:$AH$473,5,FALSE)</f>
        <v>3</v>
      </c>
      <c r="B234" s="22">
        <f>VLOOKUP($O234,CardStats!$A$3:$AH$473,6,FALSE)</f>
        <v>2.6666666666666665</v>
      </c>
      <c r="C234" s="22">
        <f>VLOOKUP($O234,CardStats!$A$3:$AH$473,8,FALSE)</f>
        <v>1.4166666666666667</v>
      </c>
      <c r="D234" s="22">
        <f>VLOOKUP($O234,CardStats!$A$3:$AH$473,9,FALSE)</f>
        <v>1.1666666666666667</v>
      </c>
      <c r="E234" s="27">
        <f>VLOOKUP($O234,CardStats!$A$3:$AH$473,11,FALSE)</f>
        <v>0.66666666666666663</v>
      </c>
      <c r="F234" s="27">
        <f>VLOOKUP($O234,CardStats!$A$3:$AH$473,12,FALSE)</f>
        <v>0.5</v>
      </c>
      <c r="G234" s="27">
        <f>VLOOKUP($O234,CardStats!$A$3:$AH$473,14,FALSE)</f>
        <v>0.33333333333333331</v>
      </c>
      <c r="H234" s="27">
        <f>VLOOKUP($O234,CardStats!$A$3:$AH$473,15,FALSE)</f>
        <v>0.33333333333333331</v>
      </c>
      <c r="I234" s="27">
        <f>VLOOKUP($O234,CardStats!$A$3:$AH$473,17,FALSE)</f>
        <v>8.3333333333333329E-2</v>
      </c>
      <c r="J234" s="27">
        <f>VLOOKUP($O234,CardStats!$A$3:$AH$473,18,FALSE)</f>
        <v>0</v>
      </c>
      <c r="K234" s="27">
        <f>VLOOKUP($O234,CardStats!$A$3:$AH$473,20,FALSE)</f>
        <v>1</v>
      </c>
      <c r="L234" s="27">
        <f>VLOOKUP($O234,CardStats!$A$3:$AH$473,21,FALSE)</f>
        <v>1</v>
      </c>
      <c r="M234" s="27">
        <f>VLOOKUP($O234,CardStats!$A$3:$AH$473,23,FALSE)</f>
        <v>0.41666666666666669</v>
      </c>
      <c r="N234" s="27">
        <f>VLOOKUP($O234,CardStats!$A$3:$AH$473,24,FALSE)</f>
        <v>0.16666666666666666</v>
      </c>
      <c r="O234" s="24" t="str">
        <f>Fixtures!A234</f>
        <v>Metz</v>
      </c>
      <c r="P234" s="24" t="str">
        <f>Fixtures!E234</f>
        <v>Ligue 1</v>
      </c>
      <c r="Q234" s="25">
        <f>IF(Fixtures!C234&gt;7,Fixtures!D234)</f>
        <v>43813</v>
      </c>
      <c r="R234" s="24" t="str">
        <f>Fixtures!B234</f>
        <v>Olympique Marseille</v>
      </c>
      <c r="S234" s="22">
        <f>VLOOKUP($R234,CardStats!$A$3:$AH$473,5,FALSE)</f>
        <v>4.5</v>
      </c>
      <c r="T234" s="22">
        <f>VLOOKUP($R234,CardStats!$A$3:$AH$473,7,FALSE)</f>
        <v>4</v>
      </c>
      <c r="U234" s="22">
        <f>VLOOKUP($R234,CardStats!$A$3:$AH$473,8,FALSE)</f>
        <v>2.75</v>
      </c>
      <c r="V234" s="22">
        <f>VLOOKUP($R234,CardStats!$A$3:$AH$473,10,FALSE)</f>
        <v>2.3333333333333335</v>
      </c>
      <c r="W234" s="27">
        <f>VLOOKUP($R234,CardStats!$A$3:$AH$473,11,FALSE)</f>
        <v>0.83333333333333337</v>
      </c>
      <c r="X234" s="27">
        <f>VLOOKUP($R234,CardStats!$A$3:$AH$473,13,FALSE)</f>
        <v>0.83333333333333337</v>
      </c>
      <c r="Y234" s="27">
        <f>VLOOKUP($R234,CardStats!$A$3:$AH$473,14,FALSE)</f>
        <v>0.66666666666666663</v>
      </c>
      <c r="Z234" s="27">
        <f>VLOOKUP($R234,CardStats!$A$3:$AH$473,16,FALSE)</f>
        <v>0.5</v>
      </c>
      <c r="AA234" s="27">
        <f>VLOOKUP($R234,CardStats!$A$3:$AH$473,17,FALSE)</f>
        <v>0.41666666666666669</v>
      </c>
      <c r="AB234" s="27">
        <f>VLOOKUP($R234,CardStats!$A$3:$AH$473,19,FALSE)</f>
        <v>0.33333333333333331</v>
      </c>
      <c r="AC234" s="27">
        <f>VLOOKUP($R234,CardStats!$A$3:$AH$473,20,FALSE)</f>
        <v>1</v>
      </c>
      <c r="AD234" s="27">
        <f>VLOOKUP($R234,CardStats!$A$3:$AH$473,22,FALSE)</f>
        <v>1</v>
      </c>
      <c r="AE234" s="27">
        <f>VLOOKUP($R234,CardStats!$A$3:$AH$473,23,FALSE)</f>
        <v>0.66666666666666663</v>
      </c>
      <c r="AF234" s="27">
        <f>VLOOKUP($R234,CardStats!$A$3:$AH$473,25,FALSE)</f>
        <v>0.66666666666666663</v>
      </c>
    </row>
    <row r="235" spans="1:32" hidden="1" x14ac:dyDescent="0.3">
      <c r="A235" s="22">
        <f>VLOOKUP($O235,CardStats!$A$3:$AH$473,5,FALSE)</f>
        <v>3.75</v>
      </c>
      <c r="B235" s="22">
        <f>VLOOKUP($O235,CardStats!$A$3:$AH$473,6,FALSE)</f>
        <v>3.8333333333333335</v>
      </c>
      <c r="C235" s="22">
        <f>VLOOKUP($O235,CardStats!$A$3:$AH$473,8,FALSE)</f>
        <v>2.0833333333333335</v>
      </c>
      <c r="D235" s="22">
        <f>VLOOKUP($O235,CardStats!$A$3:$AH$473,9,FALSE)</f>
        <v>2</v>
      </c>
      <c r="E235" s="27">
        <f>VLOOKUP($O235,CardStats!$A$3:$AH$473,11,FALSE)</f>
        <v>0.75</v>
      </c>
      <c r="F235" s="27">
        <f>VLOOKUP($O235,CardStats!$A$3:$AH$473,12,FALSE)</f>
        <v>1</v>
      </c>
      <c r="G235" s="27">
        <f>VLOOKUP($O235,CardStats!$A$3:$AH$473,14,FALSE)</f>
        <v>0.58333333333333337</v>
      </c>
      <c r="H235" s="27">
        <f>VLOOKUP($O235,CardStats!$A$3:$AH$473,15,FALSE)</f>
        <v>0.66666666666666663</v>
      </c>
      <c r="I235" s="27">
        <f>VLOOKUP($O235,CardStats!$A$3:$AH$473,17,FALSE)</f>
        <v>0.33333333333333331</v>
      </c>
      <c r="J235" s="27">
        <f>VLOOKUP($O235,CardStats!$A$3:$AH$473,18,FALSE)</f>
        <v>0.16666666666666666</v>
      </c>
      <c r="K235" s="27">
        <f>VLOOKUP($O235,CardStats!$A$3:$AH$473,20,FALSE)</f>
        <v>0.91666666666666663</v>
      </c>
      <c r="L235" s="27">
        <f>VLOOKUP($O235,CardStats!$A$3:$AH$473,21,FALSE)</f>
        <v>1</v>
      </c>
      <c r="M235" s="27">
        <f>VLOOKUP($O235,CardStats!$A$3:$AH$473,23,FALSE)</f>
        <v>0.58333333333333337</v>
      </c>
      <c r="N235" s="27">
        <f>VLOOKUP($O235,CardStats!$A$3:$AH$473,24,FALSE)</f>
        <v>0.66666666666666663</v>
      </c>
      <c r="O235" s="24" t="str">
        <f>Fixtures!A235</f>
        <v>Amiens SC</v>
      </c>
      <c r="P235" s="24" t="str">
        <f>Fixtures!E235</f>
        <v>Ligue 1</v>
      </c>
      <c r="Q235" s="25">
        <f>IF(Fixtures!C235&gt;7,Fixtures!D235)</f>
        <v>43813</v>
      </c>
      <c r="R235" s="24" t="str">
        <f>Fixtures!B235</f>
        <v>Dijon</v>
      </c>
      <c r="S235" s="22">
        <f>VLOOKUP($R235,CardStats!$A$3:$AH$473,5,FALSE)</f>
        <v>3.1666666666666665</v>
      </c>
      <c r="T235" s="22">
        <f>VLOOKUP($R235,CardStats!$A$3:$AH$473,7,FALSE)</f>
        <v>2.1666666666666665</v>
      </c>
      <c r="U235" s="22">
        <f>VLOOKUP($R235,CardStats!$A$3:$AH$473,8,FALSE)</f>
        <v>1.5833333333333333</v>
      </c>
      <c r="V235" s="22">
        <f>VLOOKUP($R235,CardStats!$A$3:$AH$473,10,FALSE)</f>
        <v>1.1666666666666667</v>
      </c>
      <c r="W235" s="27">
        <f>VLOOKUP($R235,CardStats!$A$3:$AH$473,11,FALSE)</f>
        <v>0.5</v>
      </c>
      <c r="X235" s="27">
        <f>VLOOKUP($R235,CardStats!$A$3:$AH$473,13,FALSE)</f>
        <v>0.33333333333333331</v>
      </c>
      <c r="Y235" s="27">
        <f>VLOOKUP($R235,CardStats!$A$3:$AH$473,14,FALSE)</f>
        <v>0.41666666666666669</v>
      </c>
      <c r="Z235" s="27">
        <f>VLOOKUP($R235,CardStats!$A$3:$AH$473,16,FALSE)</f>
        <v>0.16666666666666666</v>
      </c>
      <c r="AA235" s="27">
        <f>VLOOKUP($R235,CardStats!$A$3:$AH$473,17,FALSE)</f>
        <v>0.33333333333333331</v>
      </c>
      <c r="AB235" s="27">
        <f>VLOOKUP($R235,CardStats!$A$3:$AH$473,19,FALSE)</f>
        <v>0.16666666666666666</v>
      </c>
      <c r="AC235" s="27">
        <f>VLOOKUP($R235,CardStats!$A$3:$AH$473,20,FALSE)</f>
        <v>0.58333333333333337</v>
      </c>
      <c r="AD235" s="27">
        <f>VLOOKUP($R235,CardStats!$A$3:$AH$473,22,FALSE)</f>
        <v>0.5</v>
      </c>
      <c r="AE235" s="27">
        <f>VLOOKUP($R235,CardStats!$A$3:$AH$473,23,FALSE)</f>
        <v>0.58333333333333337</v>
      </c>
      <c r="AF235" s="27">
        <f>VLOOKUP($R235,CardStats!$A$3:$AH$473,25,FALSE)</f>
        <v>0.5</v>
      </c>
    </row>
    <row r="236" spans="1:32" hidden="1" x14ac:dyDescent="0.3">
      <c r="A236" s="22">
        <f>VLOOKUP($O236,CardStats!$A$3:$AH$473,5,FALSE)</f>
        <v>2.9166666666666665</v>
      </c>
      <c r="B236" s="22">
        <f>VLOOKUP($O236,CardStats!$A$3:$AH$473,6,FALSE)</f>
        <v>1.6666666666666667</v>
      </c>
      <c r="C236" s="22">
        <f>VLOOKUP($O236,CardStats!$A$3:$AH$473,8,FALSE)</f>
        <v>1.5</v>
      </c>
      <c r="D236" s="22">
        <f>VLOOKUP($O236,CardStats!$A$3:$AH$473,9,FALSE)</f>
        <v>1</v>
      </c>
      <c r="E236" s="27">
        <f>VLOOKUP($O236,CardStats!$A$3:$AH$473,11,FALSE)</f>
        <v>0.58333333333333337</v>
      </c>
      <c r="F236" s="27">
        <f>VLOOKUP($O236,CardStats!$A$3:$AH$473,12,FALSE)</f>
        <v>0.33333333333333331</v>
      </c>
      <c r="G236" s="27">
        <f>VLOOKUP($O236,CardStats!$A$3:$AH$473,14,FALSE)</f>
        <v>0.33333333333333331</v>
      </c>
      <c r="H236" s="27">
        <f>VLOOKUP($O236,CardStats!$A$3:$AH$473,15,FALSE)</f>
        <v>0.16666666666666666</v>
      </c>
      <c r="I236" s="27">
        <f>VLOOKUP($O236,CardStats!$A$3:$AH$473,17,FALSE)</f>
        <v>0.16666666666666666</v>
      </c>
      <c r="J236" s="27">
        <f>VLOOKUP($O236,CardStats!$A$3:$AH$473,18,FALSE)</f>
        <v>0</v>
      </c>
      <c r="K236" s="27">
        <f>VLOOKUP($O236,CardStats!$A$3:$AH$473,20,FALSE)</f>
        <v>0.75</v>
      </c>
      <c r="L236" s="27">
        <f>VLOOKUP($O236,CardStats!$A$3:$AH$473,21,FALSE)</f>
        <v>0.66666666666666663</v>
      </c>
      <c r="M236" s="27">
        <f>VLOOKUP($O236,CardStats!$A$3:$AH$473,23,FALSE)</f>
        <v>0.5</v>
      </c>
      <c r="N236" s="27">
        <f>VLOOKUP($O236,CardStats!$A$3:$AH$473,24,FALSE)</f>
        <v>0.33333333333333331</v>
      </c>
      <c r="O236" s="24" t="str">
        <f>Fixtures!A236</f>
        <v>Brest</v>
      </c>
      <c r="P236" s="24" t="str">
        <f>Fixtures!E236</f>
        <v>Ligue 1</v>
      </c>
      <c r="Q236" s="25">
        <f>IF(Fixtures!C236&gt;7,Fixtures!D236)</f>
        <v>43813</v>
      </c>
      <c r="R236" s="24" t="str">
        <f>Fixtures!B236</f>
        <v>Nice</v>
      </c>
      <c r="S236" s="22">
        <f>VLOOKUP($R236,CardStats!$A$3:$AH$473,5,FALSE)</f>
        <v>5</v>
      </c>
      <c r="T236" s="22">
        <f>VLOOKUP($R236,CardStats!$A$3:$AH$473,7,FALSE)</f>
        <v>5.333333333333333</v>
      </c>
      <c r="U236" s="22">
        <f>VLOOKUP($R236,CardStats!$A$3:$AH$473,8,FALSE)</f>
        <v>2.5833333333333335</v>
      </c>
      <c r="V236" s="22">
        <f>VLOOKUP($R236,CardStats!$A$3:$AH$473,10,FALSE)</f>
        <v>3</v>
      </c>
      <c r="W236" s="27">
        <f>VLOOKUP($R236,CardStats!$A$3:$AH$473,11,FALSE)</f>
        <v>0.91666666666666663</v>
      </c>
      <c r="X236" s="27">
        <f>VLOOKUP($R236,CardStats!$A$3:$AH$473,13,FALSE)</f>
        <v>1</v>
      </c>
      <c r="Y236" s="27">
        <f>VLOOKUP($R236,CardStats!$A$3:$AH$473,14,FALSE)</f>
        <v>0.83333333333333337</v>
      </c>
      <c r="Z236" s="27">
        <f>VLOOKUP($R236,CardStats!$A$3:$AH$473,16,FALSE)</f>
        <v>0.83333333333333337</v>
      </c>
      <c r="AA236" s="27">
        <f>VLOOKUP($R236,CardStats!$A$3:$AH$473,17,FALSE)</f>
        <v>0.5</v>
      </c>
      <c r="AB236" s="27">
        <f>VLOOKUP($R236,CardStats!$A$3:$AH$473,19,FALSE)</f>
        <v>0.5</v>
      </c>
      <c r="AC236" s="27">
        <f>VLOOKUP($R236,CardStats!$A$3:$AH$473,20,FALSE)</f>
        <v>1</v>
      </c>
      <c r="AD236" s="27">
        <f>VLOOKUP($R236,CardStats!$A$3:$AH$473,22,FALSE)</f>
        <v>1</v>
      </c>
      <c r="AE236" s="27">
        <f>VLOOKUP($R236,CardStats!$A$3:$AH$473,23,FALSE)</f>
        <v>0.83333333333333337</v>
      </c>
      <c r="AF236" s="27">
        <f>VLOOKUP($R236,CardStats!$A$3:$AH$473,25,FALSE)</f>
        <v>1</v>
      </c>
    </row>
    <row r="237" spans="1:32" hidden="1" x14ac:dyDescent="0.3">
      <c r="A237" s="22">
        <f>VLOOKUP($O237,CardStats!$A$3:$AH$473,5,FALSE)</f>
        <v>3.8</v>
      </c>
      <c r="B237" s="22">
        <f>VLOOKUP($O237,CardStats!$A$3:$AH$473,6,FALSE)</f>
        <v>4</v>
      </c>
      <c r="C237" s="22">
        <f>VLOOKUP($O237,CardStats!$A$3:$AH$473,8,FALSE)</f>
        <v>2.1</v>
      </c>
      <c r="D237" s="22">
        <f>VLOOKUP($O237,CardStats!$A$3:$AH$473,9,FALSE)</f>
        <v>2.4</v>
      </c>
      <c r="E237" s="27">
        <f>VLOOKUP($O237,CardStats!$A$3:$AH$473,11,FALSE)</f>
        <v>0.6</v>
      </c>
      <c r="F237" s="27">
        <f>VLOOKUP($O237,CardStats!$A$3:$AH$473,12,FALSE)</f>
        <v>0.6</v>
      </c>
      <c r="G237" s="27">
        <f>VLOOKUP($O237,CardStats!$A$3:$AH$473,14,FALSE)</f>
        <v>0.6</v>
      </c>
      <c r="H237" s="27">
        <f>VLOOKUP($O237,CardStats!$A$3:$AH$473,15,FALSE)</f>
        <v>0.6</v>
      </c>
      <c r="I237" s="27">
        <f>VLOOKUP($O237,CardStats!$A$3:$AH$473,17,FALSE)</f>
        <v>0.5</v>
      </c>
      <c r="J237" s="27">
        <f>VLOOKUP($O237,CardStats!$A$3:$AH$473,18,FALSE)</f>
        <v>0.6</v>
      </c>
      <c r="K237" s="27">
        <f>VLOOKUP($O237,CardStats!$A$3:$AH$473,20,FALSE)</f>
        <v>0.8</v>
      </c>
      <c r="L237" s="27">
        <f>VLOOKUP($O237,CardStats!$A$3:$AH$473,21,FALSE)</f>
        <v>0.8</v>
      </c>
      <c r="M237" s="27">
        <f>VLOOKUP($O237,CardStats!$A$3:$AH$473,23,FALSE)</f>
        <v>0.7</v>
      </c>
      <c r="N237" s="27">
        <f>VLOOKUP($O237,CardStats!$A$3:$AH$473,24,FALSE)</f>
        <v>0.8</v>
      </c>
      <c r="O237" s="24" t="str">
        <f>Fixtures!A237</f>
        <v>Bayern Munich</v>
      </c>
      <c r="P237" s="24" t="str">
        <f>Fixtures!E237</f>
        <v>Bundesliga</v>
      </c>
      <c r="Q237" s="25">
        <f>IF(Fixtures!C237&gt;7,Fixtures!D237)</f>
        <v>43813</v>
      </c>
      <c r="R237" s="24" t="str">
        <f>Fixtures!B237</f>
        <v>Werder Bremen</v>
      </c>
      <c r="S237" s="22">
        <f>VLOOKUP($R237,CardStats!$A$3:$AH$473,5,FALSE)</f>
        <v>4</v>
      </c>
      <c r="T237" s="22">
        <f>VLOOKUP($R237,CardStats!$A$3:$AH$473,7,FALSE)</f>
        <v>4.2</v>
      </c>
      <c r="U237" s="22">
        <f>VLOOKUP($R237,CardStats!$A$3:$AH$473,8,FALSE)</f>
        <v>1.6</v>
      </c>
      <c r="V237" s="22">
        <f>VLOOKUP($R237,CardStats!$A$3:$AH$473,10,FALSE)</f>
        <v>2.2000000000000002</v>
      </c>
      <c r="W237" s="27">
        <f>VLOOKUP($R237,CardStats!$A$3:$AH$473,11,FALSE)</f>
        <v>0.7</v>
      </c>
      <c r="X237" s="27">
        <f>VLOOKUP($R237,CardStats!$A$3:$AH$473,13,FALSE)</f>
        <v>0.8</v>
      </c>
      <c r="Y237" s="27">
        <f>VLOOKUP($R237,CardStats!$A$3:$AH$473,14,FALSE)</f>
        <v>0.4</v>
      </c>
      <c r="Z237" s="27">
        <f>VLOOKUP($R237,CardStats!$A$3:$AH$473,16,FALSE)</f>
        <v>0.4</v>
      </c>
      <c r="AA237" s="27">
        <f>VLOOKUP($R237,CardStats!$A$3:$AH$473,17,FALSE)</f>
        <v>0.4</v>
      </c>
      <c r="AB237" s="27">
        <f>VLOOKUP($R237,CardStats!$A$3:$AH$473,19,FALSE)</f>
        <v>0.4</v>
      </c>
      <c r="AC237" s="27">
        <f>VLOOKUP($R237,CardStats!$A$3:$AH$473,20,FALSE)</f>
        <v>0.7</v>
      </c>
      <c r="AD237" s="27">
        <f>VLOOKUP($R237,CardStats!$A$3:$AH$473,22,FALSE)</f>
        <v>0.8</v>
      </c>
      <c r="AE237" s="27">
        <f>VLOOKUP($R237,CardStats!$A$3:$AH$473,23,FALSE)</f>
        <v>0.3</v>
      </c>
      <c r="AF237" s="27">
        <f>VLOOKUP($R237,CardStats!$A$3:$AH$473,25,FALSE)</f>
        <v>0.4</v>
      </c>
    </row>
    <row r="238" spans="1:32" hidden="1" x14ac:dyDescent="0.3">
      <c r="A238" s="22">
        <f>VLOOKUP($O238,CardStats!$A$3:$AH$473,5,FALSE)</f>
        <v>4.9000000000000004</v>
      </c>
      <c r="B238" s="22">
        <f>VLOOKUP($O238,CardStats!$A$3:$AH$473,6,FALSE)</f>
        <v>4.2</v>
      </c>
      <c r="C238" s="22">
        <f>VLOOKUP($O238,CardStats!$A$3:$AH$473,8,FALSE)</f>
        <v>2.4</v>
      </c>
      <c r="D238" s="22">
        <f>VLOOKUP($O238,CardStats!$A$3:$AH$473,9,FALSE)</f>
        <v>1.6</v>
      </c>
      <c r="E238" s="27">
        <f>VLOOKUP($O238,CardStats!$A$3:$AH$473,11,FALSE)</f>
        <v>0.8</v>
      </c>
      <c r="F238" s="27">
        <f>VLOOKUP($O238,CardStats!$A$3:$AH$473,12,FALSE)</f>
        <v>0.8</v>
      </c>
      <c r="G238" s="27">
        <f>VLOOKUP($O238,CardStats!$A$3:$AH$473,14,FALSE)</f>
        <v>0.8</v>
      </c>
      <c r="H238" s="27">
        <f>VLOOKUP($O238,CardStats!$A$3:$AH$473,15,FALSE)</f>
        <v>0.8</v>
      </c>
      <c r="I238" s="27">
        <f>VLOOKUP($O238,CardStats!$A$3:$AH$473,17,FALSE)</f>
        <v>0.6</v>
      </c>
      <c r="J238" s="27">
        <f>VLOOKUP($O238,CardStats!$A$3:$AH$473,18,FALSE)</f>
        <v>0.4</v>
      </c>
      <c r="K238" s="27">
        <f>VLOOKUP($O238,CardStats!$A$3:$AH$473,20,FALSE)</f>
        <v>0.9</v>
      </c>
      <c r="L238" s="27">
        <f>VLOOKUP($O238,CardStats!$A$3:$AH$473,21,FALSE)</f>
        <v>0.8</v>
      </c>
      <c r="M238" s="27">
        <f>VLOOKUP($O238,CardStats!$A$3:$AH$473,23,FALSE)</f>
        <v>0.8</v>
      </c>
      <c r="N238" s="27">
        <f>VLOOKUP($O238,CardStats!$A$3:$AH$473,24,FALSE)</f>
        <v>0.6</v>
      </c>
      <c r="O238" s="24" t="str">
        <f>Fixtures!A238</f>
        <v>Fortuna Dusseldorf</v>
      </c>
      <c r="P238" s="24" t="str">
        <f>Fixtures!E238</f>
        <v>Bundesliga</v>
      </c>
      <c r="Q238" s="25">
        <f>IF(Fixtures!C238&gt;7,Fixtures!D238)</f>
        <v>43813</v>
      </c>
      <c r="R238" s="24" t="str">
        <f>Fixtures!B238</f>
        <v>RB Leipzig</v>
      </c>
      <c r="S238" s="22">
        <f>VLOOKUP($R238,CardStats!$A$3:$AH$473,5,FALSE)</f>
        <v>3.5</v>
      </c>
      <c r="T238" s="22">
        <f>VLOOKUP($R238,CardStats!$A$3:$AH$473,7,FALSE)</f>
        <v>3.4</v>
      </c>
      <c r="U238" s="22">
        <f>VLOOKUP($R238,CardStats!$A$3:$AH$473,8,FALSE)</f>
        <v>1.6</v>
      </c>
      <c r="V238" s="22">
        <f>VLOOKUP($R238,CardStats!$A$3:$AH$473,10,FALSE)</f>
        <v>1.6</v>
      </c>
      <c r="W238" s="27">
        <f>VLOOKUP($R238,CardStats!$A$3:$AH$473,11,FALSE)</f>
        <v>0.7</v>
      </c>
      <c r="X238" s="27">
        <f>VLOOKUP($R238,CardStats!$A$3:$AH$473,13,FALSE)</f>
        <v>0.8</v>
      </c>
      <c r="Y238" s="27">
        <f>VLOOKUP($R238,CardStats!$A$3:$AH$473,14,FALSE)</f>
        <v>0.6</v>
      </c>
      <c r="Z238" s="27">
        <f>VLOOKUP($R238,CardStats!$A$3:$AH$473,16,FALSE)</f>
        <v>0.6</v>
      </c>
      <c r="AA238" s="27">
        <f>VLOOKUP($R238,CardStats!$A$3:$AH$473,17,FALSE)</f>
        <v>0.3</v>
      </c>
      <c r="AB238" s="27">
        <f>VLOOKUP($R238,CardStats!$A$3:$AH$473,19,FALSE)</f>
        <v>0.2</v>
      </c>
      <c r="AC238" s="27">
        <f>VLOOKUP($R238,CardStats!$A$3:$AH$473,20,FALSE)</f>
        <v>0.8</v>
      </c>
      <c r="AD238" s="27">
        <f>VLOOKUP($R238,CardStats!$A$3:$AH$473,22,FALSE)</f>
        <v>0.8</v>
      </c>
      <c r="AE238" s="27">
        <f>VLOOKUP($R238,CardStats!$A$3:$AH$473,23,FALSE)</f>
        <v>0.5</v>
      </c>
      <c r="AF238" s="27">
        <f>VLOOKUP($R238,CardStats!$A$3:$AH$473,25,FALSE)</f>
        <v>0.6</v>
      </c>
    </row>
    <row r="239" spans="1:32" hidden="1" x14ac:dyDescent="0.3">
      <c r="A239" s="22">
        <f>VLOOKUP($O239,CardStats!$A$3:$AH$473,5,FALSE)</f>
        <v>3.9</v>
      </c>
      <c r="B239" s="22">
        <f>VLOOKUP($O239,CardStats!$A$3:$AH$473,6,FALSE)</f>
        <v>5.25</v>
      </c>
      <c r="C239" s="22">
        <f>VLOOKUP($O239,CardStats!$A$3:$AH$473,8,FALSE)</f>
        <v>1.9</v>
      </c>
      <c r="D239" s="22">
        <f>VLOOKUP($O239,CardStats!$A$3:$AH$473,9,FALSE)</f>
        <v>2.75</v>
      </c>
      <c r="E239" s="27">
        <f>VLOOKUP($O239,CardStats!$A$3:$AH$473,11,FALSE)</f>
        <v>0.5</v>
      </c>
      <c r="F239" s="27">
        <f>VLOOKUP($O239,CardStats!$A$3:$AH$473,12,FALSE)</f>
        <v>0.75</v>
      </c>
      <c r="G239" s="27">
        <f>VLOOKUP($O239,CardStats!$A$3:$AH$473,14,FALSE)</f>
        <v>0.5</v>
      </c>
      <c r="H239" s="27">
        <f>VLOOKUP($O239,CardStats!$A$3:$AH$473,15,FALSE)</f>
        <v>0.75</v>
      </c>
      <c r="I239" s="27">
        <f>VLOOKUP($O239,CardStats!$A$3:$AH$473,17,FALSE)</f>
        <v>0.4</v>
      </c>
      <c r="J239" s="27">
        <f>VLOOKUP($O239,CardStats!$A$3:$AH$473,18,FALSE)</f>
        <v>0.75</v>
      </c>
      <c r="K239" s="27">
        <f>VLOOKUP($O239,CardStats!$A$3:$AH$473,20,FALSE)</f>
        <v>0.9</v>
      </c>
      <c r="L239" s="27">
        <f>VLOOKUP($O239,CardStats!$A$3:$AH$473,21,FALSE)</f>
        <v>1</v>
      </c>
      <c r="M239" s="27">
        <f>VLOOKUP($O239,CardStats!$A$3:$AH$473,23,FALSE)</f>
        <v>0.5</v>
      </c>
      <c r="N239" s="27">
        <f>VLOOKUP($O239,CardStats!$A$3:$AH$473,24,FALSE)</f>
        <v>0.75</v>
      </c>
      <c r="O239" s="24" t="str">
        <f>Fixtures!A239</f>
        <v>Hertha BSC</v>
      </c>
      <c r="P239" s="24" t="str">
        <f>Fixtures!E239</f>
        <v>Bundesliga</v>
      </c>
      <c r="Q239" s="25">
        <f>IF(Fixtures!C239&gt;7,Fixtures!D239)</f>
        <v>43813</v>
      </c>
      <c r="R239" s="24" t="str">
        <f>Fixtures!B239</f>
        <v>Freiburg</v>
      </c>
      <c r="S239" s="22">
        <f>VLOOKUP($R239,CardStats!$A$3:$AH$473,5,FALSE)</f>
        <v>3.5</v>
      </c>
      <c r="T239" s="22">
        <f>VLOOKUP($R239,CardStats!$A$3:$AH$473,7,FALSE)</f>
        <v>4</v>
      </c>
      <c r="U239" s="22">
        <f>VLOOKUP($R239,CardStats!$A$3:$AH$473,8,FALSE)</f>
        <v>1.4</v>
      </c>
      <c r="V239" s="22">
        <f>VLOOKUP($R239,CardStats!$A$3:$AH$473,10,FALSE)</f>
        <v>1.8</v>
      </c>
      <c r="W239" s="27">
        <f>VLOOKUP($R239,CardStats!$A$3:$AH$473,11,FALSE)</f>
        <v>0.7</v>
      </c>
      <c r="X239" s="27">
        <f>VLOOKUP($R239,CardStats!$A$3:$AH$473,13,FALSE)</f>
        <v>0.8</v>
      </c>
      <c r="Y239" s="27">
        <f>VLOOKUP($R239,CardStats!$A$3:$AH$473,14,FALSE)</f>
        <v>0.5</v>
      </c>
      <c r="Z239" s="27">
        <f>VLOOKUP($R239,CardStats!$A$3:$AH$473,16,FALSE)</f>
        <v>0.6</v>
      </c>
      <c r="AA239" s="27">
        <f>VLOOKUP($R239,CardStats!$A$3:$AH$473,17,FALSE)</f>
        <v>0.1</v>
      </c>
      <c r="AB239" s="27">
        <f>VLOOKUP($R239,CardStats!$A$3:$AH$473,19,FALSE)</f>
        <v>0.2</v>
      </c>
      <c r="AC239" s="27">
        <f>VLOOKUP($R239,CardStats!$A$3:$AH$473,20,FALSE)</f>
        <v>0.7</v>
      </c>
      <c r="AD239" s="27">
        <f>VLOOKUP($R239,CardStats!$A$3:$AH$473,22,FALSE)</f>
        <v>0.8</v>
      </c>
      <c r="AE239" s="27">
        <f>VLOOKUP($R239,CardStats!$A$3:$AH$473,23,FALSE)</f>
        <v>0.4</v>
      </c>
      <c r="AF239" s="27">
        <f>VLOOKUP($R239,CardStats!$A$3:$AH$473,25,FALSE)</f>
        <v>0.6</v>
      </c>
    </row>
    <row r="240" spans="1:32" hidden="1" x14ac:dyDescent="0.3">
      <c r="A240" s="22">
        <f>VLOOKUP($O240,CardStats!$A$3:$AH$473,5,FALSE)</f>
        <v>4.0999999999999996</v>
      </c>
      <c r="B240" s="22">
        <f>VLOOKUP($O240,CardStats!$A$3:$AH$473,6,FALSE)</f>
        <v>4.25</v>
      </c>
      <c r="C240" s="22">
        <f>VLOOKUP($O240,CardStats!$A$3:$AH$473,8,FALSE)</f>
        <v>2.4</v>
      </c>
      <c r="D240" s="22">
        <f>VLOOKUP($O240,CardStats!$A$3:$AH$473,9,FALSE)</f>
        <v>2</v>
      </c>
      <c r="E240" s="27">
        <f>VLOOKUP($O240,CardStats!$A$3:$AH$473,11,FALSE)</f>
        <v>0.8</v>
      </c>
      <c r="F240" s="27">
        <f>VLOOKUP($O240,CardStats!$A$3:$AH$473,12,FALSE)</f>
        <v>1</v>
      </c>
      <c r="G240" s="27">
        <f>VLOOKUP($O240,CardStats!$A$3:$AH$473,14,FALSE)</f>
        <v>0.8</v>
      </c>
      <c r="H240" s="27">
        <f>VLOOKUP($O240,CardStats!$A$3:$AH$473,15,FALSE)</f>
        <v>1</v>
      </c>
      <c r="I240" s="27">
        <f>VLOOKUP($O240,CardStats!$A$3:$AH$473,17,FALSE)</f>
        <v>0.4</v>
      </c>
      <c r="J240" s="27">
        <f>VLOOKUP($O240,CardStats!$A$3:$AH$473,18,FALSE)</f>
        <v>0.25</v>
      </c>
      <c r="K240" s="27">
        <f>VLOOKUP($O240,CardStats!$A$3:$AH$473,20,FALSE)</f>
        <v>1</v>
      </c>
      <c r="L240" s="27">
        <f>VLOOKUP($O240,CardStats!$A$3:$AH$473,21,FALSE)</f>
        <v>1</v>
      </c>
      <c r="M240" s="27">
        <f>VLOOKUP($O240,CardStats!$A$3:$AH$473,23,FALSE)</f>
        <v>0.8</v>
      </c>
      <c r="N240" s="27">
        <f>VLOOKUP($O240,CardStats!$A$3:$AH$473,24,FALSE)</f>
        <v>1</v>
      </c>
      <c r="O240" s="24" t="str">
        <f>Fixtures!A240</f>
        <v>Mainz 05</v>
      </c>
      <c r="P240" s="24" t="str">
        <f>Fixtures!E240</f>
        <v>Bundesliga</v>
      </c>
      <c r="Q240" s="25">
        <f>IF(Fixtures!C240&gt;7,Fixtures!D240)</f>
        <v>43813</v>
      </c>
      <c r="R240" s="24" t="str">
        <f>Fixtures!B240</f>
        <v>Borussia Dortmund</v>
      </c>
      <c r="S240" s="22">
        <f>VLOOKUP($R240,CardStats!$A$3:$AH$473,5,FALSE)</f>
        <v>2.6</v>
      </c>
      <c r="T240" s="22">
        <f>VLOOKUP($R240,CardStats!$A$3:$AH$473,7,FALSE)</f>
        <v>3</v>
      </c>
      <c r="U240" s="22">
        <f>VLOOKUP($R240,CardStats!$A$3:$AH$473,8,FALSE)</f>
        <v>1.1000000000000001</v>
      </c>
      <c r="V240" s="22">
        <f>VLOOKUP($R240,CardStats!$A$3:$AH$473,10,FALSE)</f>
        <v>1.6</v>
      </c>
      <c r="W240" s="27">
        <f>VLOOKUP($R240,CardStats!$A$3:$AH$473,11,FALSE)</f>
        <v>0.7</v>
      </c>
      <c r="X240" s="27">
        <f>VLOOKUP($R240,CardStats!$A$3:$AH$473,13,FALSE)</f>
        <v>0.8</v>
      </c>
      <c r="Y240" s="27">
        <f>VLOOKUP($R240,CardStats!$A$3:$AH$473,14,FALSE)</f>
        <v>0.3</v>
      </c>
      <c r="Z240" s="27">
        <f>VLOOKUP($R240,CardStats!$A$3:$AH$473,16,FALSE)</f>
        <v>0.4</v>
      </c>
      <c r="AA240" s="27">
        <f>VLOOKUP($R240,CardStats!$A$3:$AH$473,17,FALSE)</f>
        <v>0.1</v>
      </c>
      <c r="AB240" s="27">
        <f>VLOOKUP($R240,CardStats!$A$3:$AH$473,19,FALSE)</f>
        <v>0.2</v>
      </c>
      <c r="AC240" s="27">
        <f>VLOOKUP($R240,CardStats!$A$3:$AH$473,20,FALSE)</f>
        <v>0.7</v>
      </c>
      <c r="AD240" s="27">
        <f>VLOOKUP($R240,CardStats!$A$3:$AH$473,22,FALSE)</f>
        <v>0.8</v>
      </c>
      <c r="AE240" s="27">
        <f>VLOOKUP($R240,CardStats!$A$3:$AH$473,23,FALSE)</f>
        <v>0.3</v>
      </c>
      <c r="AF240" s="27">
        <f>VLOOKUP($R240,CardStats!$A$3:$AH$473,25,FALSE)</f>
        <v>0.6</v>
      </c>
    </row>
    <row r="241" spans="1:32" hidden="1" x14ac:dyDescent="0.3">
      <c r="A241" s="22">
        <f>VLOOKUP($O241,CardStats!$A$3:$AH$473,5,FALSE)</f>
        <v>3.6</v>
      </c>
      <c r="B241" s="22">
        <f>VLOOKUP($O241,CardStats!$A$3:$AH$473,6,FALSE)</f>
        <v>2.25</v>
      </c>
      <c r="C241" s="22">
        <f>VLOOKUP($O241,CardStats!$A$3:$AH$473,8,FALSE)</f>
        <v>2.1</v>
      </c>
      <c r="D241" s="22">
        <f>VLOOKUP($O241,CardStats!$A$3:$AH$473,9,FALSE)</f>
        <v>1.5</v>
      </c>
      <c r="E241" s="27">
        <f>VLOOKUP($O241,CardStats!$A$3:$AH$473,11,FALSE)</f>
        <v>0.7</v>
      </c>
      <c r="F241" s="27">
        <f>VLOOKUP($O241,CardStats!$A$3:$AH$473,12,FALSE)</f>
        <v>0.5</v>
      </c>
      <c r="G241" s="27">
        <f>VLOOKUP($O241,CardStats!$A$3:$AH$473,14,FALSE)</f>
        <v>0.6</v>
      </c>
      <c r="H241" s="27">
        <f>VLOOKUP($O241,CardStats!$A$3:$AH$473,15,FALSE)</f>
        <v>0.25</v>
      </c>
      <c r="I241" s="27">
        <f>VLOOKUP($O241,CardStats!$A$3:$AH$473,17,FALSE)</f>
        <v>0.2</v>
      </c>
      <c r="J241" s="27">
        <f>VLOOKUP($O241,CardStats!$A$3:$AH$473,18,FALSE)</f>
        <v>0</v>
      </c>
      <c r="K241" s="27">
        <f>VLOOKUP($O241,CardStats!$A$3:$AH$473,20,FALSE)</f>
        <v>0.9</v>
      </c>
      <c r="L241" s="27">
        <f>VLOOKUP($O241,CardStats!$A$3:$AH$473,21,FALSE)</f>
        <v>0.75</v>
      </c>
      <c r="M241" s="27">
        <f>VLOOKUP($O241,CardStats!$A$3:$AH$473,23,FALSE)</f>
        <v>0.8</v>
      </c>
      <c r="N241" s="27">
        <f>VLOOKUP($O241,CardStats!$A$3:$AH$473,24,FALSE)</f>
        <v>0.75</v>
      </c>
      <c r="O241" s="24" t="str">
        <f>Fixtures!A241</f>
        <v>Köln</v>
      </c>
      <c r="P241" s="24" t="str">
        <f>Fixtures!E241</f>
        <v>Bundesliga</v>
      </c>
      <c r="Q241" s="25">
        <f>IF(Fixtures!C241&gt;7,Fixtures!D241)</f>
        <v>43813</v>
      </c>
      <c r="R241" s="24" t="str">
        <f>Fixtures!B241</f>
        <v>Bayer Leverkusen</v>
      </c>
      <c r="S241" s="22">
        <f>VLOOKUP($R241,CardStats!$A$3:$AH$473,5,FALSE)</f>
        <v>3.3</v>
      </c>
      <c r="T241" s="22">
        <f>VLOOKUP($R241,CardStats!$A$3:$AH$473,7,FALSE)</f>
        <v>3.5</v>
      </c>
      <c r="U241" s="22">
        <f>VLOOKUP($R241,CardStats!$A$3:$AH$473,8,FALSE)</f>
        <v>1.7</v>
      </c>
      <c r="V241" s="22">
        <f>VLOOKUP($R241,CardStats!$A$3:$AH$473,10,FALSE)</f>
        <v>1.5</v>
      </c>
      <c r="W241" s="27">
        <f>VLOOKUP($R241,CardStats!$A$3:$AH$473,11,FALSE)</f>
        <v>0.7</v>
      </c>
      <c r="X241" s="27">
        <f>VLOOKUP($R241,CardStats!$A$3:$AH$473,13,FALSE)</f>
        <v>0.75</v>
      </c>
      <c r="Y241" s="27">
        <f>VLOOKUP($R241,CardStats!$A$3:$AH$473,14,FALSE)</f>
        <v>0.5</v>
      </c>
      <c r="Z241" s="27">
        <f>VLOOKUP($R241,CardStats!$A$3:$AH$473,16,FALSE)</f>
        <v>0.5</v>
      </c>
      <c r="AA241" s="27">
        <f>VLOOKUP($R241,CardStats!$A$3:$AH$473,17,FALSE)</f>
        <v>0.1</v>
      </c>
      <c r="AB241" s="27">
        <f>VLOOKUP($R241,CardStats!$A$3:$AH$473,19,FALSE)</f>
        <v>0.25</v>
      </c>
      <c r="AC241" s="27">
        <f>VLOOKUP($R241,CardStats!$A$3:$AH$473,20,FALSE)</f>
        <v>0.8</v>
      </c>
      <c r="AD241" s="27">
        <f>VLOOKUP($R241,CardStats!$A$3:$AH$473,22,FALSE)</f>
        <v>0.75</v>
      </c>
      <c r="AE241" s="27">
        <f>VLOOKUP($R241,CardStats!$A$3:$AH$473,23,FALSE)</f>
        <v>0.7</v>
      </c>
      <c r="AF241" s="27">
        <f>VLOOKUP($R241,CardStats!$A$3:$AH$473,25,FALSE)</f>
        <v>0.5</v>
      </c>
    </row>
    <row r="242" spans="1:32" hidden="1" x14ac:dyDescent="0.3">
      <c r="A242" s="22">
        <f>VLOOKUP($O242,CardStats!$A$3:$AH$473,5,FALSE)</f>
        <v>3.7</v>
      </c>
      <c r="B242" s="22">
        <f>VLOOKUP($O242,CardStats!$A$3:$AH$473,6,FALSE)</f>
        <v>4.5999999999999996</v>
      </c>
      <c r="C242" s="22">
        <f>VLOOKUP($O242,CardStats!$A$3:$AH$473,8,FALSE)</f>
        <v>2</v>
      </c>
      <c r="D242" s="22">
        <f>VLOOKUP($O242,CardStats!$A$3:$AH$473,9,FALSE)</f>
        <v>2.4</v>
      </c>
      <c r="E242" s="27">
        <f>VLOOKUP($O242,CardStats!$A$3:$AH$473,11,FALSE)</f>
        <v>0.6</v>
      </c>
      <c r="F242" s="27">
        <f>VLOOKUP($O242,CardStats!$A$3:$AH$473,12,FALSE)</f>
        <v>0.8</v>
      </c>
      <c r="G242" s="27">
        <f>VLOOKUP($O242,CardStats!$A$3:$AH$473,14,FALSE)</f>
        <v>0.4</v>
      </c>
      <c r="H242" s="27">
        <f>VLOOKUP($O242,CardStats!$A$3:$AH$473,15,FALSE)</f>
        <v>0.6</v>
      </c>
      <c r="I242" s="27">
        <f>VLOOKUP($O242,CardStats!$A$3:$AH$473,17,FALSE)</f>
        <v>0.3</v>
      </c>
      <c r="J242" s="27">
        <f>VLOOKUP($O242,CardStats!$A$3:$AH$473,18,FALSE)</f>
        <v>0.4</v>
      </c>
      <c r="K242" s="27">
        <f>VLOOKUP($O242,CardStats!$A$3:$AH$473,20,FALSE)</f>
        <v>0.8</v>
      </c>
      <c r="L242" s="27">
        <f>VLOOKUP($O242,CardStats!$A$3:$AH$473,21,FALSE)</f>
        <v>1</v>
      </c>
      <c r="M242" s="27">
        <f>VLOOKUP($O242,CardStats!$A$3:$AH$473,23,FALSE)</f>
        <v>0.5</v>
      </c>
      <c r="N242" s="27">
        <f>VLOOKUP($O242,CardStats!$A$3:$AH$473,24,FALSE)</f>
        <v>0.6</v>
      </c>
      <c r="O242" s="24" t="str">
        <f>Fixtures!A242</f>
        <v>Paderborn</v>
      </c>
      <c r="P242" s="24" t="str">
        <f>Fixtures!E242</f>
        <v>Bundesliga</v>
      </c>
      <c r="Q242" s="25">
        <f>IF(Fixtures!C242&gt;7,Fixtures!D242)</f>
        <v>43813</v>
      </c>
      <c r="R242" s="24" t="str">
        <f>Fixtures!B242</f>
        <v>Union Berlin</v>
      </c>
      <c r="S242" s="22">
        <f>VLOOKUP($R242,CardStats!$A$3:$AH$473,5,FALSE)</f>
        <v>2.7</v>
      </c>
      <c r="T242" s="22">
        <f>VLOOKUP($R242,CardStats!$A$3:$AH$473,7,FALSE)</f>
        <v>3</v>
      </c>
      <c r="U242" s="22">
        <f>VLOOKUP($R242,CardStats!$A$3:$AH$473,8,FALSE)</f>
        <v>1.6</v>
      </c>
      <c r="V242" s="22">
        <f>VLOOKUP($R242,CardStats!$A$3:$AH$473,10,FALSE)</f>
        <v>1.75</v>
      </c>
      <c r="W242" s="27">
        <f>VLOOKUP($R242,CardStats!$A$3:$AH$473,11,FALSE)</f>
        <v>0.4</v>
      </c>
      <c r="X242" s="27">
        <f>VLOOKUP($R242,CardStats!$A$3:$AH$473,13,FALSE)</f>
        <v>0.5</v>
      </c>
      <c r="Y242" s="27">
        <f>VLOOKUP($R242,CardStats!$A$3:$AH$473,14,FALSE)</f>
        <v>0.3</v>
      </c>
      <c r="Z242" s="27">
        <f>VLOOKUP($R242,CardStats!$A$3:$AH$473,16,FALSE)</f>
        <v>0.5</v>
      </c>
      <c r="AA242" s="27">
        <f>VLOOKUP($R242,CardStats!$A$3:$AH$473,17,FALSE)</f>
        <v>0.2</v>
      </c>
      <c r="AB242" s="27">
        <f>VLOOKUP($R242,CardStats!$A$3:$AH$473,19,FALSE)</f>
        <v>0.25</v>
      </c>
      <c r="AC242" s="27">
        <f>VLOOKUP($R242,CardStats!$A$3:$AH$473,20,FALSE)</f>
        <v>0.9</v>
      </c>
      <c r="AD242" s="27">
        <f>VLOOKUP($R242,CardStats!$A$3:$AH$473,22,FALSE)</f>
        <v>1</v>
      </c>
      <c r="AE242" s="27">
        <f>VLOOKUP($R242,CardStats!$A$3:$AH$473,23,FALSE)</f>
        <v>0.5</v>
      </c>
      <c r="AF242" s="27">
        <f>VLOOKUP($R242,CardStats!$A$3:$AH$473,25,FALSE)</f>
        <v>0.75</v>
      </c>
    </row>
    <row r="243" spans="1:32" hidden="1" x14ac:dyDescent="0.3">
      <c r="A243" s="22">
        <f>VLOOKUP($O243,CardStats!$A$3:$AH$473,5,FALSE)</f>
        <v>4.7272727272727275</v>
      </c>
      <c r="B243" s="22">
        <f>VLOOKUP($O243,CardStats!$A$3:$AH$473,6,FALSE)</f>
        <v>4.333333333333333</v>
      </c>
      <c r="C243" s="22">
        <f>VLOOKUP($O243,CardStats!$A$3:$AH$473,8,FALSE)</f>
        <v>2.5454545454545454</v>
      </c>
      <c r="D243" s="22">
        <f>VLOOKUP($O243,CardStats!$A$3:$AH$473,9,FALSE)</f>
        <v>2.5</v>
      </c>
      <c r="E243" s="27">
        <f>VLOOKUP($O243,CardStats!$A$3:$AH$473,11,FALSE)</f>
        <v>0.72727272727272729</v>
      </c>
      <c r="F243" s="27">
        <f>VLOOKUP($O243,CardStats!$A$3:$AH$473,12,FALSE)</f>
        <v>0.66666666666666663</v>
      </c>
      <c r="G243" s="27">
        <f>VLOOKUP($O243,CardStats!$A$3:$AH$473,14,FALSE)</f>
        <v>0.54545454545454541</v>
      </c>
      <c r="H243" s="27">
        <f>VLOOKUP($O243,CardStats!$A$3:$AH$473,15,FALSE)</f>
        <v>0.33333333333333331</v>
      </c>
      <c r="I243" s="27">
        <f>VLOOKUP($O243,CardStats!$A$3:$AH$473,17,FALSE)</f>
        <v>0.45454545454545453</v>
      </c>
      <c r="J243" s="27">
        <f>VLOOKUP($O243,CardStats!$A$3:$AH$473,18,FALSE)</f>
        <v>0.33333333333333331</v>
      </c>
      <c r="K243" s="27">
        <f>VLOOKUP($O243,CardStats!$A$3:$AH$473,20,FALSE)</f>
        <v>0.90909090909090906</v>
      </c>
      <c r="L243" s="27">
        <f>VLOOKUP($O243,CardStats!$A$3:$AH$473,21,FALSE)</f>
        <v>0.83333333333333337</v>
      </c>
      <c r="M243" s="27">
        <f>VLOOKUP($O243,CardStats!$A$3:$AH$473,23,FALSE)</f>
        <v>0.72727272727272729</v>
      </c>
      <c r="N243" s="27">
        <f>VLOOKUP($O243,CardStats!$A$3:$AH$473,24,FALSE)</f>
        <v>0.66666666666666663</v>
      </c>
      <c r="O243" s="24" t="str">
        <f>Fixtures!A243</f>
        <v>Arsenal</v>
      </c>
      <c r="P243" s="24" t="str">
        <f>Fixtures!E243</f>
        <v>Premier League</v>
      </c>
      <c r="Q243" s="25">
        <f>IF(Fixtures!C243&gt;7,Fixtures!D243)</f>
        <v>43814</v>
      </c>
      <c r="R243" s="24" t="str">
        <f>Fixtures!B243</f>
        <v>Manchester City</v>
      </c>
      <c r="S243" s="22">
        <f>VLOOKUP($R243,CardStats!$A$3:$AH$473,5,FALSE)</f>
        <v>3.6363636363636362</v>
      </c>
      <c r="T243" s="22">
        <f>VLOOKUP($R243,CardStats!$A$3:$AH$473,7,FALSE)</f>
        <v>3.6</v>
      </c>
      <c r="U243" s="22">
        <f>VLOOKUP($R243,CardStats!$A$3:$AH$473,8,FALSE)</f>
        <v>2.1818181818181817</v>
      </c>
      <c r="V243" s="22">
        <f>VLOOKUP($R243,CardStats!$A$3:$AH$473,10,FALSE)</f>
        <v>1.8</v>
      </c>
      <c r="W243" s="27">
        <f>VLOOKUP($R243,CardStats!$A$3:$AH$473,11,FALSE)</f>
        <v>0.72727272727272729</v>
      </c>
      <c r="X243" s="27">
        <f>VLOOKUP($R243,CardStats!$A$3:$AH$473,13,FALSE)</f>
        <v>0.8</v>
      </c>
      <c r="Y243" s="27">
        <f>VLOOKUP($R243,CardStats!$A$3:$AH$473,14,FALSE)</f>
        <v>0.72727272727272729</v>
      </c>
      <c r="Z243" s="27">
        <f>VLOOKUP($R243,CardStats!$A$3:$AH$473,16,FALSE)</f>
        <v>0.8</v>
      </c>
      <c r="AA243" s="27">
        <f>VLOOKUP($R243,CardStats!$A$3:$AH$473,17,FALSE)</f>
        <v>9.0909090909090912E-2</v>
      </c>
      <c r="AB243" s="27">
        <f>VLOOKUP($R243,CardStats!$A$3:$AH$473,19,FALSE)</f>
        <v>0</v>
      </c>
      <c r="AC243" s="27">
        <f>VLOOKUP($R243,CardStats!$A$3:$AH$473,20,FALSE)</f>
        <v>1</v>
      </c>
      <c r="AD243" s="27">
        <f>VLOOKUP($R243,CardStats!$A$3:$AH$473,22,FALSE)</f>
        <v>1</v>
      </c>
      <c r="AE243" s="27">
        <f>VLOOKUP($R243,CardStats!$A$3:$AH$473,23,FALSE)</f>
        <v>0.63636363636363635</v>
      </c>
      <c r="AF243" s="27">
        <f>VLOOKUP($R243,CardStats!$A$3:$AH$473,25,FALSE)</f>
        <v>0.6</v>
      </c>
    </row>
    <row r="244" spans="1:32" hidden="1" x14ac:dyDescent="0.3">
      <c r="A244" s="22">
        <f>VLOOKUP($O244,CardStats!$A$3:$AH$473,5,FALSE)</f>
        <v>4.8181818181818183</v>
      </c>
      <c r="B244" s="22">
        <f>VLOOKUP($O244,CardStats!$A$3:$AH$473,6,FALSE)</f>
        <v>4.5999999999999996</v>
      </c>
      <c r="C244" s="22">
        <f>VLOOKUP($O244,CardStats!$A$3:$AH$473,8,FALSE)</f>
        <v>2.1818181818181817</v>
      </c>
      <c r="D244" s="22">
        <f>VLOOKUP($O244,CardStats!$A$3:$AH$473,9,FALSE)</f>
        <v>2</v>
      </c>
      <c r="E244" s="27">
        <f>VLOOKUP($O244,CardStats!$A$3:$AH$473,11,FALSE)</f>
        <v>0.90909090909090906</v>
      </c>
      <c r="F244" s="27">
        <f>VLOOKUP($O244,CardStats!$A$3:$AH$473,12,FALSE)</f>
        <v>0.8</v>
      </c>
      <c r="G244" s="27">
        <f>VLOOKUP($O244,CardStats!$A$3:$AH$473,14,FALSE)</f>
        <v>0.81818181818181823</v>
      </c>
      <c r="H244" s="27">
        <f>VLOOKUP($O244,CardStats!$A$3:$AH$473,15,FALSE)</f>
        <v>0.6</v>
      </c>
      <c r="I244" s="27">
        <f>VLOOKUP($O244,CardStats!$A$3:$AH$473,17,FALSE)</f>
        <v>0.54545454545454541</v>
      </c>
      <c r="J244" s="27">
        <f>VLOOKUP($O244,CardStats!$A$3:$AH$473,18,FALSE)</f>
        <v>0.6</v>
      </c>
      <c r="K244" s="27">
        <f>VLOOKUP($O244,CardStats!$A$3:$AH$473,20,FALSE)</f>
        <v>0.90909090909090906</v>
      </c>
      <c r="L244" s="27">
        <f>VLOOKUP($O244,CardStats!$A$3:$AH$473,21,FALSE)</f>
        <v>0.8</v>
      </c>
      <c r="M244" s="27">
        <f>VLOOKUP($O244,CardStats!$A$3:$AH$473,23,FALSE)</f>
        <v>0.81818181818181823</v>
      </c>
      <c r="N244" s="27">
        <f>VLOOKUP($O244,CardStats!$A$3:$AH$473,24,FALSE)</f>
        <v>0.6</v>
      </c>
      <c r="O244" s="24" t="str">
        <f>Fixtures!A244</f>
        <v>Manchester United</v>
      </c>
      <c r="P244" s="24" t="str">
        <f>Fixtures!E244</f>
        <v>Premier League</v>
      </c>
      <c r="Q244" s="25">
        <f>IF(Fixtures!C244&gt;7,Fixtures!D244)</f>
        <v>43814</v>
      </c>
      <c r="R244" s="24" t="str">
        <f>Fixtures!B244</f>
        <v>Everton</v>
      </c>
      <c r="S244" s="22">
        <f>VLOOKUP($R244,CardStats!$A$3:$AH$473,5,FALSE)</f>
        <v>4.5454545454545459</v>
      </c>
      <c r="T244" s="22">
        <f>VLOOKUP($R244,CardStats!$A$3:$AH$473,7,FALSE)</f>
        <v>4.4000000000000004</v>
      </c>
      <c r="U244" s="22">
        <f>VLOOKUP($R244,CardStats!$A$3:$AH$473,8,FALSE)</f>
        <v>2.0909090909090908</v>
      </c>
      <c r="V244" s="22">
        <f>VLOOKUP($R244,CardStats!$A$3:$AH$473,10,FALSE)</f>
        <v>2.8</v>
      </c>
      <c r="W244" s="27">
        <f>VLOOKUP($R244,CardStats!$A$3:$AH$473,11,FALSE)</f>
        <v>1</v>
      </c>
      <c r="X244" s="27">
        <f>VLOOKUP($R244,CardStats!$A$3:$AH$473,13,FALSE)</f>
        <v>1</v>
      </c>
      <c r="Y244" s="27">
        <f>VLOOKUP($R244,CardStats!$A$3:$AH$473,14,FALSE)</f>
        <v>0.90909090909090906</v>
      </c>
      <c r="Z244" s="27">
        <f>VLOOKUP($R244,CardStats!$A$3:$AH$473,16,FALSE)</f>
        <v>0.8</v>
      </c>
      <c r="AA244" s="27">
        <f>VLOOKUP($R244,CardStats!$A$3:$AH$473,17,FALSE)</f>
        <v>0.45454545454545453</v>
      </c>
      <c r="AB244" s="27">
        <f>VLOOKUP($R244,CardStats!$A$3:$AH$473,19,FALSE)</f>
        <v>0.6</v>
      </c>
      <c r="AC244" s="27">
        <f>VLOOKUP($R244,CardStats!$A$3:$AH$473,20,FALSE)</f>
        <v>1</v>
      </c>
      <c r="AD244" s="27">
        <f>VLOOKUP($R244,CardStats!$A$3:$AH$473,22,FALSE)</f>
        <v>1</v>
      </c>
      <c r="AE244" s="27">
        <f>VLOOKUP($R244,CardStats!$A$3:$AH$473,23,FALSE)</f>
        <v>0.63636363636363635</v>
      </c>
      <c r="AF244" s="27">
        <f>VLOOKUP($R244,CardStats!$A$3:$AH$473,25,FALSE)</f>
        <v>0.8</v>
      </c>
    </row>
    <row r="245" spans="1:32" hidden="1" x14ac:dyDescent="0.3">
      <c r="A245" s="22">
        <f>VLOOKUP($O245,CardStats!$A$3:$AH$473,5,FALSE)</f>
        <v>3.9090909090909092</v>
      </c>
      <c r="B245" s="22">
        <f>VLOOKUP($O245,CardStats!$A$3:$AH$473,6,FALSE)</f>
        <v>3</v>
      </c>
      <c r="C245" s="22">
        <f>VLOOKUP($O245,CardStats!$A$3:$AH$473,8,FALSE)</f>
        <v>2.0909090909090908</v>
      </c>
      <c r="D245" s="22">
        <f>VLOOKUP($O245,CardStats!$A$3:$AH$473,9,FALSE)</f>
        <v>1.2</v>
      </c>
      <c r="E245" s="27">
        <f>VLOOKUP($O245,CardStats!$A$3:$AH$473,11,FALSE)</f>
        <v>0.63636363636363635</v>
      </c>
      <c r="F245" s="27">
        <f>VLOOKUP($O245,CardStats!$A$3:$AH$473,12,FALSE)</f>
        <v>0.6</v>
      </c>
      <c r="G245" s="27">
        <f>VLOOKUP($O245,CardStats!$A$3:$AH$473,14,FALSE)</f>
        <v>0.54545454545454541</v>
      </c>
      <c r="H245" s="27">
        <f>VLOOKUP($O245,CardStats!$A$3:$AH$473,15,FALSE)</f>
        <v>0.4</v>
      </c>
      <c r="I245" s="27">
        <f>VLOOKUP($O245,CardStats!$A$3:$AH$473,17,FALSE)</f>
        <v>0.45454545454545453</v>
      </c>
      <c r="J245" s="27">
        <f>VLOOKUP($O245,CardStats!$A$3:$AH$473,18,FALSE)</f>
        <v>0.2</v>
      </c>
      <c r="K245" s="27">
        <f>VLOOKUP($O245,CardStats!$A$3:$AH$473,20,FALSE)</f>
        <v>0.81818181818181823</v>
      </c>
      <c r="L245" s="27">
        <f>VLOOKUP($O245,CardStats!$A$3:$AH$473,21,FALSE)</f>
        <v>0.6</v>
      </c>
      <c r="M245" s="27">
        <f>VLOOKUP($O245,CardStats!$A$3:$AH$473,23,FALSE)</f>
        <v>0.72727272727272729</v>
      </c>
      <c r="N245" s="27">
        <f>VLOOKUP($O245,CardStats!$A$3:$AH$473,24,FALSE)</f>
        <v>0.4</v>
      </c>
      <c r="O245" s="24" t="str">
        <f>Fixtures!A245</f>
        <v>Wolverhampton Wanderers</v>
      </c>
      <c r="P245" s="24" t="str">
        <f>Fixtures!E245</f>
        <v>Premier League</v>
      </c>
      <c r="Q245" s="25">
        <f>IF(Fixtures!C245&gt;7,Fixtures!D245)</f>
        <v>43814</v>
      </c>
      <c r="R245" s="24" t="str">
        <f>Fixtures!B245</f>
        <v>Tottenham Hotspur</v>
      </c>
      <c r="S245" s="22">
        <f>VLOOKUP($R245,CardStats!$A$3:$AH$473,5,FALSE)</f>
        <v>4.3636363636363633</v>
      </c>
      <c r="T245" s="22">
        <f>VLOOKUP($R245,CardStats!$A$3:$AH$473,7,FALSE)</f>
        <v>4.166666666666667</v>
      </c>
      <c r="U245" s="22">
        <f>VLOOKUP($R245,CardStats!$A$3:$AH$473,8,FALSE)</f>
        <v>2.4545454545454546</v>
      </c>
      <c r="V245" s="22">
        <f>VLOOKUP($R245,CardStats!$A$3:$AH$473,10,FALSE)</f>
        <v>2.3333333333333335</v>
      </c>
      <c r="W245" s="27">
        <f>VLOOKUP($R245,CardStats!$A$3:$AH$473,11,FALSE)</f>
        <v>0.81818181818181823</v>
      </c>
      <c r="X245" s="27">
        <f>VLOOKUP($R245,CardStats!$A$3:$AH$473,13,FALSE)</f>
        <v>0.83333333333333337</v>
      </c>
      <c r="Y245" s="27">
        <f>VLOOKUP($R245,CardStats!$A$3:$AH$473,14,FALSE)</f>
        <v>0.63636363636363635</v>
      </c>
      <c r="Z245" s="27">
        <f>VLOOKUP($R245,CardStats!$A$3:$AH$473,16,FALSE)</f>
        <v>0.5</v>
      </c>
      <c r="AA245" s="27">
        <f>VLOOKUP($R245,CardStats!$A$3:$AH$473,17,FALSE)</f>
        <v>0.36363636363636365</v>
      </c>
      <c r="AB245" s="27">
        <f>VLOOKUP($R245,CardStats!$A$3:$AH$473,19,FALSE)</f>
        <v>0.33333333333333331</v>
      </c>
      <c r="AC245" s="27">
        <f>VLOOKUP($R245,CardStats!$A$3:$AH$473,20,FALSE)</f>
        <v>0.90909090909090906</v>
      </c>
      <c r="AD245" s="27">
        <f>VLOOKUP($R245,CardStats!$A$3:$AH$473,22,FALSE)</f>
        <v>0.83333333333333337</v>
      </c>
      <c r="AE245" s="27">
        <f>VLOOKUP($R245,CardStats!$A$3:$AH$473,23,FALSE)</f>
        <v>0.72727272727272729</v>
      </c>
      <c r="AF245" s="27">
        <f>VLOOKUP($R245,CardStats!$A$3:$AH$473,25,FALSE)</f>
        <v>0.66666666666666663</v>
      </c>
    </row>
    <row r="246" spans="1:32" hidden="1" x14ac:dyDescent="0.3">
      <c r="A246" s="22">
        <f>VLOOKUP($O246,CardStats!$A$3:$AH$473,5,FALSE)</f>
        <v>6.6363636363636367</v>
      </c>
      <c r="B246" s="22">
        <f>VLOOKUP($O246,CardStats!$A$3:$AH$473,6,FALSE)</f>
        <v>7</v>
      </c>
      <c r="C246" s="22">
        <f>VLOOKUP($O246,CardStats!$A$3:$AH$473,8,FALSE)</f>
        <v>3.3636363636363638</v>
      </c>
      <c r="D246" s="22">
        <f>VLOOKUP($O246,CardStats!$A$3:$AH$473,9,FALSE)</f>
        <v>3.2</v>
      </c>
      <c r="E246" s="27">
        <f>VLOOKUP($O246,CardStats!$A$3:$AH$473,11,FALSE)</f>
        <v>1</v>
      </c>
      <c r="F246" s="27">
        <f>VLOOKUP($O246,CardStats!$A$3:$AH$473,12,FALSE)</f>
        <v>1</v>
      </c>
      <c r="G246" s="27">
        <f>VLOOKUP($O246,CardStats!$A$3:$AH$473,14,FALSE)</f>
        <v>0.90909090909090906</v>
      </c>
      <c r="H246" s="27">
        <f>VLOOKUP($O246,CardStats!$A$3:$AH$473,15,FALSE)</f>
        <v>1</v>
      </c>
      <c r="I246" s="27">
        <f>VLOOKUP($O246,CardStats!$A$3:$AH$473,17,FALSE)</f>
        <v>0.81818181818181823</v>
      </c>
      <c r="J246" s="27">
        <f>VLOOKUP($O246,CardStats!$A$3:$AH$473,18,FALSE)</f>
        <v>0.8</v>
      </c>
      <c r="K246" s="27">
        <f>VLOOKUP($O246,CardStats!$A$3:$AH$473,20,FALSE)</f>
        <v>1</v>
      </c>
      <c r="L246" s="27">
        <f>VLOOKUP($O246,CardStats!$A$3:$AH$473,21,FALSE)</f>
        <v>1</v>
      </c>
      <c r="M246" s="27">
        <f>VLOOKUP($O246,CardStats!$A$3:$AH$473,23,FALSE)</f>
        <v>0.81818181818181823</v>
      </c>
      <c r="N246" s="27">
        <f>VLOOKUP($O246,CardStats!$A$3:$AH$473,24,FALSE)</f>
        <v>0.8</v>
      </c>
      <c r="O246" s="24" t="str">
        <f>Fixtures!A246</f>
        <v>Bologna</v>
      </c>
      <c r="P246" s="24" t="str">
        <f>Fixtures!E246</f>
        <v>Serie A</v>
      </c>
      <c r="Q246" s="25">
        <f>IF(Fixtures!C246&gt;7,Fixtures!D246)</f>
        <v>43814</v>
      </c>
      <c r="R246" s="24" t="str">
        <f>Fixtures!B246</f>
        <v>Atalanta</v>
      </c>
      <c r="S246" s="22">
        <f>VLOOKUP($R246,CardStats!$A$3:$AH$473,5,FALSE)</f>
        <v>5.0909090909090908</v>
      </c>
      <c r="T246" s="22">
        <f>VLOOKUP($R246,CardStats!$A$3:$AH$473,7,FALSE)</f>
        <v>4.833333333333333</v>
      </c>
      <c r="U246" s="22">
        <f>VLOOKUP($R246,CardStats!$A$3:$AH$473,8,FALSE)</f>
        <v>2.0909090909090908</v>
      </c>
      <c r="V246" s="22">
        <f>VLOOKUP($R246,CardStats!$A$3:$AH$473,10,FALSE)</f>
        <v>2</v>
      </c>
      <c r="W246" s="27">
        <f>VLOOKUP($R246,CardStats!$A$3:$AH$473,11,FALSE)</f>
        <v>1</v>
      </c>
      <c r="X246" s="27">
        <f>VLOOKUP($R246,CardStats!$A$3:$AH$473,13,FALSE)</f>
        <v>1</v>
      </c>
      <c r="Y246" s="27">
        <f>VLOOKUP($R246,CardStats!$A$3:$AH$473,14,FALSE)</f>
        <v>0.81818181818181823</v>
      </c>
      <c r="Z246" s="27">
        <f>VLOOKUP($R246,CardStats!$A$3:$AH$473,16,FALSE)</f>
        <v>0.66666666666666663</v>
      </c>
      <c r="AA246" s="27">
        <f>VLOOKUP($R246,CardStats!$A$3:$AH$473,17,FALSE)</f>
        <v>0.63636363636363635</v>
      </c>
      <c r="AB246" s="27">
        <f>VLOOKUP($R246,CardStats!$A$3:$AH$473,19,FALSE)</f>
        <v>0.5</v>
      </c>
      <c r="AC246" s="27">
        <f>VLOOKUP($R246,CardStats!$A$3:$AH$473,20,FALSE)</f>
        <v>1</v>
      </c>
      <c r="AD246" s="27">
        <f>VLOOKUP($R246,CardStats!$A$3:$AH$473,22,FALSE)</f>
        <v>1</v>
      </c>
      <c r="AE246" s="27">
        <f>VLOOKUP($R246,CardStats!$A$3:$AH$473,23,FALSE)</f>
        <v>0.81818181818181823</v>
      </c>
      <c r="AF246" s="27">
        <f>VLOOKUP($R246,CardStats!$A$3:$AH$473,25,FALSE)</f>
        <v>0.66666666666666663</v>
      </c>
    </row>
    <row r="247" spans="1:32" hidden="1" x14ac:dyDescent="0.3">
      <c r="A247" s="22">
        <f>VLOOKUP($O247,CardStats!$A$3:$AH$473,5,FALSE)</f>
        <v>5.8181818181818183</v>
      </c>
      <c r="B247" s="22">
        <f>VLOOKUP($O247,CardStats!$A$3:$AH$473,6,FALSE)</f>
        <v>6.333333333333333</v>
      </c>
      <c r="C247" s="22">
        <f>VLOOKUP($O247,CardStats!$A$3:$AH$473,8,FALSE)</f>
        <v>3.0909090909090908</v>
      </c>
      <c r="D247" s="22">
        <f>VLOOKUP($O247,CardStats!$A$3:$AH$473,9,FALSE)</f>
        <v>3</v>
      </c>
      <c r="E247" s="27">
        <f>VLOOKUP($O247,CardStats!$A$3:$AH$473,11,FALSE)</f>
        <v>0.90909090909090906</v>
      </c>
      <c r="F247" s="27">
        <f>VLOOKUP($O247,CardStats!$A$3:$AH$473,12,FALSE)</f>
        <v>1</v>
      </c>
      <c r="G247" s="27">
        <f>VLOOKUP($O247,CardStats!$A$3:$AH$473,14,FALSE)</f>
        <v>0.72727272727272729</v>
      </c>
      <c r="H247" s="27">
        <f>VLOOKUP($O247,CardStats!$A$3:$AH$473,15,FALSE)</f>
        <v>0.83333333333333337</v>
      </c>
      <c r="I247" s="27">
        <f>VLOOKUP($O247,CardStats!$A$3:$AH$473,17,FALSE)</f>
        <v>0.63636363636363635</v>
      </c>
      <c r="J247" s="27">
        <f>VLOOKUP($O247,CardStats!$A$3:$AH$473,18,FALSE)</f>
        <v>0.66666666666666663</v>
      </c>
      <c r="K247" s="27">
        <f>VLOOKUP($O247,CardStats!$A$3:$AH$473,20,FALSE)</f>
        <v>0.90909090909090906</v>
      </c>
      <c r="L247" s="27">
        <f>VLOOKUP($O247,CardStats!$A$3:$AH$473,21,FALSE)</f>
        <v>1</v>
      </c>
      <c r="M247" s="27">
        <f>VLOOKUP($O247,CardStats!$A$3:$AH$473,23,FALSE)</f>
        <v>0.81818181818181823</v>
      </c>
      <c r="N247" s="27">
        <f>VLOOKUP($O247,CardStats!$A$3:$AH$473,24,FALSE)</f>
        <v>0.83333333333333337</v>
      </c>
      <c r="O247" s="24" t="str">
        <f>Fixtures!A247</f>
        <v>Fiorentina</v>
      </c>
      <c r="P247" s="24" t="str">
        <f>Fixtures!E247</f>
        <v>Serie A</v>
      </c>
      <c r="Q247" s="25">
        <f>IF(Fixtures!C247&gt;7,Fixtures!D247)</f>
        <v>43814</v>
      </c>
      <c r="R247" s="24" t="str">
        <f>Fixtures!B247</f>
        <v>Internazionale</v>
      </c>
      <c r="S247" s="22">
        <f>VLOOKUP($R247,CardStats!$A$3:$AH$473,5,FALSE)</f>
        <v>5.5454545454545459</v>
      </c>
      <c r="T247" s="22">
        <f>VLOOKUP($R247,CardStats!$A$3:$AH$473,7,FALSE)</f>
        <v>6.333333333333333</v>
      </c>
      <c r="U247" s="22">
        <f>VLOOKUP($R247,CardStats!$A$3:$AH$473,8,FALSE)</f>
        <v>2.5454545454545454</v>
      </c>
      <c r="V247" s="22">
        <f>VLOOKUP($R247,CardStats!$A$3:$AH$473,10,FALSE)</f>
        <v>3</v>
      </c>
      <c r="W247" s="27">
        <f>VLOOKUP($R247,CardStats!$A$3:$AH$473,11,FALSE)</f>
        <v>1</v>
      </c>
      <c r="X247" s="27">
        <f>VLOOKUP($R247,CardStats!$A$3:$AH$473,13,FALSE)</f>
        <v>1</v>
      </c>
      <c r="Y247" s="27">
        <f>VLOOKUP($R247,CardStats!$A$3:$AH$473,14,FALSE)</f>
        <v>0.90909090909090906</v>
      </c>
      <c r="Z247" s="27">
        <f>VLOOKUP($R247,CardStats!$A$3:$AH$473,16,FALSE)</f>
        <v>0.83333333333333337</v>
      </c>
      <c r="AA247" s="27">
        <f>VLOOKUP($R247,CardStats!$A$3:$AH$473,17,FALSE)</f>
        <v>0.72727272727272729</v>
      </c>
      <c r="AB247" s="27">
        <f>VLOOKUP($R247,CardStats!$A$3:$AH$473,19,FALSE)</f>
        <v>0.83333333333333337</v>
      </c>
      <c r="AC247" s="27">
        <f>VLOOKUP($R247,CardStats!$A$3:$AH$473,20,FALSE)</f>
        <v>1</v>
      </c>
      <c r="AD247" s="27">
        <f>VLOOKUP($R247,CardStats!$A$3:$AH$473,22,FALSE)</f>
        <v>1</v>
      </c>
      <c r="AE247" s="27">
        <f>VLOOKUP($R247,CardStats!$A$3:$AH$473,23,FALSE)</f>
        <v>0.81818181818181823</v>
      </c>
      <c r="AF247" s="27">
        <f>VLOOKUP($R247,CardStats!$A$3:$AH$473,25,FALSE)</f>
        <v>0.83333333333333337</v>
      </c>
    </row>
    <row r="248" spans="1:32" hidden="1" x14ac:dyDescent="0.3">
      <c r="A248" s="22">
        <f>VLOOKUP($O248,CardStats!$A$3:$AH$473,5,FALSE)</f>
        <v>5.7272727272727275</v>
      </c>
      <c r="B248" s="22">
        <f>VLOOKUP($O248,CardStats!$A$3:$AH$473,6,FALSE)</f>
        <v>6.333333333333333</v>
      </c>
      <c r="C248" s="22">
        <f>VLOOKUP($O248,CardStats!$A$3:$AH$473,8,FALSE)</f>
        <v>2.8181818181818183</v>
      </c>
      <c r="D248" s="22">
        <f>VLOOKUP($O248,CardStats!$A$3:$AH$473,9,FALSE)</f>
        <v>2.3333333333333335</v>
      </c>
      <c r="E248" s="27">
        <f>VLOOKUP($O248,CardStats!$A$3:$AH$473,11,FALSE)</f>
        <v>1</v>
      </c>
      <c r="F248" s="27">
        <f>VLOOKUP($O248,CardStats!$A$3:$AH$473,12,FALSE)</f>
        <v>1</v>
      </c>
      <c r="G248" s="27">
        <f>VLOOKUP($O248,CardStats!$A$3:$AH$473,14,FALSE)</f>
        <v>1</v>
      </c>
      <c r="H248" s="27">
        <f>VLOOKUP($O248,CardStats!$A$3:$AH$473,15,FALSE)</f>
        <v>1</v>
      </c>
      <c r="I248" s="27">
        <f>VLOOKUP($O248,CardStats!$A$3:$AH$473,17,FALSE)</f>
        <v>0.63636363636363635</v>
      </c>
      <c r="J248" s="27">
        <f>VLOOKUP($O248,CardStats!$A$3:$AH$473,18,FALSE)</f>
        <v>0.66666666666666663</v>
      </c>
      <c r="K248" s="27">
        <f>VLOOKUP($O248,CardStats!$A$3:$AH$473,20,FALSE)</f>
        <v>0.90909090909090906</v>
      </c>
      <c r="L248" s="27">
        <f>VLOOKUP($O248,CardStats!$A$3:$AH$473,21,FALSE)</f>
        <v>0.83333333333333337</v>
      </c>
      <c r="M248" s="27">
        <f>VLOOKUP($O248,CardStats!$A$3:$AH$473,23,FALSE)</f>
        <v>0.72727272727272729</v>
      </c>
      <c r="N248" s="27">
        <f>VLOOKUP($O248,CardStats!$A$3:$AH$473,24,FALSE)</f>
        <v>0.5</v>
      </c>
      <c r="O248" s="24" t="str">
        <f>Fixtures!A248</f>
        <v>Hellas Verona</v>
      </c>
      <c r="P248" s="24" t="str">
        <f>Fixtures!E248</f>
        <v>Serie A</v>
      </c>
      <c r="Q248" s="25">
        <f>IF(Fixtures!C248&gt;7,Fixtures!D248)</f>
        <v>43814</v>
      </c>
      <c r="R248" s="24" t="str">
        <f>Fixtures!B248</f>
        <v>Torino</v>
      </c>
      <c r="S248" s="22">
        <f>VLOOKUP($R248,CardStats!$A$3:$AH$473,5,FALSE)</f>
        <v>5.5454545454545459</v>
      </c>
      <c r="T248" s="22">
        <f>VLOOKUP($R248,CardStats!$A$3:$AH$473,7,FALSE)</f>
        <v>4.4000000000000004</v>
      </c>
      <c r="U248" s="22">
        <f>VLOOKUP($R248,CardStats!$A$3:$AH$473,8,FALSE)</f>
        <v>2.5454545454545454</v>
      </c>
      <c r="V248" s="22">
        <f>VLOOKUP($R248,CardStats!$A$3:$AH$473,10,FALSE)</f>
        <v>2.2000000000000002</v>
      </c>
      <c r="W248" s="27">
        <f>VLOOKUP($R248,CardStats!$A$3:$AH$473,11,FALSE)</f>
        <v>1</v>
      </c>
      <c r="X248" s="27">
        <f>VLOOKUP($R248,CardStats!$A$3:$AH$473,13,FALSE)</f>
        <v>1</v>
      </c>
      <c r="Y248" s="27">
        <f>VLOOKUP($R248,CardStats!$A$3:$AH$473,14,FALSE)</f>
        <v>0.81818181818181823</v>
      </c>
      <c r="Z248" s="27">
        <f>VLOOKUP($R248,CardStats!$A$3:$AH$473,16,FALSE)</f>
        <v>0.8</v>
      </c>
      <c r="AA248" s="27">
        <f>VLOOKUP($R248,CardStats!$A$3:$AH$473,17,FALSE)</f>
        <v>0.63636363636363635</v>
      </c>
      <c r="AB248" s="27">
        <f>VLOOKUP($R248,CardStats!$A$3:$AH$473,19,FALSE)</f>
        <v>0.4</v>
      </c>
      <c r="AC248" s="27">
        <f>VLOOKUP($R248,CardStats!$A$3:$AH$473,20,FALSE)</f>
        <v>1</v>
      </c>
      <c r="AD248" s="27">
        <f>VLOOKUP($R248,CardStats!$A$3:$AH$473,22,FALSE)</f>
        <v>1</v>
      </c>
      <c r="AE248" s="27">
        <f>VLOOKUP($R248,CardStats!$A$3:$AH$473,23,FALSE)</f>
        <v>0.72727272727272729</v>
      </c>
      <c r="AF248" s="27">
        <f>VLOOKUP($R248,CardStats!$A$3:$AH$473,25,FALSE)</f>
        <v>0.8</v>
      </c>
    </row>
    <row r="249" spans="1:32" hidden="1" x14ac:dyDescent="0.3">
      <c r="A249" s="22">
        <f>VLOOKUP($O249,CardStats!$A$3:$AH$473,5,FALSE)</f>
        <v>5.4545454545454541</v>
      </c>
      <c r="B249" s="22">
        <f>VLOOKUP($O249,CardStats!$A$3:$AH$473,6,FALSE)</f>
        <v>5.6</v>
      </c>
      <c r="C249" s="22">
        <f>VLOOKUP($O249,CardStats!$A$3:$AH$473,8,FALSE)</f>
        <v>2.4545454545454546</v>
      </c>
      <c r="D249" s="22">
        <f>VLOOKUP($O249,CardStats!$A$3:$AH$473,9,FALSE)</f>
        <v>2.4</v>
      </c>
      <c r="E249" s="27">
        <f>VLOOKUP($O249,CardStats!$A$3:$AH$473,11,FALSE)</f>
        <v>1</v>
      </c>
      <c r="F249" s="27">
        <f>VLOOKUP($O249,CardStats!$A$3:$AH$473,12,FALSE)</f>
        <v>1</v>
      </c>
      <c r="G249" s="27">
        <f>VLOOKUP($O249,CardStats!$A$3:$AH$473,14,FALSE)</f>
        <v>1</v>
      </c>
      <c r="H249" s="27">
        <f>VLOOKUP($O249,CardStats!$A$3:$AH$473,15,FALSE)</f>
        <v>1</v>
      </c>
      <c r="I249" s="27">
        <f>VLOOKUP($O249,CardStats!$A$3:$AH$473,17,FALSE)</f>
        <v>0.72727272727272729</v>
      </c>
      <c r="J249" s="27">
        <f>VLOOKUP($O249,CardStats!$A$3:$AH$473,18,FALSE)</f>
        <v>0.6</v>
      </c>
      <c r="K249" s="27">
        <f>VLOOKUP($O249,CardStats!$A$3:$AH$473,20,FALSE)</f>
        <v>0.90909090909090906</v>
      </c>
      <c r="L249" s="27">
        <f>VLOOKUP($O249,CardStats!$A$3:$AH$473,21,FALSE)</f>
        <v>0.8</v>
      </c>
      <c r="M249" s="27">
        <f>VLOOKUP($O249,CardStats!$A$3:$AH$473,23,FALSE)</f>
        <v>0.81818181818181823</v>
      </c>
      <c r="N249" s="27">
        <f>VLOOKUP($O249,CardStats!$A$3:$AH$473,24,FALSE)</f>
        <v>0.8</v>
      </c>
      <c r="O249" s="24" t="str">
        <f>Fixtures!A249</f>
        <v>Juventus</v>
      </c>
      <c r="P249" s="24" t="str">
        <f>Fixtures!E249</f>
        <v>Serie A</v>
      </c>
      <c r="Q249" s="25">
        <f>IF(Fixtures!C249&gt;7,Fixtures!D249)</f>
        <v>43814</v>
      </c>
      <c r="R249" s="24" t="str">
        <f>Fixtures!B249</f>
        <v>Udinese</v>
      </c>
      <c r="S249" s="22">
        <f>VLOOKUP($R249,CardStats!$A$3:$AH$473,5,FALSE)</f>
        <v>5</v>
      </c>
      <c r="T249" s="22">
        <f>VLOOKUP($R249,CardStats!$A$3:$AH$473,7,FALSE)</f>
        <v>3.6</v>
      </c>
      <c r="U249" s="22">
        <f>VLOOKUP($R249,CardStats!$A$3:$AH$473,8,FALSE)</f>
        <v>2.7272727272727271</v>
      </c>
      <c r="V249" s="22">
        <f>VLOOKUP($R249,CardStats!$A$3:$AH$473,10,FALSE)</f>
        <v>2.6</v>
      </c>
      <c r="W249" s="27">
        <f>VLOOKUP($R249,CardStats!$A$3:$AH$473,11,FALSE)</f>
        <v>0.90909090909090906</v>
      </c>
      <c r="X249" s="27">
        <f>VLOOKUP($R249,CardStats!$A$3:$AH$473,13,FALSE)</f>
        <v>0.8</v>
      </c>
      <c r="Y249" s="27">
        <f>VLOOKUP($R249,CardStats!$A$3:$AH$473,14,FALSE)</f>
        <v>0.81818181818181823</v>
      </c>
      <c r="Z249" s="27">
        <f>VLOOKUP($R249,CardStats!$A$3:$AH$473,16,FALSE)</f>
        <v>0.6</v>
      </c>
      <c r="AA249" s="27">
        <f>VLOOKUP($R249,CardStats!$A$3:$AH$473,17,FALSE)</f>
        <v>0.45454545454545453</v>
      </c>
      <c r="AB249" s="27">
        <f>VLOOKUP($R249,CardStats!$A$3:$AH$473,19,FALSE)</f>
        <v>0.2</v>
      </c>
      <c r="AC249" s="27">
        <f>VLOOKUP($R249,CardStats!$A$3:$AH$473,20,FALSE)</f>
        <v>1</v>
      </c>
      <c r="AD249" s="27">
        <f>VLOOKUP($R249,CardStats!$A$3:$AH$473,22,FALSE)</f>
        <v>1</v>
      </c>
      <c r="AE249" s="27">
        <f>VLOOKUP($R249,CardStats!$A$3:$AH$473,23,FALSE)</f>
        <v>0.81818181818181823</v>
      </c>
      <c r="AF249" s="27">
        <f>VLOOKUP($R249,CardStats!$A$3:$AH$473,25,FALSE)</f>
        <v>1</v>
      </c>
    </row>
    <row r="250" spans="1:32" hidden="1" x14ac:dyDescent="0.3">
      <c r="A250" s="22">
        <f>VLOOKUP($O250,CardStats!$A$3:$AH$473,5,FALSE)</f>
        <v>7.1818181818181817</v>
      </c>
      <c r="B250" s="22">
        <f>VLOOKUP($O250,CardStats!$A$3:$AH$473,6,FALSE)</f>
        <v>6</v>
      </c>
      <c r="C250" s="22">
        <f>VLOOKUP($O250,CardStats!$A$3:$AH$473,8,FALSE)</f>
        <v>3.5454545454545454</v>
      </c>
      <c r="D250" s="22">
        <f>VLOOKUP($O250,CardStats!$A$3:$AH$473,9,FALSE)</f>
        <v>2.6666666666666665</v>
      </c>
      <c r="E250" s="27">
        <f>VLOOKUP($O250,CardStats!$A$3:$AH$473,11,FALSE)</f>
        <v>1</v>
      </c>
      <c r="F250" s="27">
        <f>VLOOKUP($O250,CardStats!$A$3:$AH$473,12,FALSE)</f>
        <v>1</v>
      </c>
      <c r="G250" s="27">
        <f>VLOOKUP($O250,CardStats!$A$3:$AH$473,14,FALSE)</f>
        <v>0.81818181818181823</v>
      </c>
      <c r="H250" s="27">
        <f>VLOOKUP($O250,CardStats!$A$3:$AH$473,15,FALSE)</f>
        <v>0.66666666666666663</v>
      </c>
      <c r="I250" s="27">
        <f>VLOOKUP($O250,CardStats!$A$3:$AH$473,17,FALSE)</f>
        <v>0.72727272727272729</v>
      </c>
      <c r="J250" s="27">
        <f>VLOOKUP($O250,CardStats!$A$3:$AH$473,18,FALSE)</f>
        <v>0.66666666666666663</v>
      </c>
      <c r="K250" s="27">
        <f>VLOOKUP($O250,CardStats!$A$3:$AH$473,20,FALSE)</f>
        <v>1</v>
      </c>
      <c r="L250" s="27">
        <f>VLOOKUP($O250,CardStats!$A$3:$AH$473,21,FALSE)</f>
        <v>1</v>
      </c>
      <c r="M250" s="27">
        <f>VLOOKUP($O250,CardStats!$A$3:$AH$473,23,FALSE)</f>
        <v>0.90909090909090906</v>
      </c>
      <c r="N250" s="27">
        <f>VLOOKUP($O250,CardStats!$A$3:$AH$473,24,FALSE)</f>
        <v>0.83333333333333337</v>
      </c>
      <c r="O250" s="24" t="str">
        <f>Fixtures!A250</f>
        <v>Milan</v>
      </c>
      <c r="P250" s="24" t="str">
        <f>Fixtures!E250</f>
        <v>Serie A</v>
      </c>
      <c r="Q250" s="25">
        <f>IF(Fixtures!C250&gt;7,Fixtures!D250)</f>
        <v>43814</v>
      </c>
      <c r="R250" s="24" t="str">
        <f>Fixtures!B250</f>
        <v>Sassuolo</v>
      </c>
      <c r="S250" s="22">
        <f>VLOOKUP($R250,CardStats!$A$3:$AH$473,5,FALSE)</f>
        <v>5.7</v>
      </c>
      <c r="T250" s="22">
        <f>VLOOKUP($R250,CardStats!$A$3:$AH$473,7,FALSE)</f>
        <v>5.8</v>
      </c>
      <c r="U250" s="22">
        <f>VLOOKUP($R250,CardStats!$A$3:$AH$473,8,FALSE)</f>
        <v>2.7</v>
      </c>
      <c r="V250" s="22">
        <f>VLOOKUP($R250,CardStats!$A$3:$AH$473,10,FALSE)</f>
        <v>2.8</v>
      </c>
      <c r="W250" s="27">
        <f>VLOOKUP($R250,CardStats!$A$3:$AH$473,11,FALSE)</f>
        <v>1</v>
      </c>
      <c r="X250" s="27">
        <f>VLOOKUP($R250,CardStats!$A$3:$AH$473,13,FALSE)</f>
        <v>1</v>
      </c>
      <c r="Y250" s="27">
        <f>VLOOKUP($R250,CardStats!$A$3:$AH$473,14,FALSE)</f>
        <v>0.9</v>
      </c>
      <c r="Z250" s="27">
        <f>VLOOKUP($R250,CardStats!$A$3:$AH$473,16,FALSE)</f>
        <v>0.8</v>
      </c>
      <c r="AA250" s="27">
        <f>VLOOKUP($R250,CardStats!$A$3:$AH$473,17,FALSE)</f>
        <v>0.7</v>
      </c>
      <c r="AB250" s="27">
        <f>VLOOKUP($R250,CardStats!$A$3:$AH$473,19,FALSE)</f>
        <v>0.6</v>
      </c>
      <c r="AC250" s="27">
        <f>VLOOKUP($R250,CardStats!$A$3:$AH$473,20,FALSE)</f>
        <v>1</v>
      </c>
      <c r="AD250" s="27">
        <f>VLOOKUP($R250,CardStats!$A$3:$AH$473,22,FALSE)</f>
        <v>1</v>
      </c>
      <c r="AE250" s="27">
        <f>VLOOKUP($R250,CardStats!$A$3:$AH$473,23,FALSE)</f>
        <v>0.8</v>
      </c>
      <c r="AF250" s="27">
        <f>VLOOKUP($R250,CardStats!$A$3:$AH$473,25,FALSE)</f>
        <v>0.8</v>
      </c>
    </row>
    <row r="251" spans="1:32" hidden="1" x14ac:dyDescent="0.3">
      <c r="A251" s="22">
        <f>VLOOKUP($O251,CardStats!$A$3:$AH$473,5,FALSE)</f>
        <v>6.1818181818181817</v>
      </c>
      <c r="B251" s="22">
        <f>VLOOKUP($O251,CardStats!$A$3:$AH$473,6,FALSE)</f>
        <v>5.333333333333333</v>
      </c>
      <c r="C251" s="22">
        <f>VLOOKUP($O251,CardStats!$A$3:$AH$473,8,FALSE)</f>
        <v>3.2727272727272729</v>
      </c>
      <c r="D251" s="22">
        <f>VLOOKUP($O251,CardStats!$A$3:$AH$473,9,FALSE)</f>
        <v>2.6666666666666665</v>
      </c>
      <c r="E251" s="27">
        <f>VLOOKUP($O251,CardStats!$A$3:$AH$473,11,FALSE)</f>
        <v>1</v>
      </c>
      <c r="F251" s="27">
        <f>VLOOKUP($O251,CardStats!$A$3:$AH$473,12,FALSE)</f>
        <v>1</v>
      </c>
      <c r="G251" s="27">
        <f>VLOOKUP($O251,CardStats!$A$3:$AH$473,14,FALSE)</f>
        <v>0.81818181818181823</v>
      </c>
      <c r="H251" s="27">
        <f>VLOOKUP($O251,CardStats!$A$3:$AH$473,15,FALSE)</f>
        <v>0.66666666666666663</v>
      </c>
      <c r="I251" s="27">
        <f>VLOOKUP($O251,CardStats!$A$3:$AH$473,17,FALSE)</f>
        <v>0.72727272727272729</v>
      </c>
      <c r="J251" s="27">
        <f>VLOOKUP($O251,CardStats!$A$3:$AH$473,18,FALSE)</f>
        <v>0.5</v>
      </c>
      <c r="K251" s="27">
        <f>VLOOKUP($O251,CardStats!$A$3:$AH$473,20,FALSE)</f>
        <v>1</v>
      </c>
      <c r="L251" s="27">
        <f>VLOOKUP($O251,CardStats!$A$3:$AH$473,21,FALSE)</f>
        <v>1</v>
      </c>
      <c r="M251" s="27">
        <f>VLOOKUP($O251,CardStats!$A$3:$AH$473,23,FALSE)</f>
        <v>0.81818181818181823</v>
      </c>
      <c r="N251" s="27">
        <f>VLOOKUP($O251,CardStats!$A$3:$AH$473,24,FALSE)</f>
        <v>0.66666666666666663</v>
      </c>
      <c r="O251" s="24" t="str">
        <f>Fixtures!A251</f>
        <v>Roma</v>
      </c>
      <c r="P251" s="24" t="str">
        <f>Fixtures!E251</f>
        <v>Serie A</v>
      </c>
      <c r="Q251" s="25">
        <f>IF(Fixtures!C251&gt;7,Fixtures!D251)</f>
        <v>43814</v>
      </c>
      <c r="R251" s="24" t="str">
        <f>Fixtures!B251</f>
        <v>SPAL</v>
      </c>
      <c r="S251" s="22">
        <f>VLOOKUP($R251,CardStats!$A$3:$AH$473,5,FALSE)</f>
        <v>5.5454545454545459</v>
      </c>
      <c r="T251" s="22">
        <f>VLOOKUP($R251,CardStats!$A$3:$AH$473,7,FALSE)</f>
        <v>6.2</v>
      </c>
      <c r="U251" s="22">
        <f>VLOOKUP($R251,CardStats!$A$3:$AH$473,8,FALSE)</f>
        <v>3.1818181818181817</v>
      </c>
      <c r="V251" s="22">
        <f>VLOOKUP($R251,CardStats!$A$3:$AH$473,10,FALSE)</f>
        <v>3</v>
      </c>
      <c r="W251" s="27">
        <f>VLOOKUP($R251,CardStats!$A$3:$AH$473,11,FALSE)</f>
        <v>1</v>
      </c>
      <c r="X251" s="27">
        <f>VLOOKUP($R251,CardStats!$A$3:$AH$473,13,FALSE)</f>
        <v>1</v>
      </c>
      <c r="Y251" s="27">
        <f>VLOOKUP($R251,CardStats!$A$3:$AH$473,14,FALSE)</f>
        <v>0.81818181818181823</v>
      </c>
      <c r="Z251" s="27">
        <f>VLOOKUP($R251,CardStats!$A$3:$AH$473,16,FALSE)</f>
        <v>1</v>
      </c>
      <c r="AA251" s="27">
        <f>VLOOKUP($R251,CardStats!$A$3:$AH$473,17,FALSE)</f>
        <v>0.63636363636363635</v>
      </c>
      <c r="AB251" s="27">
        <f>VLOOKUP($R251,CardStats!$A$3:$AH$473,19,FALSE)</f>
        <v>0.8</v>
      </c>
      <c r="AC251" s="27">
        <f>VLOOKUP($R251,CardStats!$A$3:$AH$473,20,FALSE)</f>
        <v>1</v>
      </c>
      <c r="AD251" s="27">
        <f>VLOOKUP($R251,CardStats!$A$3:$AH$473,22,FALSE)</f>
        <v>1</v>
      </c>
      <c r="AE251" s="27">
        <f>VLOOKUP($R251,CardStats!$A$3:$AH$473,23,FALSE)</f>
        <v>0.90909090909090906</v>
      </c>
      <c r="AF251" s="27">
        <f>VLOOKUP($R251,CardStats!$A$3:$AH$473,25,FALSE)</f>
        <v>1</v>
      </c>
    </row>
    <row r="252" spans="1:32" hidden="1" x14ac:dyDescent="0.3">
      <c r="A252" s="22">
        <f>VLOOKUP($O252,CardStats!$A$3:$AH$473,5,FALSE)</f>
        <v>3.6666666666666665</v>
      </c>
      <c r="B252" s="22">
        <f>VLOOKUP($O252,CardStats!$A$3:$AH$473,6,FALSE)</f>
        <v>4.166666666666667</v>
      </c>
      <c r="C252" s="22">
        <f>VLOOKUP($O252,CardStats!$A$3:$AH$473,8,FALSE)</f>
        <v>2</v>
      </c>
      <c r="D252" s="22">
        <f>VLOOKUP($O252,CardStats!$A$3:$AH$473,9,FALSE)</f>
        <v>2</v>
      </c>
      <c r="E252" s="27">
        <f>VLOOKUP($O252,CardStats!$A$3:$AH$473,11,FALSE)</f>
        <v>0.75</v>
      </c>
      <c r="F252" s="27">
        <f>VLOOKUP($O252,CardStats!$A$3:$AH$473,12,FALSE)</f>
        <v>1</v>
      </c>
      <c r="G252" s="27">
        <f>VLOOKUP($O252,CardStats!$A$3:$AH$473,14,FALSE)</f>
        <v>0.41666666666666669</v>
      </c>
      <c r="H252" s="27">
        <f>VLOOKUP($O252,CardStats!$A$3:$AH$473,15,FALSE)</f>
        <v>0.5</v>
      </c>
      <c r="I252" s="27">
        <f>VLOOKUP($O252,CardStats!$A$3:$AH$473,17,FALSE)</f>
        <v>0.41666666666666669</v>
      </c>
      <c r="J252" s="27">
        <f>VLOOKUP($O252,CardStats!$A$3:$AH$473,18,FALSE)</f>
        <v>0.5</v>
      </c>
      <c r="K252" s="27">
        <f>VLOOKUP($O252,CardStats!$A$3:$AH$473,20,FALSE)</f>
        <v>0.91666666666666663</v>
      </c>
      <c r="L252" s="27">
        <f>VLOOKUP($O252,CardStats!$A$3:$AH$473,21,FALSE)</f>
        <v>1</v>
      </c>
      <c r="M252" s="27">
        <f>VLOOKUP($O252,CardStats!$A$3:$AH$473,23,FALSE)</f>
        <v>0.58333333333333337</v>
      </c>
      <c r="N252" s="27">
        <f>VLOOKUP($O252,CardStats!$A$3:$AH$473,24,FALSE)</f>
        <v>0.5</v>
      </c>
      <c r="O252" s="24" t="str">
        <f>Fixtures!A252</f>
        <v>Saint-Etienne</v>
      </c>
      <c r="P252" s="24" t="str">
        <f>Fixtures!E252</f>
        <v>Ligue 1</v>
      </c>
      <c r="Q252" s="25">
        <f>IF(Fixtures!C252&gt;7,Fixtures!D252)</f>
        <v>43814</v>
      </c>
      <c r="R252" s="24" t="str">
        <f>Fixtures!B252</f>
        <v>PSG</v>
      </c>
      <c r="S252" s="22">
        <f>VLOOKUP($R252,CardStats!$A$3:$AH$473,5,FALSE)</f>
        <v>3.3333333333333335</v>
      </c>
      <c r="T252" s="22">
        <f>VLOOKUP($R252,CardStats!$A$3:$AH$473,7,FALSE)</f>
        <v>3.8333333333333335</v>
      </c>
      <c r="U252" s="22">
        <f>VLOOKUP($R252,CardStats!$A$3:$AH$473,8,FALSE)</f>
        <v>1.9166666666666667</v>
      </c>
      <c r="V252" s="22">
        <f>VLOOKUP($R252,CardStats!$A$3:$AH$473,10,FALSE)</f>
        <v>2.1666666666666665</v>
      </c>
      <c r="W252" s="27">
        <f>VLOOKUP($R252,CardStats!$A$3:$AH$473,11,FALSE)</f>
        <v>0.66666666666666663</v>
      </c>
      <c r="X252" s="27">
        <f>VLOOKUP($R252,CardStats!$A$3:$AH$473,13,FALSE)</f>
        <v>0.66666666666666663</v>
      </c>
      <c r="Y252" s="27">
        <f>VLOOKUP($R252,CardStats!$A$3:$AH$473,14,FALSE)</f>
        <v>0.41666666666666669</v>
      </c>
      <c r="Z252" s="27">
        <f>VLOOKUP($R252,CardStats!$A$3:$AH$473,16,FALSE)</f>
        <v>0.5</v>
      </c>
      <c r="AA252" s="27">
        <f>VLOOKUP($R252,CardStats!$A$3:$AH$473,17,FALSE)</f>
        <v>0.25</v>
      </c>
      <c r="AB252" s="27">
        <f>VLOOKUP($R252,CardStats!$A$3:$AH$473,19,FALSE)</f>
        <v>0.5</v>
      </c>
      <c r="AC252" s="27">
        <f>VLOOKUP($R252,CardStats!$A$3:$AH$473,20,FALSE)</f>
        <v>0.83333333333333337</v>
      </c>
      <c r="AD252" s="27">
        <f>VLOOKUP($R252,CardStats!$A$3:$AH$473,22,FALSE)</f>
        <v>0.83333333333333337</v>
      </c>
      <c r="AE252" s="27">
        <f>VLOOKUP($R252,CardStats!$A$3:$AH$473,23,FALSE)</f>
        <v>0.66666666666666663</v>
      </c>
      <c r="AF252" s="27">
        <f>VLOOKUP($R252,CardStats!$A$3:$AH$473,25,FALSE)</f>
        <v>0.66666666666666663</v>
      </c>
    </row>
    <row r="253" spans="1:32" hidden="1" x14ac:dyDescent="0.3">
      <c r="A253" s="22">
        <f>VLOOKUP($O253,CardStats!$A$3:$AH$473,5,FALSE)</f>
        <v>3.3</v>
      </c>
      <c r="B253" s="22">
        <f>VLOOKUP($O253,CardStats!$A$3:$AH$473,6,FALSE)</f>
        <v>3.4</v>
      </c>
      <c r="C253" s="22">
        <f>VLOOKUP($O253,CardStats!$A$3:$AH$473,8,FALSE)</f>
        <v>1.6</v>
      </c>
      <c r="D253" s="22">
        <f>VLOOKUP($O253,CardStats!$A$3:$AH$473,9,FALSE)</f>
        <v>1</v>
      </c>
      <c r="E253" s="27">
        <f>VLOOKUP($O253,CardStats!$A$3:$AH$473,11,FALSE)</f>
        <v>0.7</v>
      </c>
      <c r="F253" s="27">
        <f>VLOOKUP($O253,CardStats!$A$3:$AH$473,12,FALSE)</f>
        <v>0.8</v>
      </c>
      <c r="G253" s="27">
        <f>VLOOKUP($O253,CardStats!$A$3:$AH$473,14,FALSE)</f>
        <v>0.6</v>
      </c>
      <c r="H253" s="27">
        <f>VLOOKUP($O253,CardStats!$A$3:$AH$473,15,FALSE)</f>
        <v>0.6</v>
      </c>
      <c r="I253" s="27">
        <f>VLOOKUP($O253,CardStats!$A$3:$AH$473,17,FALSE)</f>
        <v>0.2</v>
      </c>
      <c r="J253" s="27">
        <f>VLOOKUP($O253,CardStats!$A$3:$AH$473,18,FALSE)</f>
        <v>0.2</v>
      </c>
      <c r="K253" s="27">
        <f>VLOOKUP($O253,CardStats!$A$3:$AH$473,20,FALSE)</f>
        <v>0.7</v>
      </c>
      <c r="L253" s="27">
        <f>VLOOKUP($O253,CardStats!$A$3:$AH$473,21,FALSE)</f>
        <v>0.6</v>
      </c>
      <c r="M253" s="27">
        <f>VLOOKUP($O253,CardStats!$A$3:$AH$473,23,FALSE)</f>
        <v>0.6</v>
      </c>
      <c r="N253" s="27">
        <f>VLOOKUP($O253,CardStats!$A$3:$AH$473,24,FALSE)</f>
        <v>0.4</v>
      </c>
      <c r="O253" s="24" t="str">
        <f>Fixtures!A253</f>
        <v>Wolfsburg</v>
      </c>
      <c r="P253" s="24" t="str">
        <f>Fixtures!E253</f>
        <v>Bundesliga</v>
      </c>
      <c r="Q253" s="25">
        <f>IF(Fixtures!C253&gt;7,Fixtures!D253)</f>
        <v>43814</v>
      </c>
      <c r="R253" s="24" t="str">
        <f>Fixtures!B253</f>
        <v>Borussia M'gladbach</v>
      </c>
      <c r="S253" s="22">
        <f>VLOOKUP($R253,CardStats!$A$3:$AH$473,5,FALSE)</f>
        <v>3.9</v>
      </c>
      <c r="T253" s="22">
        <f>VLOOKUP($R253,CardStats!$A$3:$AH$473,7,FALSE)</f>
        <v>3.8</v>
      </c>
      <c r="U253" s="22">
        <f>VLOOKUP($R253,CardStats!$A$3:$AH$473,8,FALSE)</f>
        <v>1.9</v>
      </c>
      <c r="V253" s="22">
        <f>VLOOKUP($R253,CardStats!$A$3:$AH$473,10,FALSE)</f>
        <v>1.8</v>
      </c>
      <c r="W253" s="27">
        <f>VLOOKUP($R253,CardStats!$A$3:$AH$473,11,FALSE)</f>
        <v>0.9</v>
      </c>
      <c r="X253" s="27">
        <f>VLOOKUP($R253,CardStats!$A$3:$AH$473,13,FALSE)</f>
        <v>1</v>
      </c>
      <c r="Y253" s="27">
        <f>VLOOKUP($R253,CardStats!$A$3:$AH$473,14,FALSE)</f>
        <v>0.7</v>
      </c>
      <c r="Z253" s="27">
        <f>VLOOKUP($R253,CardStats!$A$3:$AH$473,16,FALSE)</f>
        <v>0.8</v>
      </c>
      <c r="AA253" s="27">
        <f>VLOOKUP($R253,CardStats!$A$3:$AH$473,17,FALSE)</f>
        <v>0.3</v>
      </c>
      <c r="AB253" s="27">
        <f>VLOOKUP($R253,CardStats!$A$3:$AH$473,19,FALSE)</f>
        <v>0</v>
      </c>
      <c r="AC253" s="27">
        <f>VLOOKUP($R253,CardStats!$A$3:$AH$473,20,FALSE)</f>
        <v>1</v>
      </c>
      <c r="AD253" s="27">
        <f>VLOOKUP($R253,CardStats!$A$3:$AH$473,22,FALSE)</f>
        <v>1</v>
      </c>
      <c r="AE253" s="27">
        <f>VLOOKUP($R253,CardStats!$A$3:$AH$473,23,FALSE)</f>
        <v>0.7</v>
      </c>
      <c r="AF253" s="27">
        <f>VLOOKUP($R253,CardStats!$A$3:$AH$473,25,FALSE)</f>
        <v>0.8</v>
      </c>
    </row>
    <row r="254" spans="1:32" hidden="1" x14ac:dyDescent="0.3">
      <c r="A254" s="22">
        <f>VLOOKUP($O254,CardStats!$A$3:$AH$473,5,FALSE)</f>
        <v>3.9</v>
      </c>
      <c r="B254" s="22">
        <f>VLOOKUP($O254,CardStats!$A$3:$AH$473,6,FALSE)</f>
        <v>3.4</v>
      </c>
      <c r="C254" s="22">
        <f>VLOOKUP($O254,CardStats!$A$3:$AH$473,8,FALSE)</f>
        <v>2</v>
      </c>
      <c r="D254" s="22">
        <f>VLOOKUP($O254,CardStats!$A$3:$AH$473,9,FALSE)</f>
        <v>1.8</v>
      </c>
      <c r="E254" s="27">
        <f>VLOOKUP($O254,CardStats!$A$3:$AH$473,11,FALSE)</f>
        <v>0.6</v>
      </c>
      <c r="F254" s="27">
        <f>VLOOKUP($O254,CardStats!$A$3:$AH$473,12,FALSE)</f>
        <v>0.4</v>
      </c>
      <c r="G254" s="27">
        <f>VLOOKUP($O254,CardStats!$A$3:$AH$473,14,FALSE)</f>
        <v>0.5</v>
      </c>
      <c r="H254" s="27">
        <f>VLOOKUP($O254,CardStats!$A$3:$AH$473,15,FALSE)</f>
        <v>0.4</v>
      </c>
      <c r="I254" s="27">
        <f>VLOOKUP($O254,CardStats!$A$3:$AH$473,17,FALSE)</f>
        <v>0.4</v>
      </c>
      <c r="J254" s="27">
        <f>VLOOKUP($O254,CardStats!$A$3:$AH$473,18,FALSE)</f>
        <v>0.4</v>
      </c>
      <c r="K254" s="27">
        <f>VLOOKUP($O254,CardStats!$A$3:$AH$473,20,FALSE)</f>
        <v>0.9</v>
      </c>
      <c r="L254" s="27">
        <f>VLOOKUP($O254,CardStats!$A$3:$AH$473,21,FALSE)</f>
        <v>0.8</v>
      </c>
      <c r="M254" s="27">
        <f>VLOOKUP($O254,CardStats!$A$3:$AH$473,23,FALSE)</f>
        <v>0.5</v>
      </c>
      <c r="N254" s="27">
        <f>VLOOKUP($O254,CardStats!$A$3:$AH$473,24,FALSE)</f>
        <v>0.4</v>
      </c>
      <c r="O254" s="24" t="str">
        <f>Fixtures!A254</f>
        <v>Schalke 04</v>
      </c>
      <c r="P254" s="24" t="str">
        <f>Fixtures!E254</f>
        <v>Bundesliga</v>
      </c>
      <c r="Q254" s="25">
        <f>IF(Fixtures!C254&gt;7,Fixtures!D254)</f>
        <v>43814</v>
      </c>
      <c r="R254" s="24" t="str">
        <f>Fixtures!B254</f>
        <v>Eintracht Frankfurt</v>
      </c>
      <c r="S254" s="22">
        <f>VLOOKUP($R254,CardStats!$A$3:$AH$473,5,FALSE)</f>
        <v>3.5</v>
      </c>
      <c r="T254" s="22">
        <f>VLOOKUP($R254,CardStats!$A$3:$AH$473,7,FALSE)</f>
        <v>3</v>
      </c>
      <c r="U254" s="22">
        <f>VLOOKUP($R254,CardStats!$A$3:$AH$473,8,FALSE)</f>
        <v>1.7</v>
      </c>
      <c r="V254" s="22">
        <f>VLOOKUP($R254,CardStats!$A$3:$AH$473,10,FALSE)</f>
        <v>1.5</v>
      </c>
      <c r="W254" s="27">
        <f>VLOOKUP($R254,CardStats!$A$3:$AH$473,11,FALSE)</f>
        <v>0.7</v>
      </c>
      <c r="X254" s="27">
        <f>VLOOKUP($R254,CardStats!$A$3:$AH$473,13,FALSE)</f>
        <v>0.5</v>
      </c>
      <c r="Y254" s="27">
        <f>VLOOKUP($R254,CardStats!$A$3:$AH$473,14,FALSE)</f>
        <v>0.5</v>
      </c>
      <c r="Z254" s="27">
        <f>VLOOKUP($R254,CardStats!$A$3:$AH$473,16,FALSE)</f>
        <v>0.25</v>
      </c>
      <c r="AA254" s="27">
        <f>VLOOKUP($R254,CardStats!$A$3:$AH$473,17,FALSE)</f>
        <v>0.2</v>
      </c>
      <c r="AB254" s="27">
        <f>VLOOKUP($R254,CardStats!$A$3:$AH$473,19,FALSE)</f>
        <v>0.25</v>
      </c>
      <c r="AC254" s="27">
        <f>VLOOKUP($R254,CardStats!$A$3:$AH$473,20,FALSE)</f>
        <v>1</v>
      </c>
      <c r="AD254" s="27">
        <f>VLOOKUP($R254,CardStats!$A$3:$AH$473,22,FALSE)</f>
        <v>1</v>
      </c>
      <c r="AE254" s="27">
        <f>VLOOKUP($R254,CardStats!$A$3:$AH$473,23,FALSE)</f>
        <v>0.5</v>
      </c>
      <c r="AF254" s="27">
        <f>VLOOKUP($R254,CardStats!$A$3:$AH$473,25,FALSE)</f>
        <v>0.25</v>
      </c>
    </row>
    <row r="255" spans="1:32" hidden="1" x14ac:dyDescent="0.3">
      <c r="A255" s="22">
        <f>VLOOKUP($O255,CardStats!$A$3:$AH$473,5,FALSE)</f>
        <v>4.7272727272727275</v>
      </c>
      <c r="B255" s="22">
        <f>VLOOKUP($O255,CardStats!$A$3:$AH$473,6,FALSE)</f>
        <v>4.666666666666667</v>
      </c>
      <c r="C255" s="22">
        <f>VLOOKUP($O255,CardStats!$A$3:$AH$473,8,FALSE)</f>
        <v>2</v>
      </c>
      <c r="D255" s="22">
        <f>VLOOKUP($O255,CardStats!$A$3:$AH$473,9,FALSE)</f>
        <v>2</v>
      </c>
      <c r="E255" s="27">
        <f>VLOOKUP($O255,CardStats!$A$3:$AH$473,11,FALSE)</f>
        <v>0.81818181818181823</v>
      </c>
      <c r="F255" s="27">
        <f>VLOOKUP($O255,CardStats!$A$3:$AH$473,12,FALSE)</f>
        <v>0.83333333333333337</v>
      </c>
      <c r="G255" s="27">
        <f>VLOOKUP($O255,CardStats!$A$3:$AH$473,14,FALSE)</f>
        <v>0.81818181818181823</v>
      </c>
      <c r="H255" s="27">
        <f>VLOOKUP($O255,CardStats!$A$3:$AH$473,15,FALSE)</f>
        <v>0.83333333333333337</v>
      </c>
      <c r="I255" s="27">
        <f>VLOOKUP($O255,CardStats!$A$3:$AH$473,17,FALSE)</f>
        <v>0.54545454545454541</v>
      </c>
      <c r="J255" s="27">
        <f>VLOOKUP($O255,CardStats!$A$3:$AH$473,18,FALSE)</f>
        <v>0.5</v>
      </c>
      <c r="K255" s="27">
        <f>VLOOKUP($O255,CardStats!$A$3:$AH$473,20,FALSE)</f>
        <v>0.90909090909090906</v>
      </c>
      <c r="L255" s="27">
        <f>VLOOKUP($O255,CardStats!$A$3:$AH$473,21,FALSE)</f>
        <v>1</v>
      </c>
      <c r="M255" s="27">
        <f>VLOOKUP($O255,CardStats!$A$3:$AH$473,23,FALSE)</f>
        <v>0.72727272727272729</v>
      </c>
      <c r="N255" s="27">
        <f>VLOOKUP($O255,CardStats!$A$3:$AH$473,24,FALSE)</f>
        <v>0.83333333333333337</v>
      </c>
      <c r="O255" s="24" t="str">
        <f>Fixtures!A255</f>
        <v>Crystal Palace</v>
      </c>
      <c r="P255" s="24" t="str">
        <f>Fixtures!E255</f>
        <v>Premier League</v>
      </c>
      <c r="Q255" s="25">
        <f>IF(Fixtures!C255&gt;7,Fixtures!D255)</f>
        <v>43815</v>
      </c>
      <c r="R255" s="24" t="str">
        <f>Fixtures!B255</f>
        <v>Brighton &amp; Hove Albion</v>
      </c>
      <c r="S255" s="22">
        <f>VLOOKUP($R255,CardStats!$A$3:$AH$473,5,FALSE)</f>
        <v>2.9090909090909092</v>
      </c>
      <c r="T255" s="22">
        <f>VLOOKUP($R255,CardStats!$A$3:$AH$473,7,FALSE)</f>
        <v>3.2</v>
      </c>
      <c r="U255" s="22">
        <f>VLOOKUP($R255,CardStats!$A$3:$AH$473,8,FALSE)</f>
        <v>1.4545454545454546</v>
      </c>
      <c r="V255" s="22">
        <f>VLOOKUP($R255,CardStats!$A$3:$AH$473,10,FALSE)</f>
        <v>2</v>
      </c>
      <c r="W255" s="27">
        <f>VLOOKUP($R255,CardStats!$A$3:$AH$473,11,FALSE)</f>
        <v>0.54545454545454541</v>
      </c>
      <c r="X255" s="27">
        <f>VLOOKUP($R255,CardStats!$A$3:$AH$473,13,FALSE)</f>
        <v>0.6</v>
      </c>
      <c r="Y255" s="27">
        <f>VLOOKUP($R255,CardStats!$A$3:$AH$473,14,FALSE)</f>
        <v>0.27272727272727271</v>
      </c>
      <c r="Z255" s="27">
        <f>VLOOKUP($R255,CardStats!$A$3:$AH$473,16,FALSE)</f>
        <v>0.4</v>
      </c>
      <c r="AA255" s="27">
        <f>VLOOKUP($R255,CardStats!$A$3:$AH$473,17,FALSE)</f>
        <v>0.27272727272727271</v>
      </c>
      <c r="AB255" s="27">
        <f>VLOOKUP($R255,CardStats!$A$3:$AH$473,19,FALSE)</f>
        <v>0.4</v>
      </c>
      <c r="AC255" s="27">
        <f>VLOOKUP($R255,CardStats!$A$3:$AH$473,20,FALSE)</f>
        <v>0.72727272727272729</v>
      </c>
      <c r="AD255" s="27">
        <f>VLOOKUP($R255,CardStats!$A$3:$AH$473,22,FALSE)</f>
        <v>1</v>
      </c>
      <c r="AE255" s="27">
        <f>VLOOKUP($R255,CardStats!$A$3:$AH$473,23,FALSE)</f>
        <v>0.45454545454545453</v>
      </c>
      <c r="AF255" s="27">
        <f>VLOOKUP($R255,CardStats!$A$3:$AH$473,25,FALSE)</f>
        <v>0.4</v>
      </c>
    </row>
    <row r="256" spans="1:32" hidden="1" x14ac:dyDescent="0.3">
      <c r="A256" s="22">
        <f>VLOOKUP($O256,CardStats!$A$3:$AH$473,5,FALSE)</f>
        <v>5</v>
      </c>
      <c r="B256" s="22">
        <f>VLOOKUP($O256,CardStats!$A$3:$AH$473,6,FALSE)</f>
        <v>5</v>
      </c>
      <c r="C256" s="22">
        <f>VLOOKUP($O256,CardStats!$A$3:$AH$473,8,FALSE)</f>
        <v>3</v>
      </c>
      <c r="D256" s="22">
        <f>VLOOKUP($O256,CardStats!$A$3:$AH$473,9,FALSE)</f>
        <v>2.6666666666666665</v>
      </c>
      <c r="E256" s="27">
        <f>VLOOKUP($O256,CardStats!$A$3:$AH$473,11,FALSE)</f>
        <v>0.90909090909090906</v>
      </c>
      <c r="F256" s="27">
        <f>VLOOKUP($O256,CardStats!$A$3:$AH$473,12,FALSE)</f>
        <v>0.83333333333333337</v>
      </c>
      <c r="G256" s="27">
        <f>VLOOKUP($O256,CardStats!$A$3:$AH$473,14,FALSE)</f>
        <v>0.72727272727272729</v>
      </c>
      <c r="H256" s="27">
        <f>VLOOKUP($O256,CardStats!$A$3:$AH$473,15,FALSE)</f>
        <v>0.66666666666666663</v>
      </c>
      <c r="I256" s="27">
        <f>VLOOKUP($O256,CardStats!$A$3:$AH$473,17,FALSE)</f>
        <v>0.54545454545454541</v>
      </c>
      <c r="J256" s="27">
        <f>VLOOKUP($O256,CardStats!$A$3:$AH$473,18,FALSE)</f>
        <v>0.33333333333333331</v>
      </c>
      <c r="K256" s="27">
        <f>VLOOKUP($O256,CardStats!$A$3:$AH$473,20,FALSE)</f>
        <v>1</v>
      </c>
      <c r="L256" s="27">
        <f>VLOOKUP($O256,CardStats!$A$3:$AH$473,21,FALSE)</f>
        <v>1</v>
      </c>
      <c r="M256" s="27">
        <f>VLOOKUP($O256,CardStats!$A$3:$AH$473,23,FALSE)</f>
        <v>0.81818181818181823</v>
      </c>
      <c r="N256" s="27">
        <f>VLOOKUP($O256,CardStats!$A$3:$AH$473,24,FALSE)</f>
        <v>0.83333333333333337</v>
      </c>
      <c r="O256" s="24" t="str">
        <f>Fixtures!A256</f>
        <v>Cagliari</v>
      </c>
      <c r="P256" s="24" t="str">
        <f>Fixtures!E256</f>
        <v>Serie A</v>
      </c>
      <c r="Q256" s="25">
        <f>IF(Fixtures!C256&gt;7,Fixtures!D256)</f>
        <v>43815</v>
      </c>
      <c r="R256" s="24" t="str">
        <f>Fixtures!B256</f>
        <v>Lazio</v>
      </c>
      <c r="S256" s="22">
        <f>VLOOKUP($R256,CardStats!$A$3:$AH$473,5,FALSE)</f>
        <v>6.3636363636363633</v>
      </c>
      <c r="T256" s="22">
        <f>VLOOKUP($R256,CardStats!$A$3:$AH$473,7,FALSE)</f>
        <v>7.5</v>
      </c>
      <c r="U256" s="22">
        <f>VLOOKUP($R256,CardStats!$A$3:$AH$473,8,FALSE)</f>
        <v>3.0909090909090908</v>
      </c>
      <c r="V256" s="22">
        <f>VLOOKUP($R256,CardStats!$A$3:$AH$473,10,FALSE)</f>
        <v>3.5</v>
      </c>
      <c r="W256" s="27">
        <f>VLOOKUP($R256,CardStats!$A$3:$AH$473,11,FALSE)</f>
        <v>1</v>
      </c>
      <c r="X256" s="27">
        <f>VLOOKUP($R256,CardStats!$A$3:$AH$473,13,FALSE)</f>
        <v>1</v>
      </c>
      <c r="Y256" s="27">
        <f>VLOOKUP($R256,CardStats!$A$3:$AH$473,14,FALSE)</f>
        <v>0.90909090909090906</v>
      </c>
      <c r="Z256" s="27">
        <f>VLOOKUP($R256,CardStats!$A$3:$AH$473,16,FALSE)</f>
        <v>1</v>
      </c>
      <c r="AA256" s="27">
        <f>VLOOKUP($R256,CardStats!$A$3:$AH$473,17,FALSE)</f>
        <v>0.63636363636363635</v>
      </c>
      <c r="AB256" s="27">
        <f>VLOOKUP($R256,CardStats!$A$3:$AH$473,19,FALSE)</f>
        <v>0.83333333333333337</v>
      </c>
      <c r="AC256" s="27">
        <f>VLOOKUP($R256,CardStats!$A$3:$AH$473,20,FALSE)</f>
        <v>1</v>
      </c>
      <c r="AD256" s="27">
        <f>VLOOKUP($R256,CardStats!$A$3:$AH$473,22,FALSE)</f>
        <v>1</v>
      </c>
      <c r="AE256" s="27">
        <f>VLOOKUP($R256,CardStats!$A$3:$AH$473,23,FALSE)</f>
        <v>0.81818181818181823</v>
      </c>
      <c r="AF256" s="27">
        <f>VLOOKUP($R256,CardStats!$A$3:$AH$473,25,FALSE)</f>
        <v>1</v>
      </c>
    </row>
    <row r="257" spans="1:32" hidden="1" x14ac:dyDescent="0.3">
      <c r="A257" s="22">
        <f>VLOOKUP($O257,CardStats!$A$3:$AH$473,5,FALSE)</f>
        <v>2.6</v>
      </c>
      <c r="B257" s="22">
        <f>VLOOKUP($O257,CardStats!$A$3:$AH$473,6,FALSE)</f>
        <v>2.2000000000000002</v>
      </c>
      <c r="C257" s="22">
        <f>VLOOKUP($O257,CardStats!$A$3:$AH$473,8,FALSE)</f>
        <v>1.1000000000000001</v>
      </c>
      <c r="D257" s="22">
        <f>VLOOKUP($O257,CardStats!$A$3:$AH$473,9,FALSE)</f>
        <v>0.6</v>
      </c>
      <c r="E257" s="27">
        <f>VLOOKUP($O257,CardStats!$A$3:$AH$473,11,FALSE)</f>
        <v>0.7</v>
      </c>
      <c r="F257" s="27">
        <f>VLOOKUP($O257,CardStats!$A$3:$AH$473,12,FALSE)</f>
        <v>0.6</v>
      </c>
      <c r="G257" s="27">
        <f>VLOOKUP($O257,CardStats!$A$3:$AH$473,14,FALSE)</f>
        <v>0.3</v>
      </c>
      <c r="H257" s="27">
        <f>VLOOKUP($O257,CardStats!$A$3:$AH$473,15,FALSE)</f>
        <v>0.2</v>
      </c>
      <c r="I257" s="27">
        <f>VLOOKUP($O257,CardStats!$A$3:$AH$473,17,FALSE)</f>
        <v>0.1</v>
      </c>
      <c r="J257" s="27">
        <f>VLOOKUP($O257,CardStats!$A$3:$AH$473,18,FALSE)</f>
        <v>0</v>
      </c>
      <c r="K257" s="27">
        <f>VLOOKUP($O257,CardStats!$A$3:$AH$473,20,FALSE)</f>
        <v>0.7</v>
      </c>
      <c r="L257" s="27">
        <f>VLOOKUP($O257,CardStats!$A$3:$AH$473,21,FALSE)</f>
        <v>0.6</v>
      </c>
      <c r="M257" s="27">
        <f>VLOOKUP($O257,CardStats!$A$3:$AH$473,23,FALSE)</f>
        <v>0.3</v>
      </c>
      <c r="N257" s="27">
        <f>VLOOKUP($O257,CardStats!$A$3:$AH$473,24,FALSE)</f>
        <v>0</v>
      </c>
      <c r="O257" s="24" t="str">
        <f>Fixtures!A257</f>
        <v>Borussia Dortmund</v>
      </c>
      <c r="P257" s="24" t="str">
        <f>Fixtures!E257</f>
        <v>Bundesliga</v>
      </c>
      <c r="Q257" s="25">
        <f>IF(Fixtures!C257&gt;7,Fixtures!D257)</f>
        <v>43816</v>
      </c>
      <c r="R257" s="24" t="str">
        <f>Fixtures!B257</f>
        <v>RB Leipzig</v>
      </c>
      <c r="S257" s="22">
        <f>VLOOKUP($R257,CardStats!$A$3:$AH$473,5,FALSE)</f>
        <v>3.5</v>
      </c>
      <c r="T257" s="22">
        <f>VLOOKUP($R257,CardStats!$A$3:$AH$473,7,FALSE)</f>
        <v>3.4</v>
      </c>
      <c r="U257" s="22">
        <f>VLOOKUP($R257,CardStats!$A$3:$AH$473,8,FALSE)</f>
        <v>1.6</v>
      </c>
      <c r="V257" s="22">
        <f>VLOOKUP($R257,CardStats!$A$3:$AH$473,10,FALSE)</f>
        <v>1.6</v>
      </c>
      <c r="W257" s="27">
        <f>VLOOKUP($R257,CardStats!$A$3:$AH$473,11,FALSE)</f>
        <v>0.7</v>
      </c>
      <c r="X257" s="27">
        <f>VLOOKUP($R257,CardStats!$A$3:$AH$473,13,FALSE)</f>
        <v>0.8</v>
      </c>
      <c r="Y257" s="27">
        <f>VLOOKUP($R257,CardStats!$A$3:$AH$473,14,FALSE)</f>
        <v>0.6</v>
      </c>
      <c r="Z257" s="27">
        <f>VLOOKUP($R257,CardStats!$A$3:$AH$473,16,FALSE)</f>
        <v>0.6</v>
      </c>
      <c r="AA257" s="27">
        <f>VLOOKUP($R257,CardStats!$A$3:$AH$473,17,FALSE)</f>
        <v>0.3</v>
      </c>
      <c r="AB257" s="27">
        <f>VLOOKUP($R257,CardStats!$A$3:$AH$473,19,FALSE)</f>
        <v>0.2</v>
      </c>
      <c r="AC257" s="27">
        <f>VLOOKUP($R257,CardStats!$A$3:$AH$473,20,FALSE)</f>
        <v>0.8</v>
      </c>
      <c r="AD257" s="27">
        <f>VLOOKUP($R257,CardStats!$A$3:$AH$473,22,FALSE)</f>
        <v>0.8</v>
      </c>
      <c r="AE257" s="27">
        <f>VLOOKUP($R257,CardStats!$A$3:$AH$473,23,FALSE)</f>
        <v>0.5</v>
      </c>
      <c r="AF257" s="27">
        <f>VLOOKUP($R257,CardStats!$A$3:$AH$473,25,FALSE)</f>
        <v>0.6</v>
      </c>
    </row>
    <row r="258" spans="1:32" hidden="1" x14ac:dyDescent="0.3">
      <c r="A258" s="22">
        <f>VLOOKUP($O258,CardStats!$A$3:$AH$473,5,FALSE)</f>
        <v>4</v>
      </c>
      <c r="B258" s="22">
        <f>VLOOKUP($O258,CardStats!$A$3:$AH$473,6,FALSE)</f>
        <v>3.8</v>
      </c>
      <c r="C258" s="22">
        <f>VLOOKUP($O258,CardStats!$A$3:$AH$473,8,FALSE)</f>
        <v>1.6</v>
      </c>
      <c r="D258" s="22">
        <f>VLOOKUP($O258,CardStats!$A$3:$AH$473,9,FALSE)</f>
        <v>1</v>
      </c>
      <c r="E258" s="27">
        <f>VLOOKUP($O258,CardStats!$A$3:$AH$473,11,FALSE)</f>
        <v>0.7</v>
      </c>
      <c r="F258" s="27">
        <f>VLOOKUP($O258,CardStats!$A$3:$AH$473,12,FALSE)</f>
        <v>0.6</v>
      </c>
      <c r="G258" s="27">
        <f>VLOOKUP($O258,CardStats!$A$3:$AH$473,14,FALSE)</f>
        <v>0.4</v>
      </c>
      <c r="H258" s="27">
        <f>VLOOKUP($O258,CardStats!$A$3:$AH$473,15,FALSE)</f>
        <v>0.4</v>
      </c>
      <c r="I258" s="27">
        <f>VLOOKUP($O258,CardStats!$A$3:$AH$473,17,FALSE)</f>
        <v>0.4</v>
      </c>
      <c r="J258" s="27">
        <f>VLOOKUP($O258,CardStats!$A$3:$AH$473,18,FALSE)</f>
        <v>0.4</v>
      </c>
      <c r="K258" s="27">
        <f>VLOOKUP($O258,CardStats!$A$3:$AH$473,20,FALSE)</f>
        <v>0.7</v>
      </c>
      <c r="L258" s="27">
        <f>VLOOKUP($O258,CardStats!$A$3:$AH$473,21,FALSE)</f>
        <v>0.6</v>
      </c>
      <c r="M258" s="27">
        <f>VLOOKUP($O258,CardStats!$A$3:$AH$473,23,FALSE)</f>
        <v>0.3</v>
      </c>
      <c r="N258" s="27">
        <f>VLOOKUP($O258,CardStats!$A$3:$AH$473,24,FALSE)</f>
        <v>0.2</v>
      </c>
      <c r="O258" s="24" t="str">
        <f>Fixtures!A258</f>
        <v>Werder Bremen</v>
      </c>
      <c r="P258" s="24" t="str">
        <f>Fixtures!E258</f>
        <v>Bundesliga</v>
      </c>
      <c r="Q258" s="25">
        <f>IF(Fixtures!C258&gt;7,Fixtures!D258)</f>
        <v>43816</v>
      </c>
      <c r="R258" s="24" t="str">
        <f>Fixtures!B258</f>
        <v>Mainz 05</v>
      </c>
      <c r="S258" s="22">
        <f>VLOOKUP($R258,CardStats!$A$3:$AH$473,5,FALSE)</f>
        <v>4.0999999999999996</v>
      </c>
      <c r="T258" s="22">
        <f>VLOOKUP($R258,CardStats!$A$3:$AH$473,7,FALSE)</f>
        <v>4</v>
      </c>
      <c r="U258" s="22">
        <f>VLOOKUP($R258,CardStats!$A$3:$AH$473,8,FALSE)</f>
        <v>2.4</v>
      </c>
      <c r="V258" s="22">
        <f>VLOOKUP($R258,CardStats!$A$3:$AH$473,10,FALSE)</f>
        <v>2.6666666666666665</v>
      </c>
      <c r="W258" s="27">
        <f>VLOOKUP($R258,CardStats!$A$3:$AH$473,11,FALSE)</f>
        <v>0.8</v>
      </c>
      <c r="X258" s="27">
        <f>VLOOKUP($R258,CardStats!$A$3:$AH$473,13,FALSE)</f>
        <v>0.66666666666666663</v>
      </c>
      <c r="Y258" s="27">
        <f>VLOOKUP($R258,CardStats!$A$3:$AH$473,14,FALSE)</f>
        <v>0.8</v>
      </c>
      <c r="Z258" s="27">
        <f>VLOOKUP($R258,CardStats!$A$3:$AH$473,16,FALSE)</f>
        <v>0.66666666666666663</v>
      </c>
      <c r="AA258" s="27">
        <f>VLOOKUP($R258,CardStats!$A$3:$AH$473,17,FALSE)</f>
        <v>0.4</v>
      </c>
      <c r="AB258" s="27">
        <f>VLOOKUP($R258,CardStats!$A$3:$AH$473,19,FALSE)</f>
        <v>0.5</v>
      </c>
      <c r="AC258" s="27">
        <f>VLOOKUP($R258,CardStats!$A$3:$AH$473,20,FALSE)</f>
        <v>1</v>
      </c>
      <c r="AD258" s="27">
        <f>VLOOKUP($R258,CardStats!$A$3:$AH$473,22,FALSE)</f>
        <v>1</v>
      </c>
      <c r="AE258" s="27">
        <f>VLOOKUP($R258,CardStats!$A$3:$AH$473,23,FALSE)</f>
        <v>0.8</v>
      </c>
      <c r="AF258" s="27">
        <f>VLOOKUP($R258,CardStats!$A$3:$AH$473,25,FALSE)</f>
        <v>0.66666666666666663</v>
      </c>
    </row>
    <row r="259" spans="1:32" hidden="1" x14ac:dyDescent="0.3">
      <c r="A259" s="22">
        <f>VLOOKUP($O259,CardStats!$A$3:$AH$473,5,FALSE)</f>
        <v>3.6</v>
      </c>
      <c r="B259" s="22">
        <f>VLOOKUP($O259,CardStats!$A$3:$AH$473,6,FALSE)</f>
        <v>5.2</v>
      </c>
      <c r="C259" s="22">
        <f>VLOOKUP($O259,CardStats!$A$3:$AH$473,8,FALSE)</f>
        <v>2.2000000000000002</v>
      </c>
      <c r="D259" s="22">
        <f>VLOOKUP($O259,CardStats!$A$3:$AH$473,9,FALSE)</f>
        <v>3</v>
      </c>
      <c r="E259" s="27">
        <f>VLOOKUP($O259,CardStats!$A$3:$AH$473,11,FALSE)</f>
        <v>0.7</v>
      </c>
      <c r="F259" s="27">
        <f>VLOOKUP($O259,CardStats!$A$3:$AH$473,12,FALSE)</f>
        <v>1</v>
      </c>
      <c r="G259" s="27">
        <f>VLOOKUP($O259,CardStats!$A$3:$AH$473,14,FALSE)</f>
        <v>0.5</v>
      </c>
      <c r="H259" s="27">
        <f>VLOOKUP($O259,CardStats!$A$3:$AH$473,15,FALSE)</f>
        <v>0.8</v>
      </c>
      <c r="I259" s="27">
        <f>VLOOKUP($O259,CardStats!$A$3:$AH$473,17,FALSE)</f>
        <v>0.4</v>
      </c>
      <c r="J259" s="27">
        <f>VLOOKUP($O259,CardStats!$A$3:$AH$473,18,FALSE)</f>
        <v>0.6</v>
      </c>
      <c r="K259" s="27">
        <f>VLOOKUP($O259,CardStats!$A$3:$AH$473,20,FALSE)</f>
        <v>0.8</v>
      </c>
      <c r="L259" s="27">
        <f>VLOOKUP($O259,CardStats!$A$3:$AH$473,21,FALSE)</f>
        <v>1</v>
      </c>
      <c r="M259" s="27">
        <f>VLOOKUP($O259,CardStats!$A$3:$AH$473,23,FALSE)</f>
        <v>0.7</v>
      </c>
      <c r="N259" s="27">
        <f>VLOOKUP($O259,CardStats!$A$3:$AH$473,24,FALSE)</f>
        <v>1</v>
      </c>
      <c r="O259" s="24" t="str">
        <f>Fixtures!A259</f>
        <v>Augsburg</v>
      </c>
      <c r="P259" s="24" t="str">
        <f>Fixtures!E259</f>
        <v>Bundesliga</v>
      </c>
      <c r="Q259" s="25">
        <f>IF(Fixtures!C259&gt;7,Fixtures!D259)</f>
        <v>43816</v>
      </c>
      <c r="R259" s="24" t="str">
        <f>Fixtures!B259</f>
        <v>Fortuna Dusseldorf</v>
      </c>
      <c r="S259" s="22">
        <f>VLOOKUP($R259,CardStats!$A$3:$AH$473,5,FALSE)</f>
        <v>4.9000000000000004</v>
      </c>
      <c r="T259" s="22">
        <f>VLOOKUP($R259,CardStats!$A$3:$AH$473,7,FALSE)</f>
        <v>5.6</v>
      </c>
      <c r="U259" s="22">
        <f>VLOOKUP($R259,CardStats!$A$3:$AH$473,8,FALSE)</f>
        <v>2.4</v>
      </c>
      <c r="V259" s="22">
        <f>VLOOKUP($R259,CardStats!$A$3:$AH$473,10,FALSE)</f>
        <v>3.2</v>
      </c>
      <c r="W259" s="27">
        <f>VLOOKUP($R259,CardStats!$A$3:$AH$473,11,FALSE)</f>
        <v>0.8</v>
      </c>
      <c r="X259" s="27">
        <f>VLOOKUP($R259,CardStats!$A$3:$AH$473,13,FALSE)</f>
        <v>0.8</v>
      </c>
      <c r="Y259" s="27">
        <f>VLOOKUP($R259,CardStats!$A$3:$AH$473,14,FALSE)</f>
        <v>0.8</v>
      </c>
      <c r="Z259" s="27">
        <f>VLOOKUP($R259,CardStats!$A$3:$AH$473,16,FALSE)</f>
        <v>0.8</v>
      </c>
      <c r="AA259" s="27">
        <f>VLOOKUP($R259,CardStats!$A$3:$AH$473,17,FALSE)</f>
        <v>0.6</v>
      </c>
      <c r="AB259" s="27">
        <f>VLOOKUP($R259,CardStats!$A$3:$AH$473,19,FALSE)</f>
        <v>0.8</v>
      </c>
      <c r="AC259" s="27">
        <f>VLOOKUP($R259,CardStats!$A$3:$AH$473,20,FALSE)</f>
        <v>0.9</v>
      </c>
      <c r="AD259" s="27">
        <f>VLOOKUP($R259,CardStats!$A$3:$AH$473,22,FALSE)</f>
        <v>1</v>
      </c>
      <c r="AE259" s="27">
        <f>VLOOKUP($R259,CardStats!$A$3:$AH$473,23,FALSE)</f>
        <v>0.8</v>
      </c>
      <c r="AF259" s="27">
        <f>VLOOKUP($R259,CardStats!$A$3:$AH$473,25,FALSE)</f>
        <v>1</v>
      </c>
    </row>
    <row r="260" spans="1:32" hidden="1" x14ac:dyDescent="0.3">
      <c r="A260" s="22">
        <f>VLOOKUP($O260,CardStats!$A$3:$AH$473,5,FALSE)</f>
        <v>2.7</v>
      </c>
      <c r="B260" s="22">
        <f>VLOOKUP($O260,CardStats!$A$3:$AH$473,6,FALSE)</f>
        <v>2.5</v>
      </c>
      <c r="C260" s="22">
        <f>VLOOKUP($O260,CardStats!$A$3:$AH$473,8,FALSE)</f>
        <v>1.6</v>
      </c>
      <c r="D260" s="22">
        <f>VLOOKUP($O260,CardStats!$A$3:$AH$473,9,FALSE)</f>
        <v>1.5</v>
      </c>
      <c r="E260" s="27">
        <f>VLOOKUP($O260,CardStats!$A$3:$AH$473,11,FALSE)</f>
        <v>0.4</v>
      </c>
      <c r="F260" s="27">
        <f>VLOOKUP($O260,CardStats!$A$3:$AH$473,12,FALSE)</f>
        <v>0.33333333333333331</v>
      </c>
      <c r="G260" s="27">
        <f>VLOOKUP($O260,CardStats!$A$3:$AH$473,14,FALSE)</f>
        <v>0.3</v>
      </c>
      <c r="H260" s="27">
        <f>VLOOKUP($O260,CardStats!$A$3:$AH$473,15,FALSE)</f>
        <v>0.16666666666666666</v>
      </c>
      <c r="I260" s="27">
        <f>VLOOKUP($O260,CardStats!$A$3:$AH$473,17,FALSE)</f>
        <v>0.2</v>
      </c>
      <c r="J260" s="27">
        <f>VLOOKUP($O260,CardStats!$A$3:$AH$473,18,FALSE)</f>
        <v>0.16666666666666666</v>
      </c>
      <c r="K260" s="27">
        <f>VLOOKUP($O260,CardStats!$A$3:$AH$473,20,FALSE)</f>
        <v>0.9</v>
      </c>
      <c r="L260" s="27">
        <f>VLOOKUP($O260,CardStats!$A$3:$AH$473,21,FALSE)</f>
        <v>0.83333333333333337</v>
      </c>
      <c r="M260" s="27">
        <f>VLOOKUP($O260,CardStats!$A$3:$AH$473,23,FALSE)</f>
        <v>0.5</v>
      </c>
      <c r="N260" s="27">
        <f>VLOOKUP($O260,CardStats!$A$3:$AH$473,24,FALSE)</f>
        <v>0.33333333333333331</v>
      </c>
      <c r="O260" s="24" t="str">
        <f>Fixtures!A260</f>
        <v>Union Berlin</v>
      </c>
      <c r="P260" s="24" t="str">
        <f>Fixtures!E260</f>
        <v>Bundesliga</v>
      </c>
      <c r="Q260" s="25">
        <f>IF(Fixtures!C260&gt;7,Fixtures!D260)</f>
        <v>43816</v>
      </c>
      <c r="R260" s="24" t="str">
        <f>Fixtures!B260</f>
        <v>Hoffenheim</v>
      </c>
      <c r="S260" s="22">
        <f>VLOOKUP($R260,CardStats!$A$3:$AH$473,5,FALSE)</f>
        <v>4</v>
      </c>
      <c r="T260" s="22">
        <f>VLOOKUP($R260,CardStats!$A$3:$AH$473,7,FALSE)</f>
        <v>4.4000000000000004</v>
      </c>
      <c r="U260" s="22">
        <f>VLOOKUP($R260,CardStats!$A$3:$AH$473,8,FALSE)</f>
        <v>1.6</v>
      </c>
      <c r="V260" s="22">
        <f>VLOOKUP($R260,CardStats!$A$3:$AH$473,10,FALSE)</f>
        <v>2</v>
      </c>
      <c r="W260" s="27">
        <f>VLOOKUP($R260,CardStats!$A$3:$AH$473,11,FALSE)</f>
        <v>0.7</v>
      </c>
      <c r="X260" s="27">
        <f>VLOOKUP($R260,CardStats!$A$3:$AH$473,13,FALSE)</f>
        <v>0.8</v>
      </c>
      <c r="Y260" s="27">
        <f>VLOOKUP($R260,CardStats!$A$3:$AH$473,14,FALSE)</f>
        <v>0.7</v>
      </c>
      <c r="Z260" s="27">
        <f>VLOOKUP($R260,CardStats!$A$3:$AH$473,16,FALSE)</f>
        <v>0.8</v>
      </c>
      <c r="AA260" s="27">
        <f>VLOOKUP($R260,CardStats!$A$3:$AH$473,17,FALSE)</f>
        <v>0.3</v>
      </c>
      <c r="AB260" s="27">
        <f>VLOOKUP($R260,CardStats!$A$3:$AH$473,19,FALSE)</f>
        <v>0.4</v>
      </c>
      <c r="AC260" s="27">
        <f>VLOOKUP($R260,CardStats!$A$3:$AH$473,20,FALSE)</f>
        <v>0.7</v>
      </c>
      <c r="AD260" s="27">
        <f>VLOOKUP($R260,CardStats!$A$3:$AH$473,22,FALSE)</f>
        <v>0.8</v>
      </c>
      <c r="AE260" s="27">
        <f>VLOOKUP($R260,CardStats!$A$3:$AH$473,23,FALSE)</f>
        <v>0.6</v>
      </c>
      <c r="AF260" s="27">
        <f>VLOOKUP($R260,CardStats!$A$3:$AH$473,25,FALSE)</f>
        <v>0.6</v>
      </c>
    </row>
    <row r="261" spans="1:32" hidden="1" x14ac:dyDescent="0.3">
      <c r="A261" s="22">
        <f>VLOOKUP($O261,CardStats!$A$3:$AH$473,5,FALSE)</f>
        <v>6</v>
      </c>
      <c r="B261" s="22">
        <f>VLOOKUP($O261,CardStats!$A$3:$AH$473,6,FALSE)</f>
        <v>5.5</v>
      </c>
      <c r="C261" s="22">
        <f>VLOOKUP($O261,CardStats!$A$3:$AH$473,8,FALSE)</f>
        <v>2.7</v>
      </c>
      <c r="D261" s="22">
        <f>VLOOKUP($O261,CardStats!$A$3:$AH$473,9,FALSE)</f>
        <v>1.75</v>
      </c>
      <c r="E261" s="27">
        <f>VLOOKUP($O261,CardStats!$A$3:$AH$473,11,FALSE)</f>
        <v>1</v>
      </c>
      <c r="F261" s="27">
        <f>VLOOKUP($O261,CardStats!$A$3:$AH$473,12,FALSE)</f>
        <v>1</v>
      </c>
      <c r="G261" s="27">
        <f>VLOOKUP($O261,CardStats!$A$3:$AH$473,14,FALSE)</f>
        <v>0.8</v>
      </c>
      <c r="H261" s="27">
        <f>VLOOKUP($O261,CardStats!$A$3:$AH$473,15,FALSE)</f>
        <v>0.75</v>
      </c>
      <c r="I261" s="27">
        <f>VLOOKUP($O261,CardStats!$A$3:$AH$473,17,FALSE)</f>
        <v>0.6</v>
      </c>
      <c r="J261" s="27">
        <f>VLOOKUP($O261,CardStats!$A$3:$AH$473,18,FALSE)</f>
        <v>0.5</v>
      </c>
      <c r="K261" s="27">
        <f>VLOOKUP($O261,CardStats!$A$3:$AH$473,20,FALSE)</f>
        <v>0.9</v>
      </c>
      <c r="L261" s="27">
        <f>VLOOKUP($O261,CardStats!$A$3:$AH$473,21,FALSE)</f>
        <v>0.75</v>
      </c>
      <c r="M261" s="27">
        <f>VLOOKUP($O261,CardStats!$A$3:$AH$473,23,FALSE)</f>
        <v>0.7</v>
      </c>
      <c r="N261" s="27">
        <f>VLOOKUP($O261,CardStats!$A$3:$AH$473,24,FALSE)</f>
        <v>0.5</v>
      </c>
      <c r="O261" s="24" t="str">
        <f>Fixtures!A261</f>
        <v>Brescia</v>
      </c>
      <c r="P261" s="24" t="str">
        <f>Fixtures!E261</f>
        <v>Serie A</v>
      </c>
      <c r="Q261" s="25" t="b">
        <f>IF(Fixtures!C261&gt;7,Fixtures!D261)</f>
        <v>0</v>
      </c>
      <c r="R261" s="24" t="str">
        <f>Fixtures!B261</f>
        <v>Sassuolo</v>
      </c>
      <c r="S261" s="22">
        <f>VLOOKUP($R261,CardStats!$A$3:$AH$473,5,FALSE)</f>
        <v>5.7</v>
      </c>
      <c r="T261" s="22">
        <f>VLOOKUP($R261,CardStats!$A$3:$AH$473,7,FALSE)</f>
        <v>5.8</v>
      </c>
      <c r="U261" s="22">
        <f>VLOOKUP($R261,CardStats!$A$3:$AH$473,8,FALSE)</f>
        <v>2.7</v>
      </c>
      <c r="V261" s="22">
        <f>VLOOKUP($R261,CardStats!$A$3:$AH$473,10,FALSE)</f>
        <v>2.8</v>
      </c>
      <c r="W261" s="27">
        <f>VLOOKUP($R261,CardStats!$A$3:$AH$473,11,FALSE)</f>
        <v>1</v>
      </c>
      <c r="X261" s="27">
        <f>VLOOKUP($R261,CardStats!$A$3:$AH$473,13,FALSE)</f>
        <v>1</v>
      </c>
      <c r="Y261" s="27">
        <f>VLOOKUP($R261,CardStats!$A$3:$AH$473,14,FALSE)</f>
        <v>0.9</v>
      </c>
      <c r="Z261" s="27">
        <f>VLOOKUP($R261,CardStats!$A$3:$AH$473,16,FALSE)</f>
        <v>0.8</v>
      </c>
      <c r="AA261" s="27">
        <f>VLOOKUP($R261,CardStats!$A$3:$AH$473,17,FALSE)</f>
        <v>0.7</v>
      </c>
      <c r="AB261" s="27">
        <f>VLOOKUP($R261,CardStats!$A$3:$AH$473,19,FALSE)</f>
        <v>0.6</v>
      </c>
      <c r="AC261" s="27">
        <f>VLOOKUP($R261,CardStats!$A$3:$AH$473,20,FALSE)</f>
        <v>1</v>
      </c>
      <c r="AD261" s="27">
        <f>VLOOKUP($R261,CardStats!$A$3:$AH$473,22,FALSE)</f>
        <v>1</v>
      </c>
      <c r="AE261" s="27">
        <f>VLOOKUP($R261,CardStats!$A$3:$AH$473,23,FALSE)</f>
        <v>0.8</v>
      </c>
      <c r="AF261" s="27">
        <f>VLOOKUP($R261,CardStats!$A$3:$AH$473,25,FALSE)</f>
        <v>0.8</v>
      </c>
    </row>
    <row r="262" spans="1:32" hidden="1" x14ac:dyDescent="0.3">
      <c r="A262" s="22">
        <f>VLOOKUP($O262,CardStats!$A$3:$AH$473,5,FALSE)</f>
        <v>5.2727272727272725</v>
      </c>
      <c r="B262" s="22">
        <f>VLOOKUP($O262,CardStats!$A$3:$AH$473,6,FALSE)</f>
        <v>5.6</v>
      </c>
      <c r="C262" s="22">
        <f>VLOOKUP($O262,CardStats!$A$3:$AH$473,8,FALSE)</f>
        <v>2.8181818181818183</v>
      </c>
      <c r="D262" s="22">
        <f>VLOOKUP($O262,CardStats!$A$3:$AH$473,9,FALSE)</f>
        <v>2.6</v>
      </c>
      <c r="E262" s="27">
        <f>VLOOKUP($O262,CardStats!$A$3:$AH$473,11,FALSE)</f>
        <v>1</v>
      </c>
      <c r="F262" s="27">
        <f>VLOOKUP($O262,CardStats!$A$3:$AH$473,12,FALSE)</f>
        <v>1</v>
      </c>
      <c r="G262" s="27">
        <f>VLOOKUP($O262,CardStats!$A$3:$AH$473,14,FALSE)</f>
        <v>0.90909090909090906</v>
      </c>
      <c r="H262" s="27">
        <f>VLOOKUP($O262,CardStats!$A$3:$AH$473,15,FALSE)</f>
        <v>0.8</v>
      </c>
      <c r="I262" s="27">
        <f>VLOOKUP($O262,CardStats!$A$3:$AH$473,17,FALSE)</f>
        <v>0.45454545454545453</v>
      </c>
      <c r="J262" s="27">
        <f>VLOOKUP($O262,CardStats!$A$3:$AH$473,18,FALSE)</f>
        <v>0.6</v>
      </c>
      <c r="K262" s="27">
        <f>VLOOKUP($O262,CardStats!$A$3:$AH$473,20,FALSE)</f>
        <v>1</v>
      </c>
      <c r="L262" s="27">
        <f>VLOOKUP($O262,CardStats!$A$3:$AH$473,21,FALSE)</f>
        <v>1</v>
      </c>
      <c r="M262" s="27">
        <f>VLOOKUP($O262,CardStats!$A$3:$AH$473,23,FALSE)</f>
        <v>0.90909090909090906</v>
      </c>
      <c r="N262" s="27">
        <f>VLOOKUP($O262,CardStats!$A$3:$AH$473,24,FALSE)</f>
        <v>1</v>
      </c>
      <c r="O262" s="24" t="str">
        <f>Fixtures!A262</f>
        <v>Sampdoria</v>
      </c>
      <c r="P262" s="24" t="str">
        <f>Fixtures!E262</f>
        <v>Serie A</v>
      </c>
      <c r="Q262" s="25">
        <f>IF(Fixtures!C262&gt;7,Fixtures!D262)</f>
        <v>43817</v>
      </c>
      <c r="R262" s="24" t="str">
        <f>Fixtures!B262</f>
        <v>Juventus</v>
      </c>
      <c r="S262" s="22">
        <f>VLOOKUP($R262,CardStats!$A$3:$AH$473,5,FALSE)</f>
        <v>5.4545454545454541</v>
      </c>
      <c r="T262" s="22">
        <f>VLOOKUP($R262,CardStats!$A$3:$AH$473,7,FALSE)</f>
        <v>5.333333333333333</v>
      </c>
      <c r="U262" s="22">
        <f>VLOOKUP($R262,CardStats!$A$3:$AH$473,8,FALSE)</f>
        <v>2.4545454545454546</v>
      </c>
      <c r="V262" s="22">
        <f>VLOOKUP($R262,CardStats!$A$3:$AH$473,10,FALSE)</f>
        <v>2.5</v>
      </c>
      <c r="W262" s="27">
        <f>VLOOKUP($R262,CardStats!$A$3:$AH$473,11,FALSE)</f>
        <v>1</v>
      </c>
      <c r="X262" s="27">
        <f>VLOOKUP($R262,CardStats!$A$3:$AH$473,13,FALSE)</f>
        <v>1</v>
      </c>
      <c r="Y262" s="27">
        <f>VLOOKUP($R262,CardStats!$A$3:$AH$473,14,FALSE)</f>
        <v>1</v>
      </c>
      <c r="Z262" s="27">
        <f>VLOOKUP($R262,CardStats!$A$3:$AH$473,16,FALSE)</f>
        <v>1</v>
      </c>
      <c r="AA262" s="27">
        <f>VLOOKUP($R262,CardStats!$A$3:$AH$473,17,FALSE)</f>
        <v>0.72727272727272729</v>
      </c>
      <c r="AB262" s="27">
        <f>VLOOKUP($R262,CardStats!$A$3:$AH$473,19,FALSE)</f>
        <v>0.83333333333333337</v>
      </c>
      <c r="AC262" s="27">
        <f>VLOOKUP($R262,CardStats!$A$3:$AH$473,20,FALSE)</f>
        <v>0.90909090909090906</v>
      </c>
      <c r="AD262" s="27">
        <f>VLOOKUP($R262,CardStats!$A$3:$AH$473,22,FALSE)</f>
        <v>1</v>
      </c>
      <c r="AE262" s="27">
        <f>VLOOKUP($R262,CardStats!$A$3:$AH$473,23,FALSE)</f>
        <v>0.81818181818181823</v>
      </c>
      <c r="AF262" s="27">
        <f>VLOOKUP($R262,CardStats!$A$3:$AH$473,25,FALSE)</f>
        <v>0.83333333333333337</v>
      </c>
    </row>
    <row r="263" spans="1:32" hidden="1" x14ac:dyDescent="0.3">
      <c r="A263" s="22">
        <f>VLOOKUP($O263,CardStats!$A$3:$AH$473,5,FALSE)</f>
        <v>3.3</v>
      </c>
      <c r="B263" s="22">
        <f>VLOOKUP($O263,CardStats!$A$3:$AH$473,6,FALSE)</f>
        <v>3.1666666666666665</v>
      </c>
      <c r="C263" s="22">
        <f>VLOOKUP($O263,CardStats!$A$3:$AH$473,8,FALSE)</f>
        <v>1.7</v>
      </c>
      <c r="D263" s="22">
        <f>VLOOKUP($O263,CardStats!$A$3:$AH$473,9,FALSE)</f>
        <v>1.8333333333333333</v>
      </c>
      <c r="E263" s="27">
        <f>VLOOKUP($O263,CardStats!$A$3:$AH$473,11,FALSE)</f>
        <v>0.7</v>
      </c>
      <c r="F263" s="27">
        <f>VLOOKUP($O263,CardStats!$A$3:$AH$473,12,FALSE)</f>
        <v>0.66666666666666663</v>
      </c>
      <c r="G263" s="27">
        <f>VLOOKUP($O263,CardStats!$A$3:$AH$473,14,FALSE)</f>
        <v>0.5</v>
      </c>
      <c r="H263" s="27">
        <f>VLOOKUP($O263,CardStats!$A$3:$AH$473,15,FALSE)</f>
        <v>0.5</v>
      </c>
      <c r="I263" s="27">
        <f>VLOOKUP($O263,CardStats!$A$3:$AH$473,17,FALSE)</f>
        <v>0.1</v>
      </c>
      <c r="J263" s="27">
        <f>VLOOKUP($O263,CardStats!$A$3:$AH$473,18,FALSE)</f>
        <v>0</v>
      </c>
      <c r="K263" s="27">
        <f>VLOOKUP($O263,CardStats!$A$3:$AH$473,20,FALSE)</f>
        <v>0.8</v>
      </c>
      <c r="L263" s="27">
        <f>VLOOKUP($O263,CardStats!$A$3:$AH$473,21,FALSE)</f>
        <v>0.83333333333333337</v>
      </c>
      <c r="M263" s="27">
        <f>VLOOKUP($O263,CardStats!$A$3:$AH$473,23,FALSE)</f>
        <v>0.7</v>
      </c>
      <c r="N263" s="27">
        <f>VLOOKUP($O263,CardStats!$A$3:$AH$473,24,FALSE)</f>
        <v>0.83333333333333337</v>
      </c>
      <c r="O263" s="24" t="str">
        <f>Fixtures!A263</f>
        <v>Bayer Leverkusen</v>
      </c>
      <c r="P263" s="24" t="str">
        <f>Fixtures!E263</f>
        <v>Bundesliga</v>
      </c>
      <c r="Q263" s="25">
        <f>IF(Fixtures!C263&gt;7,Fixtures!D263)</f>
        <v>43817</v>
      </c>
      <c r="R263" s="24" t="str">
        <f>Fixtures!B263</f>
        <v>Hertha BSC</v>
      </c>
      <c r="S263" s="22">
        <f>VLOOKUP($R263,CardStats!$A$3:$AH$473,5,FALSE)</f>
        <v>3.9</v>
      </c>
      <c r="T263" s="22">
        <f>VLOOKUP($R263,CardStats!$A$3:$AH$473,7,FALSE)</f>
        <v>3</v>
      </c>
      <c r="U263" s="22">
        <f>VLOOKUP($R263,CardStats!$A$3:$AH$473,8,FALSE)</f>
        <v>1.9</v>
      </c>
      <c r="V263" s="22">
        <f>VLOOKUP($R263,CardStats!$A$3:$AH$473,10,FALSE)</f>
        <v>1.3333333333333333</v>
      </c>
      <c r="W263" s="27">
        <f>VLOOKUP($R263,CardStats!$A$3:$AH$473,11,FALSE)</f>
        <v>0.5</v>
      </c>
      <c r="X263" s="27">
        <f>VLOOKUP($R263,CardStats!$A$3:$AH$473,13,FALSE)</f>
        <v>0.33333333333333331</v>
      </c>
      <c r="Y263" s="27">
        <f>VLOOKUP($R263,CardStats!$A$3:$AH$473,14,FALSE)</f>
        <v>0.5</v>
      </c>
      <c r="Z263" s="27">
        <f>VLOOKUP($R263,CardStats!$A$3:$AH$473,16,FALSE)</f>
        <v>0.33333333333333331</v>
      </c>
      <c r="AA263" s="27">
        <f>VLOOKUP($R263,CardStats!$A$3:$AH$473,17,FALSE)</f>
        <v>0.4</v>
      </c>
      <c r="AB263" s="27">
        <f>VLOOKUP($R263,CardStats!$A$3:$AH$473,19,FALSE)</f>
        <v>0.16666666666666666</v>
      </c>
      <c r="AC263" s="27">
        <f>VLOOKUP($R263,CardStats!$A$3:$AH$473,20,FALSE)</f>
        <v>0.9</v>
      </c>
      <c r="AD263" s="27">
        <f>VLOOKUP($R263,CardStats!$A$3:$AH$473,22,FALSE)</f>
        <v>0.83333333333333337</v>
      </c>
      <c r="AE263" s="27">
        <f>VLOOKUP($R263,CardStats!$A$3:$AH$473,23,FALSE)</f>
        <v>0.5</v>
      </c>
      <c r="AF263" s="27">
        <f>VLOOKUP($R263,CardStats!$A$3:$AH$473,25,FALSE)</f>
        <v>0.33333333333333331</v>
      </c>
    </row>
    <row r="264" spans="1:32" hidden="1" x14ac:dyDescent="0.3">
      <c r="A264" s="22">
        <f>VLOOKUP($O264,CardStats!$A$3:$AH$473,5,FALSE)</f>
        <v>3.9</v>
      </c>
      <c r="B264" s="22">
        <f>VLOOKUP($O264,CardStats!$A$3:$AH$473,6,FALSE)</f>
        <v>4</v>
      </c>
      <c r="C264" s="22">
        <f>VLOOKUP($O264,CardStats!$A$3:$AH$473,8,FALSE)</f>
        <v>1.9</v>
      </c>
      <c r="D264" s="22">
        <f>VLOOKUP($O264,CardStats!$A$3:$AH$473,9,FALSE)</f>
        <v>2</v>
      </c>
      <c r="E264" s="27">
        <f>VLOOKUP($O264,CardStats!$A$3:$AH$473,11,FALSE)</f>
        <v>0.9</v>
      </c>
      <c r="F264" s="27">
        <f>VLOOKUP($O264,CardStats!$A$3:$AH$473,12,FALSE)</f>
        <v>0.8</v>
      </c>
      <c r="G264" s="27">
        <f>VLOOKUP($O264,CardStats!$A$3:$AH$473,14,FALSE)</f>
        <v>0.7</v>
      </c>
      <c r="H264" s="27">
        <f>VLOOKUP($O264,CardStats!$A$3:$AH$473,15,FALSE)</f>
        <v>0.6</v>
      </c>
      <c r="I264" s="27">
        <f>VLOOKUP($O264,CardStats!$A$3:$AH$473,17,FALSE)</f>
        <v>0.3</v>
      </c>
      <c r="J264" s="27">
        <f>VLOOKUP($O264,CardStats!$A$3:$AH$473,18,FALSE)</f>
        <v>0.6</v>
      </c>
      <c r="K264" s="27">
        <f>VLOOKUP($O264,CardStats!$A$3:$AH$473,20,FALSE)</f>
        <v>1</v>
      </c>
      <c r="L264" s="27">
        <f>VLOOKUP($O264,CardStats!$A$3:$AH$473,21,FALSE)</f>
        <v>1</v>
      </c>
      <c r="M264" s="27">
        <f>VLOOKUP($O264,CardStats!$A$3:$AH$473,23,FALSE)</f>
        <v>0.7</v>
      </c>
      <c r="N264" s="27">
        <f>VLOOKUP($O264,CardStats!$A$3:$AH$473,24,FALSE)</f>
        <v>0.6</v>
      </c>
      <c r="O264" s="24" t="str">
        <f>Fixtures!A264</f>
        <v>Borussia M'gladbach</v>
      </c>
      <c r="P264" s="24" t="str">
        <f>Fixtures!E264</f>
        <v>Bundesliga</v>
      </c>
      <c r="Q264" s="25">
        <f>IF(Fixtures!C264&gt;7,Fixtures!D264)</f>
        <v>43817</v>
      </c>
      <c r="R264" s="24" t="str">
        <f>Fixtures!B264</f>
        <v>Paderborn</v>
      </c>
      <c r="S264" s="22">
        <f>VLOOKUP($R264,CardStats!$A$3:$AH$473,5,FALSE)</f>
        <v>3.7</v>
      </c>
      <c r="T264" s="22">
        <f>VLOOKUP($R264,CardStats!$A$3:$AH$473,7,FALSE)</f>
        <v>2.8</v>
      </c>
      <c r="U264" s="22">
        <f>VLOOKUP($R264,CardStats!$A$3:$AH$473,8,FALSE)</f>
        <v>2</v>
      </c>
      <c r="V264" s="22">
        <f>VLOOKUP($R264,CardStats!$A$3:$AH$473,10,FALSE)</f>
        <v>1.6</v>
      </c>
      <c r="W264" s="27">
        <f>VLOOKUP($R264,CardStats!$A$3:$AH$473,11,FALSE)</f>
        <v>0.6</v>
      </c>
      <c r="X264" s="27">
        <f>VLOOKUP($R264,CardStats!$A$3:$AH$473,13,FALSE)</f>
        <v>0.4</v>
      </c>
      <c r="Y264" s="27">
        <f>VLOOKUP($R264,CardStats!$A$3:$AH$473,14,FALSE)</f>
        <v>0.4</v>
      </c>
      <c r="Z264" s="27">
        <f>VLOOKUP($R264,CardStats!$A$3:$AH$473,16,FALSE)</f>
        <v>0.2</v>
      </c>
      <c r="AA264" s="27">
        <f>VLOOKUP($R264,CardStats!$A$3:$AH$473,17,FALSE)</f>
        <v>0.3</v>
      </c>
      <c r="AB264" s="27">
        <f>VLOOKUP($R264,CardStats!$A$3:$AH$473,19,FALSE)</f>
        <v>0.2</v>
      </c>
      <c r="AC264" s="27">
        <f>VLOOKUP($R264,CardStats!$A$3:$AH$473,20,FALSE)</f>
        <v>0.8</v>
      </c>
      <c r="AD264" s="27">
        <f>VLOOKUP($R264,CardStats!$A$3:$AH$473,22,FALSE)</f>
        <v>0.6</v>
      </c>
      <c r="AE264" s="27">
        <f>VLOOKUP($R264,CardStats!$A$3:$AH$473,23,FALSE)</f>
        <v>0.5</v>
      </c>
      <c r="AF264" s="27">
        <f>VLOOKUP($R264,CardStats!$A$3:$AH$473,25,FALSE)</f>
        <v>0.4</v>
      </c>
    </row>
    <row r="265" spans="1:32" hidden="1" x14ac:dyDescent="0.3">
      <c r="A265" s="22">
        <f>VLOOKUP($O265,CardStats!$A$3:$AH$473,5,FALSE)</f>
        <v>3.3</v>
      </c>
      <c r="B265" s="22">
        <f>VLOOKUP($O265,CardStats!$A$3:$AH$473,6,FALSE)</f>
        <v>3.4</v>
      </c>
      <c r="C265" s="22">
        <f>VLOOKUP($O265,CardStats!$A$3:$AH$473,8,FALSE)</f>
        <v>1.6</v>
      </c>
      <c r="D265" s="22">
        <f>VLOOKUP($O265,CardStats!$A$3:$AH$473,9,FALSE)</f>
        <v>1</v>
      </c>
      <c r="E265" s="27">
        <f>VLOOKUP($O265,CardStats!$A$3:$AH$473,11,FALSE)</f>
        <v>0.7</v>
      </c>
      <c r="F265" s="27">
        <f>VLOOKUP($O265,CardStats!$A$3:$AH$473,12,FALSE)</f>
        <v>0.8</v>
      </c>
      <c r="G265" s="27">
        <f>VLOOKUP($O265,CardStats!$A$3:$AH$473,14,FALSE)</f>
        <v>0.6</v>
      </c>
      <c r="H265" s="27">
        <f>VLOOKUP($O265,CardStats!$A$3:$AH$473,15,FALSE)</f>
        <v>0.6</v>
      </c>
      <c r="I265" s="27">
        <f>VLOOKUP($O265,CardStats!$A$3:$AH$473,17,FALSE)</f>
        <v>0.2</v>
      </c>
      <c r="J265" s="27">
        <f>VLOOKUP($O265,CardStats!$A$3:$AH$473,18,FALSE)</f>
        <v>0.2</v>
      </c>
      <c r="K265" s="27">
        <f>VLOOKUP($O265,CardStats!$A$3:$AH$473,20,FALSE)</f>
        <v>0.7</v>
      </c>
      <c r="L265" s="27">
        <f>VLOOKUP($O265,CardStats!$A$3:$AH$473,21,FALSE)</f>
        <v>0.6</v>
      </c>
      <c r="M265" s="27">
        <f>VLOOKUP($O265,CardStats!$A$3:$AH$473,23,FALSE)</f>
        <v>0.6</v>
      </c>
      <c r="N265" s="27">
        <f>VLOOKUP($O265,CardStats!$A$3:$AH$473,24,FALSE)</f>
        <v>0.4</v>
      </c>
      <c r="O265" s="24" t="str">
        <f>Fixtures!A265</f>
        <v>Wolfsburg</v>
      </c>
      <c r="P265" s="24" t="str">
        <f>Fixtures!E265</f>
        <v>Bundesliga</v>
      </c>
      <c r="Q265" s="25">
        <f>IF(Fixtures!C265&gt;7,Fixtures!D265)</f>
        <v>43817</v>
      </c>
      <c r="R265" s="24" t="str">
        <f>Fixtures!B265</f>
        <v>Schalke 04</v>
      </c>
      <c r="S265" s="22">
        <f>VLOOKUP($R265,CardStats!$A$3:$AH$473,5,FALSE)</f>
        <v>3.9</v>
      </c>
      <c r="T265" s="22">
        <f>VLOOKUP($R265,CardStats!$A$3:$AH$473,7,FALSE)</f>
        <v>4.4000000000000004</v>
      </c>
      <c r="U265" s="22">
        <f>VLOOKUP($R265,CardStats!$A$3:$AH$473,8,FALSE)</f>
        <v>2</v>
      </c>
      <c r="V265" s="22">
        <f>VLOOKUP($R265,CardStats!$A$3:$AH$473,10,FALSE)</f>
        <v>2.2000000000000002</v>
      </c>
      <c r="W265" s="27">
        <f>VLOOKUP($R265,CardStats!$A$3:$AH$473,11,FALSE)</f>
        <v>0.6</v>
      </c>
      <c r="X265" s="27">
        <f>VLOOKUP($R265,CardStats!$A$3:$AH$473,13,FALSE)</f>
        <v>0.8</v>
      </c>
      <c r="Y265" s="27">
        <f>VLOOKUP($R265,CardStats!$A$3:$AH$473,14,FALSE)</f>
        <v>0.5</v>
      </c>
      <c r="Z265" s="27">
        <f>VLOOKUP($R265,CardStats!$A$3:$AH$473,16,FALSE)</f>
        <v>0.6</v>
      </c>
      <c r="AA265" s="27">
        <f>VLOOKUP($R265,CardStats!$A$3:$AH$473,17,FALSE)</f>
        <v>0.4</v>
      </c>
      <c r="AB265" s="27">
        <f>VLOOKUP($R265,CardStats!$A$3:$AH$473,19,FALSE)</f>
        <v>0.4</v>
      </c>
      <c r="AC265" s="27">
        <f>VLOOKUP($R265,CardStats!$A$3:$AH$473,20,FALSE)</f>
        <v>0.9</v>
      </c>
      <c r="AD265" s="27">
        <f>VLOOKUP($R265,CardStats!$A$3:$AH$473,22,FALSE)</f>
        <v>1</v>
      </c>
      <c r="AE265" s="27">
        <f>VLOOKUP($R265,CardStats!$A$3:$AH$473,23,FALSE)</f>
        <v>0.5</v>
      </c>
      <c r="AF265" s="27">
        <f>VLOOKUP($R265,CardStats!$A$3:$AH$473,25,FALSE)</f>
        <v>0.6</v>
      </c>
    </row>
    <row r="266" spans="1:32" hidden="1" x14ac:dyDescent="0.3">
      <c r="A266" s="22">
        <f>VLOOKUP($O266,CardStats!$A$3:$AH$473,5,FALSE)</f>
        <v>3.5</v>
      </c>
      <c r="B266" s="22">
        <f>VLOOKUP($O266,CardStats!$A$3:$AH$473,6,FALSE)</f>
        <v>3.8333333333333335</v>
      </c>
      <c r="C266" s="22">
        <f>VLOOKUP($O266,CardStats!$A$3:$AH$473,8,FALSE)</f>
        <v>1.7</v>
      </c>
      <c r="D266" s="22">
        <f>VLOOKUP($O266,CardStats!$A$3:$AH$473,9,FALSE)</f>
        <v>1.8333333333333333</v>
      </c>
      <c r="E266" s="27">
        <f>VLOOKUP($O266,CardStats!$A$3:$AH$473,11,FALSE)</f>
        <v>0.7</v>
      </c>
      <c r="F266" s="27">
        <f>VLOOKUP($O266,CardStats!$A$3:$AH$473,12,FALSE)</f>
        <v>0.83333333333333337</v>
      </c>
      <c r="G266" s="27">
        <f>VLOOKUP($O266,CardStats!$A$3:$AH$473,14,FALSE)</f>
        <v>0.5</v>
      </c>
      <c r="H266" s="27">
        <f>VLOOKUP($O266,CardStats!$A$3:$AH$473,15,FALSE)</f>
        <v>0.66666666666666663</v>
      </c>
      <c r="I266" s="27">
        <f>VLOOKUP($O266,CardStats!$A$3:$AH$473,17,FALSE)</f>
        <v>0.2</v>
      </c>
      <c r="J266" s="27">
        <f>VLOOKUP($O266,CardStats!$A$3:$AH$473,18,FALSE)</f>
        <v>0.16666666666666666</v>
      </c>
      <c r="K266" s="27">
        <f>VLOOKUP($O266,CardStats!$A$3:$AH$473,20,FALSE)</f>
        <v>1</v>
      </c>
      <c r="L266" s="27">
        <f>VLOOKUP($O266,CardStats!$A$3:$AH$473,21,FALSE)</f>
        <v>1</v>
      </c>
      <c r="M266" s="27">
        <f>VLOOKUP($O266,CardStats!$A$3:$AH$473,23,FALSE)</f>
        <v>0.5</v>
      </c>
      <c r="N266" s="27">
        <f>VLOOKUP($O266,CardStats!$A$3:$AH$473,24,FALSE)</f>
        <v>0.66666666666666663</v>
      </c>
      <c r="O266" s="24" t="str">
        <f>Fixtures!A266</f>
        <v>Eintracht Frankfurt</v>
      </c>
      <c r="P266" s="24" t="str">
        <f>Fixtures!E266</f>
        <v>Bundesliga</v>
      </c>
      <c r="Q266" s="25">
        <f>IF(Fixtures!C266&gt;7,Fixtures!D266)</f>
        <v>43817</v>
      </c>
      <c r="R266" s="24" t="str">
        <f>Fixtures!B266</f>
        <v>Köln</v>
      </c>
      <c r="S266" s="22">
        <f>VLOOKUP($R266,CardStats!$A$3:$AH$473,5,FALSE)</f>
        <v>3.6</v>
      </c>
      <c r="T266" s="22">
        <f>VLOOKUP($R266,CardStats!$A$3:$AH$473,7,FALSE)</f>
        <v>4.5</v>
      </c>
      <c r="U266" s="22">
        <f>VLOOKUP($R266,CardStats!$A$3:$AH$473,8,FALSE)</f>
        <v>2.1</v>
      </c>
      <c r="V266" s="22">
        <f>VLOOKUP($R266,CardStats!$A$3:$AH$473,10,FALSE)</f>
        <v>2.5</v>
      </c>
      <c r="W266" s="27">
        <f>VLOOKUP($R266,CardStats!$A$3:$AH$473,11,FALSE)</f>
        <v>0.7</v>
      </c>
      <c r="X266" s="27">
        <f>VLOOKUP($R266,CardStats!$A$3:$AH$473,13,FALSE)</f>
        <v>0.83333333333333337</v>
      </c>
      <c r="Y266" s="27">
        <f>VLOOKUP($R266,CardStats!$A$3:$AH$473,14,FALSE)</f>
        <v>0.6</v>
      </c>
      <c r="Z266" s="27">
        <f>VLOOKUP($R266,CardStats!$A$3:$AH$473,16,FALSE)</f>
        <v>0.83333333333333337</v>
      </c>
      <c r="AA266" s="27">
        <f>VLOOKUP($R266,CardStats!$A$3:$AH$473,17,FALSE)</f>
        <v>0.2</v>
      </c>
      <c r="AB266" s="27">
        <f>VLOOKUP($R266,CardStats!$A$3:$AH$473,19,FALSE)</f>
        <v>0.33333333333333331</v>
      </c>
      <c r="AC266" s="27">
        <f>VLOOKUP($R266,CardStats!$A$3:$AH$473,20,FALSE)</f>
        <v>0.9</v>
      </c>
      <c r="AD266" s="27">
        <f>VLOOKUP($R266,CardStats!$A$3:$AH$473,22,FALSE)</f>
        <v>1</v>
      </c>
      <c r="AE266" s="27">
        <f>VLOOKUP($R266,CardStats!$A$3:$AH$473,23,FALSE)</f>
        <v>0.8</v>
      </c>
      <c r="AF266" s="27">
        <f>VLOOKUP($R266,CardStats!$A$3:$AH$473,25,FALSE)</f>
        <v>0.83333333333333337</v>
      </c>
    </row>
    <row r="267" spans="1:32" hidden="1" x14ac:dyDescent="0.3">
      <c r="A267" s="22">
        <f>VLOOKUP($O267,CardStats!$A$3:$AH$473,5,FALSE)</f>
        <v>3.5</v>
      </c>
      <c r="B267" s="22">
        <f>VLOOKUP($O267,CardStats!$A$3:$AH$473,6,FALSE)</f>
        <v>3</v>
      </c>
      <c r="C267" s="22">
        <f>VLOOKUP($O267,CardStats!$A$3:$AH$473,8,FALSE)</f>
        <v>1.4</v>
      </c>
      <c r="D267" s="22">
        <f>VLOOKUP($O267,CardStats!$A$3:$AH$473,9,FALSE)</f>
        <v>1</v>
      </c>
      <c r="E267" s="27">
        <f>VLOOKUP($O267,CardStats!$A$3:$AH$473,11,FALSE)</f>
        <v>0.7</v>
      </c>
      <c r="F267" s="27">
        <f>VLOOKUP($O267,CardStats!$A$3:$AH$473,12,FALSE)</f>
        <v>0.6</v>
      </c>
      <c r="G267" s="27">
        <f>VLOOKUP($O267,CardStats!$A$3:$AH$473,14,FALSE)</f>
        <v>0.5</v>
      </c>
      <c r="H267" s="27">
        <f>VLOOKUP($O267,CardStats!$A$3:$AH$473,15,FALSE)</f>
        <v>0.4</v>
      </c>
      <c r="I267" s="27">
        <f>VLOOKUP($O267,CardStats!$A$3:$AH$473,17,FALSE)</f>
        <v>0.1</v>
      </c>
      <c r="J267" s="27">
        <f>VLOOKUP($O267,CardStats!$A$3:$AH$473,18,FALSE)</f>
        <v>0</v>
      </c>
      <c r="K267" s="27">
        <f>VLOOKUP($O267,CardStats!$A$3:$AH$473,20,FALSE)</f>
        <v>0.7</v>
      </c>
      <c r="L267" s="27">
        <f>VLOOKUP($O267,CardStats!$A$3:$AH$473,21,FALSE)</f>
        <v>0.6</v>
      </c>
      <c r="M267" s="27">
        <f>VLOOKUP($O267,CardStats!$A$3:$AH$473,23,FALSE)</f>
        <v>0.4</v>
      </c>
      <c r="N267" s="27">
        <f>VLOOKUP($O267,CardStats!$A$3:$AH$473,24,FALSE)</f>
        <v>0.2</v>
      </c>
      <c r="O267" s="24" t="str">
        <f>Fixtures!A267</f>
        <v>Freiburg</v>
      </c>
      <c r="P267" s="24" t="str">
        <f>Fixtures!E267</f>
        <v>Bundesliga</v>
      </c>
      <c r="Q267" s="25">
        <f>IF(Fixtures!C267&gt;7,Fixtures!D267)</f>
        <v>43817</v>
      </c>
      <c r="R267" s="24" t="str">
        <f>Fixtures!B267</f>
        <v>Bayern Munich</v>
      </c>
      <c r="S267" s="22">
        <f>VLOOKUP($R267,CardStats!$A$3:$AH$473,5,FALSE)</f>
        <v>3.8</v>
      </c>
      <c r="T267" s="22">
        <f>VLOOKUP($R267,CardStats!$A$3:$AH$473,7,FALSE)</f>
        <v>3.6</v>
      </c>
      <c r="U267" s="22">
        <f>VLOOKUP($R267,CardStats!$A$3:$AH$473,8,FALSE)</f>
        <v>2.1</v>
      </c>
      <c r="V267" s="22">
        <f>VLOOKUP($R267,CardStats!$A$3:$AH$473,10,FALSE)</f>
        <v>1.8</v>
      </c>
      <c r="W267" s="27">
        <f>VLOOKUP($R267,CardStats!$A$3:$AH$473,11,FALSE)</f>
        <v>0.6</v>
      </c>
      <c r="X267" s="27">
        <f>VLOOKUP($R267,CardStats!$A$3:$AH$473,13,FALSE)</f>
        <v>0.6</v>
      </c>
      <c r="Y267" s="27">
        <f>VLOOKUP($R267,CardStats!$A$3:$AH$473,14,FALSE)</f>
        <v>0.6</v>
      </c>
      <c r="Z267" s="27">
        <f>VLOOKUP($R267,CardStats!$A$3:$AH$473,16,FALSE)</f>
        <v>0.6</v>
      </c>
      <c r="AA267" s="27">
        <f>VLOOKUP($R267,CardStats!$A$3:$AH$473,17,FALSE)</f>
        <v>0.5</v>
      </c>
      <c r="AB267" s="27">
        <f>VLOOKUP($R267,CardStats!$A$3:$AH$473,19,FALSE)</f>
        <v>0.4</v>
      </c>
      <c r="AC267" s="27">
        <f>VLOOKUP($R267,CardStats!$A$3:$AH$473,20,FALSE)</f>
        <v>0.8</v>
      </c>
      <c r="AD267" s="27">
        <f>VLOOKUP($R267,CardStats!$A$3:$AH$473,22,FALSE)</f>
        <v>0.8</v>
      </c>
      <c r="AE267" s="27">
        <f>VLOOKUP($R267,CardStats!$A$3:$AH$473,23,FALSE)</f>
        <v>0.7</v>
      </c>
      <c r="AF267" s="27">
        <f>VLOOKUP($R267,CardStats!$A$3:$AH$473,25,FALSE)</f>
        <v>0.6</v>
      </c>
    </row>
    <row r="268" spans="1:32" hidden="1" x14ac:dyDescent="0.3">
      <c r="A268" s="22">
        <f>VLOOKUP($O268,CardStats!$A$3:$AH$473,5,FALSE)</f>
        <v>5.8181818181818183</v>
      </c>
      <c r="B268" s="22">
        <f>VLOOKUP($O268,CardStats!$A$3:$AH$473,6,FALSE)</f>
        <v>6.333333333333333</v>
      </c>
      <c r="C268" s="22">
        <f>VLOOKUP($O268,CardStats!$A$3:$AH$473,8,FALSE)</f>
        <v>3.0909090909090908</v>
      </c>
      <c r="D268" s="22">
        <f>VLOOKUP($O268,CardStats!$A$3:$AH$473,9,FALSE)</f>
        <v>3</v>
      </c>
      <c r="E268" s="27">
        <f>VLOOKUP($O268,CardStats!$A$3:$AH$473,11,FALSE)</f>
        <v>0.90909090909090906</v>
      </c>
      <c r="F268" s="27">
        <f>VLOOKUP($O268,CardStats!$A$3:$AH$473,12,FALSE)</f>
        <v>1</v>
      </c>
      <c r="G268" s="27">
        <f>VLOOKUP($O268,CardStats!$A$3:$AH$473,14,FALSE)</f>
        <v>0.72727272727272729</v>
      </c>
      <c r="H268" s="27">
        <f>VLOOKUP($O268,CardStats!$A$3:$AH$473,15,FALSE)</f>
        <v>0.83333333333333337</v>
      </c>
      <c r="I268" s="27">
        <f>VLOOKUP($O268,CardStats!$A$3:$AH$473,17,FALSE)</f>
        <v>0.63636363636363635</v>
      </c>
      <c r="J268" s="27">
        <f>VLOOKUP($O268,CardStats!$A$3:$AH$473,18,FALSE)</f>
        <v>0.66666666666666663</v>
      </c>
      <c r="K268" s="27">
        <f>VLOOKUP($O268,CardStats!$A$3:$AH$473,20,FALSE)</f>
        <v>0.90909090909090906</v>
      </c>
      <c r="L268" s="27">
        <f>VLOOKUP($O268,CardStats!$A$3:$AH$473,21,FALSE)</f>
        <v>1</v>
      </c>
      <c r="M268" s="27">
        <f>VLOOKUP($O268,CardStats!$A$3:$AH$473,23,FALSE)</f>
        <v>0.81818181818181823</v>
      </c>
      <c r="N268" s="27">
        <f>VLOOKUP($O268,CardStats!$A$3:$AH$473,24,FALSE)</f>
        <v>0.83333333333333337</v>
      </c>
      <c r="O268" s="24" t="str">
        <f>Fixtures!A268</f>
        <v>Fiorentina</v>
      </c>
      <c r="P268" s="24" t="str">
        <f>Fixtures!E268</f>
        <v>Serie A</v>
      </c>
      <c r="Q268" s="25">
        <f>IF(Fixtures!C268&gt;7,Fixtures!D268)</f>
        <v>43819</v>
      </c>
      <c r="R268" s="24" t="str">
        <f>Fixtures!B268</f>
        <v>Roma</v>
      </c>
      <c r="S268" s="22">
        <f>VLOOKUP($R268,CardStats!$A$3:$AH$473,5,FALSE)</f>
        <v>6.1818181818181817</v>
      </c>
      <c r="T268" s="22">
        <f>VLOOKUP($R268,CardStats!$A$3:$AH$473,7,FALSE)</f>
        <v>7.2</v>
      </c>
      <c r="U268" s="22">
        <f>VLOOKUP($R268,CardStats!$A$3:$AH$473,8,FALSE)</f>
        <v>3.2727272727272729</v>
      </c>
      <c r="V268" s="22">
        <f>VLOOKUP($R268,CardStats!$A$3:$AH$473,10,FALSE)</f>
        <v>4</v>
      </c>
      <c r="W268" s="27">
        <f>VLOOKUP($R268,CardStats!$A$3:$AH$473,11,FALSE)</f>
        <v>1</v>
      </c>
      <c r="X268" s="27">
        <f>VLOOKUP($R268,CardStats!$A$3:$AH$473,13,FALSE)</f>
        <v>1</v>
      </c>
      <c r="Y268" s="27">
        <f>VLOOKUP($R268,CardStats!$A$3:$AH$473,14,FALSE)</f>
        <v>0.81818181818181823</v>
      </c>
      <c r="Z268" s="27">
        <f>VLOOKUP($R268,CardStats!$A$3:$AH$473,16,FALSE)</f>
        <v>1</v>
      </c>
      <c r="AA268" s="27">
        <f>VLOOKUP($R268,CardStats!$A$3:$AH$473,17,FALSE)</f>
        <v>0.72727272727272729</v>
      </c>
      <c r="AB268" s="27">
        <f>VLOOKUP($R268,CardStats!$A$3:$AH$473,19,FALSE)</f>
        <v>1</v>
      </c>
      <c r="AC268" s="27">
        <f>VLOOKUP($R268,CardStats!$A$3:$AH$473,20,FALSE)</f>
        <v>1</v>
      </c>
      <c r="AD268" s="27">
        <f>VLOOKUP($R268,CardStats!$A$3:$AH$473,22,FALSE)</f>
        <v>1</v>
      </c>
      <c r="AE268" s="27">
        <f>VLOOKUP($R268,CardStats!$A$3:$AH$473,23,FALSE)</f>
        <v>0.81818181818181823</v>
      </c>
      <c r="AF268" s="27">
        <f>VLOOKUP($R268,CardStats!$A$3:$AH$473,25,FALSE)</f>
        <v>1</v>
      </c>
    </row>
    <row r="269" spans="1:32" hidden="1" x14ac:dyDescent="0.3">
      <c r="A269" s="22">
        <f>VLOOKUP($O269,CardStats!$A$3:$AH$473,5,FALSE)</f>
        <v>4</v>
      </c>
      <c r="B269" s="22">
        <f>VLOOKUP($O269,CardStats!$A$3:$AH$473,6,FALSE)</f>
        <v>3.6</v>
      </c>
      <c r="C269" s="22">
        <f>VLOOKUP($O269,CardStats!$A$3:$AH$473,8,FALSE)</f>
        <v>1.6</v>
      </c>
      <c r="D269" s="22">
        <f>VLOOKUP($O269,CardStats!$A$3:$AH$473,9,FALSE)</f>
        <v>1.2</v>
      </c>
      <c r="E269" s="27">
        <f>VLOOKUP($O269,CardStats!$A$3:$AH$473,11,FALSE)</f>
        <v>0.7</v>
      </c>
      <c r="F269" s="27">
        <f>VLOOKUP($O269,CardStats!$A$3:$AH$473,12,FALSE)</f>
        <v>0.6</v>
      </c>
      <c r="G269" s="27">
        <f>VLOOKUP($O269,CardStats!$A$3:$AH$473,14,FALSE)</f>
        <v>0.7</v>
      </c>
      <c r="H269" s="27">
        <f>VLOOKUP($O269,CardStats!$A$3:$AH$473,15,FALSE)</f>
        <v>0.6</v>
      </c>
      <c r="I269" s="27">
        <f>VLOOKUP($O269,CardStats!$A$3:$AH$473,17,FALSE)</f>
        <v>0.3</v>
      </c>
      <c r="J269" s="27">
        <f>VLOOKUP($O269,CardStats!$A$3:$AH$473,18,FALSE)</f>
        <v>0.2</v>
      </c>
      <c r="K269" s="27">
        <f>VLOOKUP($O269,CardStats!$A$3:$AH$473,20,FALSE)</f>
        <v>0.7</v>
      </c>
      <c r="L269" s="27">
        <f>VLOOKUP($O269,CardStats!$A$3:$AH$473,21,FALSE)</f>
        <v>0.6</v>
      </c>
      <c r="M269" s="27">
        <f>VLOOKUP($O269,CardStats!$A$3:$AH$473,23,FALSE)</f>
        <v>0.6</v>
      </c>
      <c r="N269" s="27">
        <f>VLOOKUP($O269,CardStats!$A$3:$AH$473,24,FALSE)</f>
        <v>0.6</v>
      </c>
      <c r="O269" s="24" t="str">
        <f>Fixtures!A269</f>
        <v>Hoffenheim</v>
      </c>
      <c r="P269" s="24" t="str">
        <f>Fixtures!E269</f>
        <v>Bundesliga</v>
      </c>
      <c r="Q269" s="25">
        <f>IF(Fixtures!C269&gt;7,Fixtures!D269)</f>
        <v>43819</v>
      </c>
      <c r="R269" s="24" t="str">
        <f>Fixtures!B269</f>
        <v>Borussia Dortmund</v>
      </c>
      <c r="S269" s="22">
        <f>VLOOKUP($R269,CardStats!$A$3:$AH$473,5,FALSE)</f>
        <v>2.6</v>
      </c>
      <c r="T269" s="22">
        <f>VLOOKUP($R269,CardStats!$A$3:$AH$473,7,FALSE)</f>
        <v>3</v>
      </c>
      <c r="U269" s="22">
        <f>VLOOKUP($R269,CardStats!$A$3:$AH$473,8,FALSE)</f>
        <v>1.1000000000000001</v>
      </c>
      <c r="V269" s="22">
        <f>VLOOKUP($R269,CardStats!$A$3:$AH$473,10,FALSE)</f>
        <v>1.6</v>
      </c>
      <c r="W269" s="27">
        <f>VLOOKUP($R269,CardStats!$A$3:$AH$473,11,FALSE)</f>
        <v>0.7</v>
      </c>
      <c r="X269" s="27">
        <f>VLOOKUP($R269,CardStats!$A$3:$AH$473,13,FALSE)</f>
        <v>0.8</v>
      </c>
      <c r="Y269" s="27">
        <f>VLOOKUP($R269,CardStats!$A$3:$AH$473,14,FALSE)</f>
        <v>0.3</v>
      </c>
      <c r="Z269" s="27">
        <f>VLOOKUP($R269,CardStats!$A$3:$AH$473,16,FALSE)</f>
        <v>0.4</v>
      </c>
      <c r="AA269" s="27">
        <f>VLOOKUP($R269,CardStats!$A$3:$AH$473,17,FALSE)</f>
        <v>0.1</v>
      </c>
      <c r="AB269" s="27">
        <f>VLOOKUP($R269,CardStats!$A$3:$AH$473,19,FALSE)</f>
        <v>0.2</v>
      </c>
      <c r="AC269" s="27">
        <f>VLOOKUP($R269,CardStats!$A$3:$AH$473,20,FALSE)</f>
        <v>0.7</v>
      </c>
      <c r="AD269" s="27">
        <f>VLOOKUP($R269,CardStats!$A$3:$AH$473,22,FALSE)</f>
        <v>0.8</v>
      </c>
      <c r="AE269" s="27">
        <f>VLOOKUP($R269,CardStats!$A$3:$AH$473,23,FALSE)</f>
        <v>0.3</v>
      </c>
      <c r="AF269" s="27">
        <f>VLOOKUP($R269,CardStats!$A$3:$AH$473,25,FALSE)</f>
        <v>0.6</v>
      </c>
    </row>
    <row r="270" spans="1:32" hidden="1" x14ac:dyDescent="0.3">
      <c r="A270" s="22">
        <f>VLOOKUP($O270,CardStats!$A$3:$AH$473,5,FALSE)</f>
        <v>4.2727272727272725</v>
      </c>
      <c r="B270" s="22">
        <f>VLOOKUP($O270,CardStats!$A$3:$AH$473,6,FALSE)</f>
        <v>4.333333333333333</v>
      </c>
      <c r="C270" s="22">
        <f>VLOOKUP($O270,CardStats!$A$3:$AH$473,8,FALSE)</f>
        <v>2.1818181818181817</v>
      </c>
      <c r="D270" s="22">
        <f>VLOOKUP($O270,CardStats!$A$3:$AH$473,9,FALSE)</f>
        <v>1.8333333333333333</v>
      </c>
      <c r="E270" s="27">
        <f>VLOOKUP($O270,CardStats!$A$3:$AH$473,11,FALSE)</f>
        <v>0.90909090909090906</v>
      </c>
      <c r="F270" s="27">
        <f>VLOOKUP($O270,CardStats!$A$3:$AH$473,12,FALSE)</f>
        <v>1</v>
      </c>
      <c r="G270" s="27">
        <f>VLOOKUP($O270,CardStats!$A$3:$AH$473,14,FALSE)</f>
        <v>0.72727272727272729</v>
      </c>
      <c r="H270" s="27">
        <f>VLOOKUP($O270,CardStats!$A$3:$AH$473,15,FALSE)</f>
        <v>0.83333333333333337</v>
      </c>
      <c r="I270" s="27">
        <f>VLOOKUP($O270,CardStats!$A$3:$AH$473,17,FALSE)</f>
        <v>0.18181818181818182</v>
      </c>
      <c r="J270" s="27">
        <f>VLOOKUP($O270,CardStats!$A$3:$AH$473,18,FALSE)</f>
        <v>0.16666666666666666</v>
      </c>
      <c r="K270" s="27">
        <f>VLOOKUP($O270,CardStats!$A$3:$AH$473,20,FALSE)</f>
        <v>0.90909090909090906</v>
      </c>
      <c r="L270" s="27">
        <f>VLOOKUP($O270,CardStats!$A$3:$AH$473,21,FALSE)</f>
        <v>0.83333333333333337</v>
      </c>
      <c r="M270" s="27">
        <f>VLOOKUP($O270,CardStats!$A$3:$AH$473,23,FALSE)</f>
        <v>0.72727272727272729</v>
      </c>
      <c r="N270" s="27">
        <f>VLOOKUP($O270,CardStats!$A$3:$AH$473,24,FALSE)</f>
        <v>0.5</v>
      </c>
      <c r="O270" s="24" t="str">
        <f>Fixtures!A270</f>
        <v>AFC Bournemouth</v>
      </c>
      <c r="P270" s="24" t="str">
        <f>Fixtures!E270</f>
        <v>Premier League</v>
      </c>
      <c r="Q270" s="25">
        <f>IF(Fixtures!C270&gt;7,Fixtures!D270)</f>
        <v>43820</v>
      </c>
      <c r="R270" s="24" t="str">
        <f>Fixtures!B270</f>
        <v>Burnley</v>
      </c>
      <c r="S270" s="22">
        <f>VLOOKUP($R270,CardStats!$A$3:$AH$473,5,FALSE)</f>
        <v>2.6363636363636362</v>
      </c>
      <c r="T270" s="22">
        <f>VLOOKUP($R270,CardStats!$A$3:$AH$473,7,FALSE)</f>
        <v>3</v>
      </c>
      <c r="U270" s="22">
        <f>VLOOKUP($R270,CardStats!$A$3:$AH$473,8,FALSE)</f>
        <v>1.7272727272727273</v>
      </c>
      <c r="V270" s="22">
        <f>VLOOKUP($R270,CardStats!$A$3:$AH$473,10,FALSE)</f>
        <v>2.3333333333333335</v>
      </c>
      <c r="W270" s="27">
        <f>VLOOKUP($R270,CardStats!$A$3:$AH$473,11,FALSE)</f>
        <v>0.54545454545454541</v>
      </c>
      <c r="X270" s="27">
        <f>VLOOKUP($R270,CardStats!$A$3:$AH$473,13,FALSE)</f>
        <v>0.66666666666666663</v>
      </c>
      <c r="Y270" s="27">
        <f>VLOOKUP($R270,CardStats!$A$3:$AH$473,14,FALSE)</f>
        <v>0.27272727272727271</v>
      </c>
      <c r="Z270" s="27">
        <f>VLOOKUP($R270,CardStats!$A$3:$AH$473,16,FALSE)</f>
        <v>0.16666666666666666</v>
      </c>
      <c r="AA270" s="27">
        <f>VLOOKUP($R270,CardStats!$A$3:$AH$473,17,FALSE)</f>
        <v>0.27272727272727271</v>
      </c>
      <c r="AB270" s="27">
        <f>VLOOKUP($R270,CardStats!$A$3:$AH$473,19,FALSE)</f>
        <v>0.16666666666666666</v>
      </c>
      <c r="AC270" s="27">
        <f>VLOOKUP($R270,CardStats!$A$3:$AH$473,20,FALSE)</f>
        <v>0.72727272727272729</v>
      </c>
      <c r="AD270" s="27">
        <f>VLOOKUP($R270,CardStats!$A$3:$AH$473,22,FALSE)</f>
        <v>1</v>
      </c>
      <c r="AE270" s="27">
        <f>VLOOKUP($R270,CardStats!$A$3:$AH$473,23,FALSE)</f>
        <v>0.63636363636363635</v>
      </c>
      <c r="AF270" s="27">
        <f>VLOOKUP($R270,CardStats!$A$3:$AH$473,25,FALSE)</f>
        <v>0.83333333333333337</v>
      </c>
    </row>
    <row r="271" spans="1:32" hidden="1" x14ac:dyDescent="0.3">
      <c r="A271" s="22">
        <f>VLOOKUP($O271,CardStats!$A$3:$AH$473,5,FALSE)</f>
        <v>4.5454545454545459</v>
      </c>
      <c r="B271" s="22">
        <f>VLOOKUP($O271,CardStats!$A$3:$AH$473,6,FALSE)</f>
        <v>4.166666666666667</v>
      </c>
      <c r="C271" s="22">
        <f>VLOOKUP($O271,CardStats!$A$3:$AH$473,8,FALSE)</f>
        <v>1.6363636363636365</v>
      </c>
      <c r="D271" s="22">
        <f>VLOOKUP($O271,CardStats!$A$3:$AH$473,9,FALSE)</f>
        <v>1.1666666666666667</v>
      </c>
      <c r="E271" s="27">
        <f>VLOOKUP($O271,CardStats!$A$3:$AH$473,11,FALSE)</f>
        <v>0.81818181818181823</v>
      </c>
      <c r="F271" s="27">
        <f>VLOOKUP($O271,CardStats!$A$3:$AH$473,12,FALSE)</f>
        <v>0.83333333333333337</v>
      </c>
      <c r="G271" s="27">
        <f>VLOOKUP($O271,CardStats!$A$3:$AH$473,14,FALSE)</f>
        <v>0.72727272727272729</v>
      </c>
      <c r="H271" s="27">
        <f>VLOOKUP($O271,CardStats!$A$3:$AH$473,15,FALSE)</f>
        <v>0.66666666666666663</v>
      </c>
      <c r="I271" s="27">
        <f>VLOOKUP($O271,CardStats!$A$3:$AH$473,17,FALSE)</f>
        <v>0.54545454545454541</v>
      </c>
      <c r="J271" s="27">
        <f>VLOOKUP($O271,CardStats!$A$3:$AH$473,18,FALSE)</f>
        <v>0.66666666666666663</v>
      </c>
      <c r="K271" s="27">
        <f>VLOOKUP($O271,CardStats!$A$3:$AH$473,20,FALSE)</f>
        <v>0.81818181818181823</v>
      </c>
      <c r="L271" s="27">
        <f>VLOOKUP($O271,CardStats!$A$3:$AH$473,21,FALSE)</f>
        <v>0.83333333333333337</v>
      </c>
      <c r="M271" s="27">
        <f>VLOOKUP($O271,CardStats!$A$3:$AH$473,23,FALSE)</f>
        <v>0.36363636363636365</v>
      </c>
      <c r="N271" s="27">
        <f>VLOOKUP($O271,CardStats!$A$3:$AH$473,24,FALSE)</f>
        <v>0.33333333333333331</v>
      </c>
      <c r="O271" s="24" t="str">
        <f>Fixtures!A271</f>
        <v>Aston Villa</v>
      </c>
      <c r="P271" s="24" t="str">
        <f>Fixtures!E271</f>
        <v>Premier League</v>
      </c>
      <c r="Q271" s="25">
        <f>IF(Fixtures!C271&gt;7,Fixtures!D271)</f>
        <v>43820</v>
      </c>
      <c r="R271" s="24" t="str">
        <f>Fixtures!B271</f>
        <v>Southampton</v>
      </c>
      <c r="S271" s="22">
        <f>VLOOKUP($R271,CardStats!$A$3:$AH$473,5,FALSE)</f>
        <v>3.1818181818181817</v>
      </c>
      <c r="T271" s="22">
        <f>VLOOKUP($R271,CardStats!$A$3:$AH$473,7,FALSE)</f>
        <v>3.5</v>
      </c>
      <c r="U271" s="22">
        <f>VLOOKUP($R271,CardStats!$A$3:$AH$473,8,FALSE)</f>
        <v>1.4545454545454546</v>
      </c>
      <c r="V271" s="22">
        <f>VLOOKUP($R271,CardStats!$A$3:$AH$473,10,FALSE)</f>
        <v>1.5</v>
      </c>
      <c r="W271" s="27">
        <f>VLOOKUP($R271,CardStats!$A$3:$AH$473,11,FALSE)</f>
        <v>0.72727272727272729</v>
      </c>
      <c r="X271" s="27">
        <f>VLOOKUP($R271,CardStats!$A$3:$AH$473,13,FALSE)</f>
        <v>0.83333333333333337</v>
      </c>
      <c r="Y271" s="27">
        <f>VLOOKUP($R271,CardStats!$A$3:$AH$473,14,FALSE)</f>
        <v>0.54545454545454541</v>
      </c>
      <c r="Z271" s="27">
        <f>VLOOKUP($R271,CardStats!$A$3:$AH$473,16,FALSE)</f>
        <v>0.66666666666666663</v>
      </c>
      <c r="AA271" s="27">
        <f>VLOOKUP($R271,CardStats!$A$3:$AH$473,17,FALSE)</f>
        <v>0.27272727272727271</v>
      </c>
      <c r="AB271" s="27">
        <f>VLOOKUP($R271,CardStats!$A$3:$AH$473,19,FALSE)</f>
        <v>0.33333333333333331</v>
      </c>
      <c r="AC271" s="27">
        <f>VLOOKUP($R271,CardStats!$A$3:$AH$473,20,FALSE)</f>
        <v>0.81818181818181823</v>
      </c>
      <c r="AD271" s="27">
        <f>VLOOKUP($R271,CardStats!$A$3:$AH$473,22,FALSE)</f>
        <v>0.83333333333333337</v>
      </c>
      <c r="AE271" s="27">
        <f>VLOOKUP($R271,CardStats!$A$3:$AH$473,23,FALSE)</f>
        <v>0.45454545454545453</v>
      </c>
      <c r="AF271" s="27">
        <f>VLOOKUP($R271,CardStats!$A$3:$AH$473,25,FALSE)</f>
        <v>0.5</v>
      </c>
    </row>
    <row r="272" spans="1:32" hidden="1" x14ac:dyDescent="0.3">
      <c r="A272" s="22">
        <f>VLOOKUP($O272,CardStats!$A$3:$AH$473,5,FALSE)</f>
        <v>2.9090909090909092</v>
      </c>
      <c r="B272" s="22">
        <f>VLOOKUP($O272,CardStats!$A$3:$AH$473,6,FALSE)</f>
        <v>2.6666666666666665</v>
      </c>
      <c r="C272" s="22">
        <f>VLOOKUP($O272,CardStats!$A$3:$AH$473,8,FALSE)</f>
        <v>1.4545454545454546</v>
      </c>
      <c r="D272" s="22">
        <f>VLOOKUP($O272,CardStats!$A$3:$AH$473,9,FALSE)</f>
        <v>1</v>
      </c>
      <c r="E272" s="27">
        <f>VLOOKUP($O272,CardStats!$A$3:$AH$473,11,FALSE)</f>
        <v>0.54545454545454541</v>
      </c>
      <c r="F272" s="27">
        <f>VLOOKUP($O272,CardStats!$A$3:$AH$473,12,FALSE)</f>
        <v>0.5</v>
      </c>
      <c r="G272" s="27">
        <f>VLOOKUP($O272,CardStats!$A$3:$AH$473,14,FALSE)</f>
        <v>0.27272727272727271</v>
      </c>
      <c r="H272" s="27">
        <f>VLOOKUP($O272,CardStats!$A$3:$AH$473,15,FALSE)</f>
        <v>0.16666666666666666</v>
      </c>
      <c r="I272" s="27">
        <f>VLOOKUP($O272,CardStats!$A$3:$AH$473,17,FALSE)</f>
        <v>0.27272727272727271</v>
      </c>
      <c r="J272" s="27">
        <f>VLOOKUP($O272,CardStats!$A$3:$AH$473,18,FALSE)</f>
        <v>0.16666666666666666</v>
      </c>
      <c r="K272" s="27">
        <f>VLOOKUP($O272,CardStats!$A$3:$AH$473,20,FALSE)</f>
        <v>0.72727272727272729</v>
      </c>
      <c r="L272" s="27">
        <f>VLOOKUP($O272,CardStats!$A$3:$AH$473,21,FALSE)</f>
        <v>0.5</v>
      </c>
      <c r="M272" s="27">
        <f>VLOOKUP($O272,CardStats!$A$3:$AH$473,23,FALSE)</f>
        <v>0.45454545454545453</v>
      </c>
      <c r="N272" s="27">
        <f>VLOOKUP($O272,CardStats!$A$3:$AH$473,24,FALSE)</f>
        <v>0.5</v>
      </c>
      <c r="O272" s="24" t="str">
        <f>Fixtures!A272</f>
        <v>Brighton &amp; Hove Albion</v>
      </c>
      <c r="P272" s="24" t="str">
        <f>Fixtures!E272</f>
        <v>Premier League</v>
      </c>
      <c r="Q272" s="25">
        <f>IF(Fixtures!C272&gt;7,Fixtures!D272)</f>
        <v>43820</v>
      </c>
      <c r="R272" s="24" t="str">
        <f>Fixtures!B272</f>
        <v>Sheffield United</v>
      </c>
      <c r="S272" s="22">
        <f>VLOOKUP($R272,CardStats!$A$3:$AH$473,5,FALSE)</f>
        <v>3.1818181818181817</v>
      </c>
      <c r="T272" s="22">
        <f>VLOOKUP($R272,CardStats!$A$3:$AH$473,7,FALSE)</f>
        <v>2.8</v>
      </c>
      <c r="U272" s="22">
        <f>VLOOKUP($R272,CardStats!$A$3:$AH$473,8,FALSE)</f>
        <v>1.9090909090909092</v>
      </c>
      <c r="V272" s="22">
        <f>VLOOKUP($R272,CardStats!$A$3:$AH$473,10,FALSE)</f>
        <v>1.8</v>
      </c>
      <c r="W272" s="27">
        <f>VLOOKUP($R272,CardStats!$A$3:$AH$473,11,FALSE)</f>
        <v>0.63636363636363635</v>
      </c>
      <c r="X272" s="27">
        <f>VLOOKUP($R272,CardStats!$A$3:$AH$473,13,FALSE)</f>
        <v>0.6</v>
      </c>
      <c r="Y272" s="27">
        <f>VLOOKUP($R272,CardStats!$A$3:$AH$473,14,FALSE)</f>
        <v>0.36363636363636365</v>
      </c>
      <c r="Z272" s="27">
        <f>VLOOKUP($R272,CardStats!$A$3:$AH$473,16,FALSE)</f>
        <v>0.4</v>
      </c>
      <c r="AA272" s="27">
        <f>VLOOKUP($R272,CardStats!$A$3:$AH$473,17,FALSE)</f>
        <v>9.0909090909090912E-2</v>
      </c>
      <c r="AB272" s="27">
        <f>VLOOKUP($R272,CardStats!$A$3:$AH$473,19,FALSE)</f>
        <v>0</v>
      </c>
      <c r="AC272" s="27">
        <f>VLOOKUP($R272,CardStats!$A$3:$AH$473,20,FALSE)</f>
        <v>1</v>
      </c>
      <c r="AD272" s="27">
        <f>VLOOKUP($R272,CardStats!$A$3:$AH$473,22,FALSE)</f>
        <v>1</v>
      </c>
      <c r="AE272" s="27">
        <f>VLOOKUP($R272,CardStats!$A$3:$AH$473,23,FALSE)</f>
        <v>0.54545454545454541</v>
      </c>
      <c r="AF272" s="27">
        <f>VLOOKUP($R272,CardStats!$A$3:$AH$473,25,FALSE)</f>
        <v>0.6</v>
      </c>
    </row>
    <row r="273" spans="1:32" hidden="1" x14ac:dyDescent="0.3">
      <c r="A273" s="22">
        <f>VLOOKUP($O273,CardStats!$A$3:$AH$473,5,FALSE)</f>
        <v>4.5454545454545459</v>
      </c>
      <c r="B273" s="22">
        <f>VLOOKUP($O273,CardStats!$A$3:$AH$473,6,FALSE)</f>
        <v>4.666666666666667</v>
      </c>
      <c r="C273" s="22">
        <f>VLOOKUP($O273,CardStats!$A$3:$AH$473,8,FALSE)</f>
        <v>2.0909090909090908</v>
      </c>
      <c r="D273" s="22">
        <f>VLOOKUP($O273,CardStats!$A$3:$AH$473,9,FALSE)</f>
        <v>1.5</v>
      </c>
      <c r="E273" s="27">
        <f>VLOOKUP($O273,CardStats!$A$3:$AH$473,11,FALSE)</f>
        <v>1</v>
      </c>
      <c r="F273" s="27">
        <f>VLOOKUP($O273,CardStats!$A$3:$AH$473,12,FALSE)</f>
        <v>1</v>
      </c>
      <c r="G273" s="27">
        <f>VLOOKUP($O273,CardStats!$A$3:$AH$473,14,FALSE)</f>
        <v>0.90909090909090906</v>
      </c>
      <c r="H273" s="27">
        <f>VLOOKUP($O273,CardStats!$A$3:$AH$473,15,FALSE)</f>
        <v>1</v>
      </c>
      <c r="I273" s="27">
        <f>VLOOKUP($O273,CardStats!$A$3:$AH$473,17,FALSE)</f>
        <v>0.45454545454545453</v>
      </c>
      <c r="J273" s="27">
        <f>VLOOKUP($O273,CardStats!$A$3:$AH$473,18,FALSE)</f>
        <v>0.33333333333333331</v>
      </c>
      <c r="K273" s="27">
        <f>VLOOKUP($O273,CardStats!$A$3:$AH$473,20,FALSE)</f>
        <v>1</v>
      </c>
      <c r="L273" s="27">
        <f>VLOOKUP($O273,CardStats!$A$3:$AH$473,21,FALSE)</f>
        <v>1</v>
      </c>
      <c r="M273" s="27">
        <f>VLOOKUP($O273,CardStats!$A$3:$AH$473,23,FALSE)</f>
        <v>0.63636363636363635</v>
      </c>
      <c r="N273" s="27">
        <f>VLOOKUP($O273,CardStats!$A$3:$AH$473,24,FALSE)</f>
        <v>0.5</v>
      </c>
      <c r="O273" s="24" t="str">
        <f>Fixtures!A273</f>
        <v>Everton</v>
      </c>
      <c r="P273" s="24" t="str">
        <f>Fixtures!E273</f>
        <v>Premier League</v>
      </c>
      <c r="Q273" s="25">
        <f>IF(Fixtures!C273&gt;7,Fixtures!D273)</f>
        <v>43820</v>
      </c>
      <c r="R273" s="24" t="str">
        <f>Fixtures!B273</f>
        <v>Arsenal</v>
      </c>
      <c r="S273" s="22">
        <f>VLOOKUP($R273,CardStats!$A$3:$AH$473,5,FALSE)</f>
        <v>4.7272727272727275</v>
      </c>
      <c r="T273" s="22">
        <f>VLOOKUP($R273,CardStats!$A$3:$AH$473,7,FALSE)</f>
        <v>5.2</v>
      </c>
      <c r="U273" s="22">
        <f>VLOOKUP($R273,CardStats!$A$3:$AH$473,8,FALSE)</f>
        <v>2.5454545454545454</v>
      </c>
      <c r="V273" s="22">
        <f>VLOOKUP($R273,CardStats!$A$3:$AH$473,10,FALSE)</f>
        <v>2.6</v>
      </c>
      <c r="W273" s="27">
        <f>VLOOKUP($R273,CardStats!$A$3:$AH$473,11,FALSE)</f>
        <v>0.72727272727272729</v>
      </c>
      <c r="X273" s="27">
        <f>VLOOKUP($R273,CardStats!$A$3:$AH$473,13,FALSE)</f>
        <v>0.8</v>
      </c>
      <c r="Y273" s="27">
        <f>VLOOKUP($R273,CardStats!$A$3:$AH$473,14,FALSE)</f>
        <v>0.54545454545454541</v>
      </c>
      <c r="Z273" s="27">
        <f>VLOOKUP($R273,CardStats!$A$3:$AH$473,16,FALSE)</f>
        <v>0.8</v>
      </c>
      <c r="AA273" s="27">
        <f>VLOOKUP($R273,CardStats!$A$3:$AH$473,17,FALSE)</f>
        <v>0.45454545454545453</v>
      </c>
      <c r="AB273" s="27">
        <f>VLOOKUP($R273,CardStats!$A$3:$AH$473,19,FALSE)</f>
        <v>0.6</v>
      </c>
      <c r="AC273" s="27">
        <f>VLOOKUP($R273,CardStats!$A$3:$AH$473,20,FALSE)</f>
        <v>0.90909090909090906</v>
      </c>
      <c r="AD273" s="27">
        <f>VLOOKUP($R273,CardStats!$A$3:$AH$473,22,FALSE)</f>
        <v>1</v>
      </c>
      <c r="AE273" s="27">
        <f>VLOOKUP($R273,CardStats!$A$3:$AH$473,23,FALSE)</f>
        <v>0.72727272727272729</v>
      </c>
      <c r="AF273" s="27">
        <f>VLOOKUP($R273,CardStats!$A$3:$AH$473,25,FALSE)</f>
        <v>0.8</v>
      </c>
    </row>
    <row r="274" spans="1:32" hidden="1" x14ac:dyDescent="0.3">
      <c r="A274" s="22">
        <f>VLOOKUP($O274,CardStats!$A$3:$AH$473,5,FALSE)</f>
        <v>3.6363636363636362</v>
      </c>
      <c r="B274" s="22">
        <f>VLOOKUP($O274,CardStats!$A$3:$AH$473,6,FALSE)</f>
        <v>3.6666666666666665</v>
      </c>
      <c r="C274" s="22">
        <f>VLOOKUP($O274,CardStats!$A$3:$AH$473,8,FALSE)</f>
        <v>2.1818181818181817</v>
      </c>
      <c r="D274" s="22">
        <f>VLOOKUP($O274,CardStats!$A$3:$AH$473,9,FALSE)</f>
        <v>2.5</v>
      </c>
      <c r="E274" s="27">
        <f>VLOOKUP($O274,CardStats!$A$3:$AH$473,11,FALSE)</f>
        <v>0.72727272727272729</v>
      </c>
      <c r="F274" s="27">
        <f>VLOOKUP($O274,CardStats!$A$3:$AH$473,12,FALSE)</f>
        <v>0.66666666666666663</v>
      </c>
      <c r="G274" s="27">
        <f>VLOOKUP($O274,CardStats!$A$3:$AH$473,14,FALSE)</f>
        <v>0.72727272727272729</v>
      </c>
      <c r="H274" s="27">
        <f>VLOOKUP($O274,CardStats!$A$3:$AH$473,15,FALSE)</f>
        <v>0.66666666666666663</v>
      </c>
      <c r="I274" s="27">
        <f>VLOOKUP($O274,CardStats!$A$3:$AH$473,17,FALSE)</f>
        <v>9.0909090909090912E-2</v>
      </c>
      <c r="J274" s="27">
        <f>VLOOKUP($O274,CardStats!$A$3:$AH$473,18,FALSE)</f>
        <v>0.16666666666666666</v>
      </c>
      <c r="K274" s="27">
        <f>VLOOKUP($O274,CardStats!$A$3:$AH$473,20,FALSE)</f>
        <v>1</v>
      </c>
      <c r="L274" s="27">
        <f>VLOOKUP($O274,CardStats!$A$3:$AH$473,21,FALSE)</f>
        <v>1</v>
      </c>
      <c r="M274" s="27">
        <f>VLOOKUP($O274,CardStats!$A$3:$AH$473,23,FALSE)</f>
        <v>0.63636363636363635</v>
      </c>
      <c r="N274" s="27">
        <f>VLOOKUP($O274,CardStats!$A$3:$AH$473,24,FALSE)</f>
        <v>0.66666666666666663</v>
      </c>
      <c r="O274" s="24" t="str">
        <f>Fixtures!A274</f>
        <v>Manchester City</v>
      </c>
      <c r="P274" s="24" t="str">
        <f>Fixtures!E274</f>
        <v>Premier League</v>
      </c>
      <c r="Q274" s="25">
        <f>IF(Fixtures!C274&gt;7,Fixtures!D274)</f>
        <v>43820</v>
      </c>
      <c r="R274" s="24" t="str">
        <f>Fixtures!B274</f>
        <v>Leicester City</v>
      </c>
      <c r="S274" s="22">
        <f>VLOOKUP($R274,CardStats!$A$3:$AH$473,5,FALSE)</f>
        <v>2.7272727272727271</v>
      </c>
      <c r="T274" s="22">
        <f>VLOOKUP($R274,CardStats!$A$3:$AH$473,7,FALSE)</f>
        <v>2.5</v>
      </c>
      <c r="U274" s="22">
        <f>VLOOKUP($R274,CardStats!$A$3:$AH$473,8,FALSE)</f>
        <v>1</v>
      </c>
      <c r="V274" s="22">
        <f>VLOOKUP($R274,CardStats!$A$3:$AH$473,10,FALSE)</f>
        <v>1.3333333333333333</v>
      </c>
      <c r="W274" s="27">
        <f>VLOOKUP($R274,CardStats!$A$3:$AH$473,11,FALSE)</f>
        <v>0.63636363636363635</v>
      </c>
      <c r="X274" s="27">
        <f>VLOOKUP($R274,CardStats!$A$3:$AH$473,13,FALSE)</f>
        <v>0.5</v>
      </c>
      <c r="Y274" s="27">
        <f>VLOOKUP($R274,CardStats!$A$3:$AH$473,14,FALSE)</f>
        <v>0.27272727272727271</v>
      </c>
      <c r="Z274" s="27">
        <f>VLOOKUP($R274,CardStats!$A$3:$AH$473,16,FALSE)</f>
        <v>0.33333333333333331</v>
      </c>
      <c r="AA274" s="27">
        <f>VLOOKUP($R274,CardStats!$A$3:$AH$473,17,FALSE)</f>
        <v>9.0909090909090912E-2</v>
      </c>
      <c r="AB274" s="27">
        <f>VLOOKUP($R274,CardStats!$A$3:$AH$473,19,FALSE)</f>
        <v>0.16666666666666666</v>
      </c>
      <c r="AC274" s="27">
        <f>VLOOKUP($R274,CardStats!$A$3:$AH$473,20,FALSE)</f>
        <v>0.54545454545454541</v>
      </c>
      <c r="AD274" s="27">
        <f>VLOOKUP($R274,CardStats!$A$3:$AH$473,22,FALSE)</f>
        <v>0.5</v>
      </c>
      <c r="AE274" s="27">
        <f>VLOOKUP($R274,CardStats!$A$3:$AH$473,23,FALSE)</f>
        <v>0.27272727272727271</v>
      </c>
      <c r="AF274" s="27">
        <f>VLOOKUP($R274,CardStats!$A$3:$AH$473,25,FALSE)</f>
        <v>0.5</v>
      </c>
    </row>
    <row r="275" spans="1:32" hidden="1" x14ac:dyDescent="0.3">
      <c r="A275" s="22">
        <f>VLOOKUP($O275,CardStats!$A$3:$AH$473,5,FALSE)</f>
        <v>3.6363636363636362</v>
      </c>
      <c r="B275" s="22">
        <f>VLOOKUP($O275,CardStats!$A$3:$AH$473,6,FALSE)</f>
        <v>4.5999999999999996</v>
      </c>
      <c r="C275" s="22">
        <f>VLOOKUP($O275,CardStats!$A$3:$AH$473,8,FALSE)</f>
        <v>1.8181818181818181</v>
      </c>
      <c r="D275" s="22">
        <f>VLOOKUP($O275,CardStats!$A$3:$AH$473,9,FALSE)</f>
        <v>2.2000000000000002</v>
      </c>
      <c r="E275" s="27">
        <f>VLOOKUP($O275,CardStats!$A$3:$AH$473,11,FALSE)</f>
        <v>0.90909090909090906</v>
      </c>
      <c r="F275" s="27">
        <f>VLOOKUP($O275,CardStats!$A$3:$AH$473,12,FALSE)</f>
        <v>1</v>
      </c>
      <c r="G275" s="27">
        <f>VLOOKUP($O275,CardStats!$A$3:$AH$473,14,FALSE)</f>
        <v>0.54545454545454541</v>
      </c>
      <c r="H275" s="27">
        <f>VLOOKUP($O275,CardStats!$A$3:$AH$473,15,FALSE)</f>
        <v>0.8</v>
      </c>
      <c r="I275" s="27">
        <f>VLOOKUP($O275,CardStats!$A$3:$AH$473,17,FALSE)</f>
        <v>0.27272727272727271</v>
      </c>
      <c r="J275" s="27">
        <f>VLOOKUP($O275,CardStats!$A$3:$AH$473,18,FALSE)</f>
        <v>0.6</v>
      </c>
      <c r="K275" s="27">
        <f>VLOOKUP($O275,CardStats!$A$3:$AH$473,20,FALSE)</f>
        <v>0.90909090909090906</v>
      </c>
      <c r="L275" s="27">
        <f>VLOOKUP($O275,CardStats!$A$3:$AH$473,21,FALSE)</f>
        <v>1</v>
      </c>
      <c r="M275" s="27">
        <f>VLOOKUP($O275,CardStats!$A$3:$AH$473,23,FALSE)</f>
        <v>0.63636363636363635</v>
      </c>
      <c r="N275" s="27">
        <f>VLOOKUP($O275,CardStats!$A$3:$AH$473,24,FALSE)</f>
        <v>0.8</v>
      </c>
      <c r="O275" s="24" t="str">
        <f>Fixtures!A275</f>
        <v>Newcastle United</v>
      </c>
      <c r="P275" s="24" t="str">
        <f>Fixtures!E275</f>
        <v>Premier League</v>
      </c>
      <c r="Q275" s="25">
        <f>IF(Fixtures!C275&gt;7,Fixtures!D275)</f>
        <v>43820</v>
      </c>
      <c r="R275" s="24" t="str">
        <f>Fixtures!B275</f>
        <v>Crystal Palace</v>
      </c>
      <c r="S275" s="22">
        <f>VLOOKUP($R275,CardStats!$A$3:$AH$473,5,FALSE)</f>
        <v>4.7272727272727275</v>
      </c>
      <c r="T275" s="22">
        <f>VLOOKUP($R275,CardStats!$A$3:$AH$473,7,FALSE)</f>
        <v>4.8</v>
      </c>
      <c r="U275" s="22">
        <f>VLOOKUP($R275,CardStats!$A$3:$AH$473,8,FALSE)</f>
        <v>2</v>
      </c>
      <c r="V275" s="22">
        <f>VLOOKUP($R275,CardStats!$A$3:$AH$473,10,FALSE)</f>
        <v>2</v>
      </c>
      <c r="W275" s="27">
        <f>VLOOKUP($R275,CardStats!$A$3:$AH$473,11,FALSE)</f>
        <v>0.81818181818181823</v>
      </c>
      <c r="X275" s="27">
        <f>VLOOKUP($R275,CardStats!$A$3:$AH$473,13,FALSE)</f>
        <v>0.8</v>
      </c>
      <c r="Y275" s="27">
        <f>VLOOKUP($R275,CardStats!$A$3:$AH$473,14,FALSE)</f>
        <v>0.81818181818181823</v>
      </c>
      <c r="Z275" s="27">
        <f>VLOOKUP($R275,CardStats!$A$3:$AH$473,16,FALSE)</f>
        <v>0.8</v>
      </c>
      <c r="AA275" s="27">
        <f>VLOOKUP($R275,CardStats!$A$3:$AH$473,17,FALSE)</f>
        <v>0.54545454545454541</v>
      </c>
      <c r="AB275" s="27">
        <f>VLOOKUP($R275,CardStats!$A$3:$AH$473,19,FALSE)</f>
        <v>0.6</v>
      </c>
      <c r="AC275" s="27">
        <f>VLOOKUP($R275,CardStats!$A$3:$AH$473,20,FALSE)</f>
        <v>0.90909090909090906</v>
      </c>
      <c r="AD275" s="27">
        <f>VLOOKUP($R275,CardStats!$A$3:$AH$473,22,FALSE)</f>
        <v>0.8</v>
      </c>
      <c r="AE275" s="27">
        <f>VLOOKUP($R275,CardStats!$A$3:$AH$473,23,FALSE)</f>
        <v>0.72727272727272729</v>
      </c>
      <c r="AF275" s="27">
        <f>VLOOKUP($R275,CardStats!$A$3:$AH$473,25,FALSE)</f>
        <v>0.6</v>
      </c>
    </row>
    <row r="276" spans="1:32" hidden="1" x14ac:dyDescent="0.3">
      <c r="A276" s="22">
        <f>VLOOKUP($O276,CardStats!$A$3:$AH$473,5,FALSE)</f>
        <v>3</v>
      </c>
      <c r="B276" s="22">
        <f>VLOOKUP($O276,CardStats!$A$3:$AH$473,6,FALSE)</f>
        <v>3.6</v>
      </c>
      <c r="C276" s="22">
        <f>VLOOKUP($O276,CardStats!$A$3:$AH$473,8,FALSE)</f>
        <v>1.5454545454545454</v>
      </c>
      <c r="D276" s="22">
        <f>VLOOKUP($O276,CardStats!$A$3:$AH$473,9,FALSE)</f>
        <v>1.6</v>
      </c>
      <c r="E276" s="27">
        <f>VLOOKUP($O276,CardStats!$A$3:$AH$473,11,FALSE)</f>
        <v>0.63636363636363635</v>
      </c>
      <c r="F276" s="27">
        <f>VLOOKUP($O276,CardStats!$A$3:$AH$473,12,FALSE)</f>
        <v>0.8</v>
      </c>
      <c r="G276" s="27">
        <f>VLOOKUP($O276,CardStats!$A$3:$AH$473,14,FALSE)</f>
        <v>0.54545454545454541</v>
      </c>
      <c r="H276" s="27">
        <f>VLOOKUP($O276,CardStats!$A$3:$AH$473,15,FALSE)</f>
        <v>0.8</v>
      </c>
      <c r="I276" s="27">
        <f>VLOOKUP($O276,CardStats!$A$3:$AH$473,17,FALSE)</f>
        <v>0</v>
      </c>
      <c r="J276" s="27">
        <f>VLOOKUP($O276,CardStats!$A$3:$AH$473,18,FALSE)</f>
        <v>0</v>
      </c>
      <c r="K276" s="27">
        <f>VLOOKUP($O276,CardStats!$A$3:$AH$473,20,FALSE)</f>
        <v>1</v>
      </c>
      <c r="L276" s="27">
        <f>VLOOKUP($O276,CardStats!$A$3:$AH$473,21,FALSE)</f>
        <v>1</v>
      </c>
      <c r="M276" s="27">
        <f>VLOOKUP($O276,CardStats!$A$3:$AH$473,23,FALSE)</f>
        <v>0.36363636363636365</v>
      </c>
      <c r="N276" s="27">
        <f>VLOOKUP($O276,CardStats!$A$3:$AH$473,24,FALSE)</f>
        <v>0.4</v>
      </c>
      <c r="O276" s="24" t="str">
        <f>Fixtures!A276</f>
        <v>Norwich City</v>
      </c>
      <c r="P276" s="24" t="str">
        <f>Fixtures!E276</f>
        <v>Premier League</v>
      </c>
      <c r="Q276" s="25">
        <f>IF(Fixtures!C276&gt;7,Fixtures!D276)</f>
        <v>43820</v>
      </c>
      <c r="R276" s="24" t="str">
        <f>Fixtures!B276</f>
        <v>Wolverhampton Wanderers</v>
      </c>
      <c r="S276" s="22">
        <f>VLOOKUP($R276,CardStats!$A$3:$AH$473,5,FALSE)</f>
        <v>3.9090909090909092</v>
      </c>
      <c r="T276" s="22">
        <f>VLOOKUP($R276,CardStats!$A$3:$AH$473,7,FALSE)</f>
        <v>4.666666666666667</v>
      </c>
      <c r="U276" s="22">
        <f>VLOOKUP($R276,CardStats!$A$3:$AH$473,8,FALSE)</f>
        <v>2.0909090909090908</v>
      </c>
      <c r="V276" s="22">
        <f>VLOOKUP($R276,CardStats!$A$3:$AH$473,10,FALSE)</f>
        <v>2.8333333333333335</v>
      </c>
      <c r="W276" s="27">
        <f>VLOOKUP($R276,CardStats!$A$3:$AH$473,11,FALSE)</f>
        <v>0.63636363636363635</v>
      </c>
      <c r="X276" s="27">
        <f>VLOOKUP($R276,CardStats!$A$3:$AH$473,13,FALSE)</f>
        <v>0.66666666666666663</v>
      </c>
      <c r="Y276" s="27">
        <f>VLOOKUP($R276,CardStats!$A$3:$AH$473,14,FALSE)</f>
        <v>0.54545454545454541</v>
      </c>
      <c r="Z276" s="27">
        <f>VLOOKUP($R276,CardStats!$A$3:$AH$473,16,FALSE)</f>
        <v>0.66666666666666663</v>
      </c>
      <c r="AA276" s="27">
        <f>VLOOKUP($R276,CardStats!$A$3:$AH$473,17,FALSE)</f>
        <v>0.45454545454545453</v>
      </c>
      <c r="AB276" s="27">
        <f>VLOOKUP($R276,CardStats!$A$3:$AH$473,19,FALSE)</f>
        <v>0.66666666666666663</v>
      </c>
      <c r="AC276" s="27">
        <f>VLOOKUP($R276,CardStats!$A$3:$AH$473,20,FALSE)</f>
        <v>0.81818181818181823</v>
      </c>
      <c r="AD276" s="27">
        <f>VLOOKUP($R276,CardStats!$A$3:$AH$473,22,FALSE)</f>
        <v>1</v>
      </c>
      <c r="AE276" s="27">
        <f>VLOOKUP($R276,CardStats!$A$3:$AH$473,23,FALSE)</f>
        <v>0.72727272727272729</v>
      </c>
      <c r="AF276" s="27">
        <f>VLOOKUP($R276,CardStats!$A$3:$AH$473,25,FALSE)</f>
        <v>1</v>
      </c>
    </row>
    <row r="277" spans="1:32" hidden="1" x14ac:dyDescent="0.3">
      <c r="A277" s="22">
        <f>VLOOKUP($O277,CardStats!$A$3:$AH$473,5,FALSE)</f>
        <v>5.5454545454545459</v>
      </c>
      <c r="B277" s="22">
        <f>VLOOKUP($O277,CardStats!$A$3:$AH$473,6,FALSE)</f>
        <v>4.5999999999999996</v>
      </c>
      <c r="C277" s="22">
        <f>VLOOKUP($O277,CardStats!$A$3:$AH$473,8,FALSE)</f>
        <v>2.5454545454545454</v>
      </c>
      <c r="D277" s="22">
        <f>VLOOKUP($O277,CardStats!$A$3:$AH$473,9,FALSE)</f>
        <v>2</v>
      </c>
      <c r="E277" s="27">
        <f>VLOOKUP($O277,CardStats!$A$3:$AH$473,11,FALSE)</f>
        <v>1</v>
      </c>
      <c r="F277" s="27">
        <f>VLOOKUP($O277,CardStats!$A$3:$AH$473,12,FALSE)</f>
        <v>1</v>
      </c>
      <c r="G277" s="27">
        <f>VLOOKUP($O277,CardStats!$A$3:$AH$473,14,FALSE)</f>
        <v>0.90909090909090906</v>
      </c>
      <c r="H277" s="27">
        <f>VLOOKUP($O277,CardStats!$A$3:$AH$473,15,FALSE)</f>
        <v>1</v>
      </c>
      <c r="I277" s="27">
        <f>VLOOKUP($O277,CardStats!$A$3:$AH$473,17,FALSE)</f>
        <v>0.72727272727272729</v>
      </c>
      <c r="J277" s="27">
        <f>VLOOKUP($O277,CardStats!$A$3:$AH$473,18,FALSE)</f>
        <v>0.6</v>
      </c>
      <c r="K277" s="27">
        <f>VLOOKUP($O277,CardStats!$A$3:$AH$473,20,FALSE)</f>
        <v>1</v>
      </c>
      <c r="L277" s="27">
        <f>VLOOKUP($O277,CardStats!$A$3:$AH$473,21,FALSE)</f>
        <v>1</v>
      </c>
      <c r="M277" s="27">
        <f>VLOOKUP($O277,CardStats!$A$3:$AH$473,23,FALSE)</f>
        <v>0.81818181818181823</v>
      </c>
      <c r="N277" s="27">
        <f>VLOOKUP($O277,CardStats!$A$3:$AH$473,24,FALSE)</f>
        <v>0.8</v>
      </c>
      <c r="O277" s="24" t="str">
        <f>Fixtures!A277</f>
        <v>Internazionale</v>
      </c>
      <c r="P277" s="24" t="str">
        <f>Fixtures!E277</f>
        <v>Serie A</v>
      </c>
      <c r="Q277" s="25">
        <f>IF(Fixtures!C277&gt;7,Fixtures!D277)</f>
        <v>43820</v>
      </c>
      <c r="R277" s="24" t="str">
        <f>Fixtures!B277</f>
        <v>Genoa</v>
      </c>
      <c r="S277" s="22">
        <f>VLOOKUP($R277,CardStats!$A$3:$AH$473,5,FALSE)</f>
        <v>5.5454545454545459</v>
      </c>
      <c r="T277" s="22">
        <f>VLOOKUP($R277,CardStats!$A$3:$AH$473,7,FALSE)</f>
        <v>4.2</v>
      </c>
      <c r="U277" s="22">
        <f>VLOOKUP($R277,CardStats!$A$3:$AH$473,8,FALSE)</f>
        <v>2.9090909090909092</v>
      </c>
      <c r="V277" s="22">
        <f>VLOOKUP($R277,CardStats!$A$3:$AH$473,10,FALSE)</f>
        <v>2</v>
      </c>
      <c r="W277" s="27">
        <f>VLOOKUP($R277,CardStats!$A$3:$AH$473,11,FALSE)</f>
        <v>0.72727272727272729</v>
      </c>
      <c r="X277" s="27">
        <f>VLOOKUP($R277,CardStats!$A$3:$AH$473,13,FALSE)</f>
        <v>0.8</v>
      </c>
      <c r="Y277" s="27">
        <f>VLOOKUP($R277,CardStats!$A$3:$AH$473,14,FALSE)</f>
        <v>0.54545454545454541</v>
      </c>
      <c r="Z277" s="27">
        <f>VLOOKUP($R277,CardStats!$A$3:$AH$473,16,FALSE)</f>
        <v>0.4</v>
      </c>
      <c r="AA277" s="27">
        <f>VLOOKUP($R277,CardStats!$A$3:$AH$473,17,FALSE)</f>
        <v>0.45454545454545453</v>
      </c>
      <c r="AB277" s="27">
        <f>VLOOKUP($R277,CardStats!$A$3:$AH$473,19,FALSE)</f>
        <v>0.2</v>
      </c>
      <c r="AC277" s="27">
        <f>VLOOKUP($R277,CardStats!$A$3:$AH$473,20,FALSE)</f>
        <v>0.90909090909090906</v>
      </c>
      <c r="AD277" s="27">
        <f>VLOOKUP($R277,CardStats!$A$3:$AH$473,22,FALSE)</f>
        <v>1</v>
      </c>
      <c r="AE277" s="27">
        <f>VLOOKUP($R277,CardStats!$A$3:$AH$473,23,FALSE)</f>
        <v>0.72727272727272729</v>
      </c>
      <c r="AF277" s="27">
        <f>VLOOKUP($R277,CardStats!$A$3:$AH$473,25,FALSE)</f>
        <v>0.6</v>
      </c>
    </row>
    <row r="278" spans="1:32" hidden="1" x14ac:dyDescent="0.3">
      <c r="A278" s="22">
        <f>VLOOKUP($O278,CardStats!$A$3:$AH$473,5,FALSE)</f>
        <v>5.5454545454545459</v>
      </c>
      <c r="B278" s="22">
        <f>VLOOKUP($O278,CardStats!$A$3:$AH$473,6,FALSE)</f>
        <v>6.5</v>
      </c>
      <c r="C278" s="22">
        <f>VLOOKUP($O278,CardStats!$A$3:$AH$473,8,FALSE)</f>
        <v>2.5454545454545454</v>
      </c>
      <c r="D278" s="22">
        <f>VLOOKUP($O278,CardStats!$A$3:$AH$473,9,FALSE)</f>
        <v>2.8333333333333335</v>
      </c>
      <c r="E278" s="27">
        <f>VLOOKUP($O278,CardStats!$A$3:$AH$473,11,FALSE)</f>
        <v>1</v>
      </c>
      <c r="F278" s="27">
        <f>VLOOKUP($O278,CardStats!$A$3:$AH$473,12,FALSE)</f>
        <v>1</v>
      </c>
      <c r="G278" s="27">
        <f>VLOOKUP($O278,CardStats!$A$3:$AH$473,14,FALSE)</f>
        <v>0.81818181818181823</v>
      </c>
      <c r="H278" s="27">
        <f>VLOOKUP($O278,CardStats!$A$3:$AH$473,15,FALSE)</f>
        <v>0.83333333333333337</v>
      </c>
      <c r="I278" s="27">
        <f>VLOOKUP($O278,CardStats!$A$3:$AH$473,17,FALSE)</f>
        <v>0.63636363636363635</v>
      </c>
      <c r="J278" s="27">
        <f>VLOOKUP($O278,CardStats!$A$3:$AH$473,18,FALSE)</f>
        <v>0.83333333333333337</v>
      </c>
      <c r="K278" s="27">
        <f>VLOOKUP($O278,CardStats!$A$3:$AH$473,20,FALSE)</f>
        <v>1</v>
      </c>
      <c r="L278" s="27">
        <f>VLOOKUP($O278,CardStats!$A$3:$AH$473,21,FALSE)</f>
        <v>1</v>
      </c>
      <c r="M278" s="27">
        <f>VLOOKUP($O278,CardStats!$A$3:$AH$473,23,FALSE)</f>
        <v>0.72727272727272729</v>
      </c>
      <c r="N278" s="27">
        <f>VLOOKUP($O278,CardStats!$A$3:$AH$473,24,FALSE)</f>
        <v>0.66666666666666663</v>
      </c>
      <c r="O278" s="24" t="str">
        <f>Fixtures!A278</f>
        <v>Torino</v>
      </c>
      <c r="P278" s="24" t="str">
        <f>Fixtures!E278</f>
        <v>Serie A</v>
      </c>
      <c r="Q278" s="25">
        <f>IF(Fixtures!C278&gt;7,Fixtures!D278)</f>
        <v>43820</v>
      </c>
      <c r="R278" s="24" t="str">
        <f>Fixtures!B278</f>
        <v>SPAL</v>
      </c>
      <c r="S278" s="22">
        <f>VLOOKUP($R278,CardStats!$A$3:$AH$473,5,FALSE)</f>
        <v>5.5454545454545459</v>
      </c>
      <c r="T278" s="22">
        <f>VLOOKUP($R278,CardStats!$A$3:$AH$473,7,FALSE)</f>
        <v>6.2</v>
      </c>
      <c r="U278" s="22">
        <f>VLOOKUP($R278,CardStats!$A$3:$AH$473,8,FALSE)</f>
        <v>3.1818181818181817</v>
      </c>
      <c r="V278" s="22">
        <f>VLOOKUP($R278,CardStats!$A$3:$AH$473,10,FALSE)</f>
        <v>3</v>
      </c>
      <c r="W278" s="27">
        <f>VLOOKUP($R278,CardStats!$A$3:$AH$473,11,FALSE)</f>
        <v>1</v>
      </c>
      <c r="X278" s="27">
        <f>VLOOKUP($R278,CardStats!$A$3:$AH$473,13,FALSE)</f>
        <v>1</v>
      </c>
      <c r="Y278" s="27">
        <f>VLOOKUP($R278,CardStats!$A$3:$AH$473,14,FALSE)</f>
        <v>0.81818181818181823</v>
      </c>
      <c r="Z278" s="27">
        <f>VLOOKUP($R278,CardStats!$A$3:$AH$473,16,FALSE)</f>
        <v>1</v>
      </c>
      <c r="AA278" s="27">
        <f>VLOOKUP($R278,CardStats!$A$3:$AH$473,17,FALSE)</f>
        <v>0.63636363636363635</v>
      </c>
      <c r="AB278" s="27">
        <f>VLOOKUP($R278,CardStats!$A$3:$AH$473,19,FALSE)</f>
        <v>0.8</v>
      </c>
      <c r="AC278" s="27">
        <f>VLOOKUP($R278,CardStats!$A$3:$AH$473,20,FALSE)</f>
        <v>1</v>
      </c>
      <c r="AD278" s="27">
        <f>VLOOKUP($R278,CardStats!$A$3:$AH$473,22,FALSE)</f>
        <v>1</v>
      </c>
      <c r="AE278" s="27">
        <f>VLOOKUP($R278,CardStats!$A$3:$AH$473,23,FALSE)</f>
        <v>0.90909090909090906</v>
      </c>
      <c r="AF278" s="27">
        <f>VLOOKUP($R278,CardStats!$A$3:$AH$473,25,FALSE)</f>
        <v>1</v>
      </c>
    </row>
    <row r="279" spans="1:32" hidden="1" x14ac:dyDescent="0.3">
      <c r="A279" s="22">
        <f>VLOOKUP($O279,CardStats!$A$3:$AH$473,5,FALSE)</f>
        <v>5</v>
      </c>
      <c r="B279" s="22">
        <f>VLOOKUP($O279,CardStats!$A$3:$AH$473,6,FALSE)</f>
        <v>6.166666666666667</v>
      </c>
      <c r="C279" s="22">
        <f>VLOOKUP($O279,CardStats!$A$3:$AH$473,8,FALSE)</f>
        <v>2.7272727272727271</v>
      </c>
      <c r="D279" s="22">
        <f>VLOOKUP($O279,CardStats!$A$3:$AH$473,9,FALSE)</f>
        <v>2.8333333333333335</v>
      </c>
      <c r="E279" s="27">
        <f>VLOOKUP($O279,CardStats!$A$3:$AH$473,11,FALSE)</f>
        <v>0.90909090909090906</v>
      </c>
      <c r="F279" s="27">
        <f>VLOOKUP($O279,CardStats!$A$3:$AH$473,12,FALSE)</f>
        <v>1</v>
      </c>
      <c r="G279" s="27">
        <f>VLOOKUP($O279,CardStats!$A$3:$AH$473,14,FALSE)</f>
        <v>0.81818181818181823</v>
      </c>
      <c r="H279" s="27">
        <f>VLOOKUP($O279,CardStats!$A$3:$AH$473,15,FALSE)</f>
        <v>1</v>
      </c>
      <c r="I279" s="27">
        <f>VLOOKUP($O279,CardStats!$A$3:$AH$473,17,FALSE)</f>
        <v>0.45454545454545453</v>
      </c>
      <c r="J279" s="27">
        <f>VLOOKUP($O279,CardStats!$A$3:$AH$473,18,FALSE)</f>
        <v>0.66666666666666663</v>
      </c>
      <c r="K279" s="27">
        <f>VLOOKUP($O279,CardStats!$A$3:$AH$473,20,FALSE)</f>
        <v>1</v>
      </c>
      <c r="L279" s="27">
        <f>VLOOKUP($O279,CardStats!$A$3:$AH$473,21,FALSE)</f>
        <v>1</v>
      </c>
      <c r="M279" s="27">
        <f>VLOOKUP($O279,CardStats!$A$3:$AH$473,23,FALSE)</f>
        <v>0.81818181818181823</v>
      </c>
      <c r="N279" s="27">
        <f>VLOOKUP($O279,CardStats!$A$3:$AH$473,24,FALSE)</f>
        <v>0.66666666666666663</v>
      </c>
      <c r="O279" s="24" t="str">
        <f>Fixtures!A279</f>
        <v>Udinese</v>
      </c>
      <c r="P279" s="24" t="str">
        <f>Fixtures!E279</f>
        <v>Serie A</v>
      </c>
      <c r="Q279" s="25">
        <f>IF(Fixtures!C279&gt;7,Fixtures!D279)</f>
        <v>43820</v>
      </c>
      <c r="R279" s="24" t="str">
        <f>Fixtures!B279</f>
        <v>Cagliari</v>
      </c>
      <c r="S279" s="22">
        <f>VLOOKUP($R279,CardStats!$A$3:$AH$473,5,FALSE)</f>
        <v>5</v>
      </c>
      <c r="T279" s="22">
        <f>VLOOKUP($R279,CardStats!$A$3:$AH$473,7,FALSE)</f>
        <v>5</v>
      </c>
      <c r="U279" s="22">
        <f>VLOOKUP($R279,CardStats!$A$3:$AH$473,8,FALSE)</f>
        <v>3</v>
      </c>
      <c r="V279" s="22">
        <f>VLOOKUP($R279,CardStats!$A$3:$AH$473,10,FALSE)</f>
        <v>3.4</v>
      </c>
      <c r="W279" s="27">
        <f>VLOOKUP($R279,CardStats!$A$3:$AH$473,11,FALSE)</f>
        <v>0.90909090909090906</v>
      </c>
      <c r="X279" s="27">
        <f>VLOOKUP($R279,CardStats!$A$3:$AH$473,13,FALSE)</f>
        <v>1</v>
      </c>
      <c r="Y279" s="27">
        <f>VLOOKUP($R279,CardStats!$A$3:$AH$473,14,FALSE)</f>
        <v>0.72727272727272729</v>
      </c>
      <c r="Z279" s="27">
        <f>VLOOKUP($R279,CardStats!$A$3:$AH$473,16,FALSE)</f>
        <v>0.8</v>
      </c>
      <c r="AA279" s="27">
        <f>VLOOKUP($R279,CardStats!$A$3:$AH$473,17,FALSE)</f>
        <v>0.54545454545454541</v>
      </c>
      <c r="AB279" s="27">
        <f>VLOOKUP($R279,CardStats!$A$3:$AH$473,19,FALSE)</f>
        <v>0.8</v>
      </c>
      <c r="AC279" s="27">
        <f>VLOOKUP($R279,CardStats!$A$3:$AH$473,20,FALSE)</f>
        <v>1</v>
      </c>
      <c r="AD279" s="27">
        <f>VLOOKUP($R279,CardStats!$A$3:$AH$473,22,FALSE)</f>
        <v>1</v>
      </c>
      <c r="AE279" s="27">
        <f>VLOOKUP($R279,CardStats!$A$3:$AH$473,23,FALSE)</f>
        <v>0.81818181818181823</v>
      </c>
      <c r="AF279" s="27">
        <f>VLOOKUP($R279,CardStats!$A$3:$AH$473,25,FALSE)</f>
        <v>0.8</v>
      </c>
    </row>
    <row r="280" spans="1:32" hidden="1" x14ac:dyDescent="0.3">
      <c r="A280" s="22">
        <f>VLOOKUP($O280,CardStats!$A$3:$AH$473,5,FALSE)</f>
        <v>5</v>
      </c>
      <c r="B280" s="22">
        <f>VLOOKUP($O280,CardStats!$A$3:$AH$473,6,FALSE)</f>
        <v>5.5</v>
      </c>
      <c r="C280" s="22">
        <f>VLOOKUP($O280,CardStats!$A$3:$AH$473,8,FALSE)</f>
        <v>2</v>
      </c>
      <c r="D280" s="22">
        <f>VLOOKUP($O280,CardStats!$A$3:$AH$473,9,FALSE)</f>
        <v>2.1666666666666665</v>
      </c>
      <c r="E280" s="27">
        <f>VLOOKUP($O280,CardStats!$A$3:$AH$473,11,FALSE)</f>
        <v>0.91666666666666663</v>
      </c>
      <c r="F280" s="27">
        <f>VLOOKUP($O280,CardStats!$A$3:$AH$473,12,FALSE)</f>
        <v>1</v>
      </c>
      <c r="G280" s="27">
        <f>VLOOKUP($O280,CardStats!$A$3:$AH$473,14,FALSE)</f>
        <v>0.66666666666666663</v>
      </c>
      <c r="H280" s="27">
        <f>VLOOKUP($O280,CardStats!$A$3:$AH$473,15,FALSE)</f>
        <v>0.83333333333333337</v>
      </c>
      <c r="I280" s="27">
        <f>VLOOKUP($O280,CardStats!$A$3:$AH$473,17,FALSE)</f>
        <v>0.5</v>
      </c>
      <c r="J280" s="27">
        <f>VLOOKUP($O280,CardStats!$A$3:$AH$473,18,FALSE)</f>
        <v>0.66666666666666663</v>
      </c>
      <c r="K280" s="27">
        <f>VLOOKUP($O280,CardStats!$A$3:$AH$473,20,FALSE)</f>
        <v>0.91666666666666663</v>
      </c>
      <c r="L280" s="27">
        <f>VLOOKUP($O280,CardStats!$A$3:$AH$473,21,FALSE)</f>
        <v>1</v>
      </c>
      <c r="M280" s="27">
        <f>VLOOKUP($O280,CardStats!$A$3:$AH$473,23,FALSE)</f>
        <v>0.75</v>
      </c>
      <c r="N280" s="27">
        <f>VLOOKUP($O280,CardStats!$A$3:$AH$473,24,FALSE)</f>
        <v>0.83333333333333337</v>
      </c>
      <c r="O280" s="24" t="str">
        <f>Fixtures!A280</f>
        <v>Montpellier</v>
      </c>
      <c r="P280" s="24" t="str">
        <f>Fixtures!E280</f>
        <v>Ligue 1</v>
      </c>
      <c r="Q280" s="25">
        <f>IF(Fixtures!C280&gt;7,Fixtures!D280)</f>
        <v>43820</v>
      </c>
      <c r="R280" s="24" t="str">
        <f>Fixtures!B280</f>
        <v>Brest</v>
      </c>
      <c r="S280" s="22">
        <f>VLOOKUP($R280,CardStats!$A$3:$AH$473,5,FALSE)</f>
        <v>2.9166666666666665</v>
      </c>
      <c r="T280" s="22">
        <f>VLOOKUP($R280,CardStats!$A$3:$AH$473,7,FALSE)</f>
        <v>4.166666666666667</v>
      </c>
      <c r="U280" s="22">
        <f>VLOOKUP($R280,CardStats!$A$3:$AH$473,8,FALSE)</f>
        <v>1.5</v>
      </c>
      <c r="V280" s="22">
        <f>VLOOKUP($R280,CardStats!$A$3:$AH$473,10,FALSE)</f>
        <v>2</v>
      </c>
      <c r="W280" s="27">
        <f>VLOOKUP($R280,CardStats!$A$3:$AH$473,11,FALSE)</f>
        <v>0.58333333333333337</v>
      </c>
      <c r="X280" s="27">
        <f>VLOOKUP($R280,CardStats!$A$3:$AH$473,13,FALSE)</f>
        <v>0.83333333333333337</v>
      </c>
      <c r="Y280" s="27">
        <f>VLOOKUP($R280,CardStats!$A$3:$AH$473,14,FALSE)</f>
        <v>0.33333333333333331</v>
      </c>
      <c r="Z280" s="27">
        <f>VLOOKUP($R280,CardStats!$A$3:$AH$473,16,FALSE)</f>
        <v>0.5</v>
      </c>
      <c r="AA280" s="27">
        <f>VLOOKUP($R280,CardStats!$A$3:$AH$473,17,FALSE)</f>
        <v>0.16666666666666666</v>
      </c>
      <c r="AB280" s="27">
        <f>VLOOKUP($R280,CardStats!$A$3:$AH$473,19,FALSE)</f>
        <v>0.33333333333333331</v>
      </c>
      <c r="AC280" s="27">
        <f>VLOOKUP($R280,CardStats!$A$3:$AH$473,20,FALSE)</f>
        <v>0.75</v>
      </c>
      <c r="AD280" s="27">
        <f>VLOOKUP($R280,CardStats!$A$3:$AH$473,22,FALSE)</f>
        <v>0.83333333333333337</v>
      </c>
      <c r="AE280" s="27">
        <f>VLOOKUP($R280,CardStats!$A$3:$AH$473,23,FALSE)</f>
        <v>0.5</v>
      </c>
      <c r="AF280" s="27">
        <f>VLOOKUP($R280,CardStats!$A$3:$AH$473,25,FALSE)</f>
        <v>0.66666666666666663</v>
      </c>
    </row>
    <row r="281" spans="1:32" hidden="1" x14ac:dyDescent="0.3">
      <c r="A281" s="22">
        <f>VLOOKUP($O281,CardStats!$A$3:$AH$473,5,FALSE)</f>
        <v>3.1666666666666665</v>
      </c>
      <c r="B281" s="22">
        <f>VLOOKUP($O281,CardStats!$A$3:$AH$473,6,FALSE)</f>
        <v>4.166666666666667</v>
      </c>
      <c r="C281" s="22">
        <f>VLOOKUP($O281,CardStats!$A$3:$AH$473,8,FALSE)</f>
        <v>1.5833333333333333</v>
      </c>
      <c r="D281" s="22">
        <f>VLOOKUP($O281,CardStats!$A$3:$AH$473,9,FALSE)</f>
        <v>2</v>
      </c>
      <c r="E281" s="27">
        <f>VLOOKUP($O281,CardStats!$A$3:$AH$473,11,FALSE)</f>
        <v>0.5</v>
      </c>
      <c r="F281" s="27">
        <f>VLOOKUP($O281,CardStats!$A$3:$AH$473,12,FALSE)</f>
        <v>0.66666666666666663</v>
      </c>
      <c r="G281" s="27">
        <f>VLOOKUP($O281,CardStats!$A$3:$AH$473,14,FALSE)</f>
        <v>0.41666666666666669</v>
      </c>
      <c r="H281" s="27">
        <f>VLOOKUP($O281,CardStats!$A$3:$AH$473,15,FALSE)</f>
        <v>0.66666666666666663</v>
      </c>
      <c r="I281" s="27">
        <f>VLOOKUP($O281,CardStats!$A$3:$AH$473,17,FALSE)</f>
        <v>0.33333333333333331</v>
      </c>
      <c r="J281" s="27">
        <f>VLOOKUP($O281,CardStats!$A$3:$AH$473,18,FALSE)</f>
        <v>0.5</v>
      </c>
      <c r="K281" s="27">
        <f>VLOOKUP($O281,CardStats!$A$3:$AH$473,20,FALSE)</f>
        <v>0.58333333333333337</v>
      </c>
      <c r="L281" s="27">
        <f>VLOOKUP($O281,CardStats!$A$3:$AH$473,21,FALSE)</f>
        <v>0.66666666666666663</v>
      </c>
      <c r="M281" s="27">
        <f>VLOOKUP($O281,CardStats!$A$3:$AH$473,23,FALSE)</f>
        <v>0.58333333333333337</v>
      </c>
      <c r="N281" s="27">
        <f>VLOOKUP($O281,CardStats!$A$3:$AH$473,24,FALSE)</f>
        <v>0.66666666666666663</v>
      </c>
      <c r="O281" s="24" t="str">
        <f>Fixtures!A281</f>
        <v>Dijon</v>
      </c>
      <c r="P281" s="24" t="str">
        <f>Fixtures!E281</f>
        <v>Ligue 1</v>
      </c>
      <c r="Q281" s="25">
        <f>IF(Fixtures!C281&gt;7,Fixtures!D281)</f>
        <v>43820</v>
      </c>
      <c r="R281" s="24" t="str">
        <f>Fixtures!B281</f>
        <v>Metz</v>
      </c>
      <c r="S281" s="22">
        <f>VLOOKUP($R281,CardStats!$A$3:$AH$473,5,FALSE)</f>
        <v>3</v>
      </c>
      <c r="T281" s="22">
        <f>VLOOKUP($R281,CardStats!$A$3:$AH$473,7,FALSE)</f>
        <v>3.3333333333333335</v>
      </c>
      <c r="U281" s="22">
        <f>VLOOKUP($R281,CardStats!$A$3:$AH$473,8,FALSE)</f>
        <v>1.4166666666666667</v>
      </c>
      <c r="V281" s="22">
        <f>VLOOKUP($R281,CardStats!$A$3:$AH$473,10,FALSE)</f>
        <v>1.6666666666666667</v>
      </c>
      <c r="W281" s="27">
        <f>VLOOKUP($R281,CardStats!$A$3:$AH$473,11,FALSE)</f>
        <v>0.66666666666666663</v>
      </c>
      <c r="X281" s="27">
        <f>VLOOKUP($R281,CardStats!$A$3:$AH$473,13,FALSE)</f>
        <v>0.83333333333333337</v>
      </c>
      <c r="Y281" s="27">
        <f>VLOOKUP($R281,CardStats!$A$3:$AH$473,14,FALSE)</f>
        <v>0.33333333333333331</v>
      </c>
      <c r="Z281" s="27">
        <f>VLOOKUP($R281,CardStats!$A$3:$AH$473,16,FALSE)</f>
        <v>0.33333333333333331</v>
      </c>
      <c r="AA281" s="27">
        <f>VLOOKUP($R281,CardStats!$A$3:$AH$473,17,FALSE)</f>
        <v>8.3333333333333329E-2</v>
      </c>
      <c r="AB281" s="27">
        <f>VLOOKUP($R281,CardStats!$A$3:$AH$473,19,FALSE)</f>
        <v>0.16666666666666666</v>
      </c>
      <c r="AC281" s="27">
        <f>VLOOKUP($R281,CardStats!$A$3:$AH$473,20,FALSE)</f>
        <v>1</v>
      </c>
      <c r="AD281" s="27">
        <f>VLOOKUP($R281,CardStats!$A$3:$AH$473,22,FALSE)</f>
        <v>1</v>
      </c>
      <c r="AE281" s="27">
        <f>VLOOKUP($R281,CardStats!$A$3:$AH$473,23,FALSE)</f>
        <v>0.41666666666666669</v>
      </c>
      <c r="AF281" s="27">
        <f>VLOOKUP($R281,CardStats!$A$3:$AH$473,25,FALSE)</f>
        <v>0.66666666666666663</v>
      </c>
    </row>
    <row r="282" spans="1:32" hidden="1" x14ac:dyDescent="0.3">
      <c r="A282" s="22">
        <f>VLOOKUP($O282,CardStats!$A$3:$AH$473,5,FALSE)</f>
        <v>4.9090909090909092</v>
      </c>
      <c r="B282" s="22">
        <f>VLOOKUP($O282,CardStats!$A$3:$AH$473,6,FALSE)</f>
        <v>4.4000000000000004</v>
      </c>
      <c r="C282" s="22">
        <f>VLOOKUP($O282,CardStats!$A$3:$AH$473,8,FALSE)</f>
        <v>2</v>
      </c>
      <c r="D282" s="22">
        <f>VLOOKUP($O282,CardStats!$A$3:$AH$473,9,FALSE)</f>
        <v>1.4</v>
      </c>
      <c r="E282" s="27">
        <f>VLOOKUP($O282,CardStats!$A$3:$AH$473,11,FALSE)</f>
        <v>1</v>
      </c>
      <c r="F282" s="27">
        <f>VLOOKUP($O282,CardStats!$A$3:$AH$473,12,FALSE)</f>
        <v>1</v>
      </c>
      <c r="G282" s="27">
        <f>VLOOKUP($O282,CardStats!$A$3:$AH$473,14,FALSE)</f>
        <v>0.90909090909090906</v>
      </c>
      <c r="H282" s="27">
        <f>VLOOKUP($O282,CardStats!$A$3:$AH$473,15,FALSE)</f>
        <v>0.8</v>
      </c>
      <c r="I282" s="27">
        <f>VLOOKUP($O282,CardStats!$A$3:$AH$473,17,FALSE)</f>
        <v>0.54545454545454541</v>
      </c>
      <c r="J282" s="27">
        <f>VLOOKUP($O282,CardStats!$A$3:$AH$473,18,FALSE)</f>
        <v>0.4</v>
      </c>
      <c r="K282" s="27">
        <f>VLOOKUP($O282,CardStats!$A$3:$AH$473,20,FALSE)</f>
        <v>0.90909090909090906</v>
      </c>
      <c r="L282" s="27">
        <f>VLOOKUP($O282,CardStats!$A$3:$AH$473,21,FALSE)</f>
        <v>1</v>
      </c>
      <c r="M282" s="27">
        <f>VLOOKUP($O282,CardStats!$A$3:$AH$473,23,FALSE)</f>
        <v>0.63636363636363635</v>
      </c>
      <c r="N282" s="27">
        <f>VLOOKUP($O282,CardStats!$A$3:$AH$473,24,FALSE)</f>
        <v>0.4</v>
      </c>
      <c r="O282" s="24" t="str">
        <f>Fixtures!A282</f>
        <v>Rennes</v>
      </c>
      <c r="P282" s="24" t="str">
        <f>Fixtures!E282</f>
        <v>Ligue 1</v>
      </c>
      <c r="Q282" s="25">
        <f>IF(Fixtures!C282&gt;7,Fixtures!D282)</f>
        <v>43820</v>
      </c>
      <c r="R282" s="24" t="str">
        <f>Fixtures!B282</f>
        <v>Bordeaux</v>
      </c>
      <c r="S282" s="22">
        <f>VLOOKUP($R282,CardStats!$A$3:$AH$473,5,FALSE)</f>
        <v>4.25</v>
      </c>
      <c r="T282" s="22">
        <f>VLOOKUP($R282,CardStats!$A$3:$AH$473,7,FALSE)</f>
        <v>4</v>
      </c>
      <c r="U282" s="22">
        <f>VLOOKUP($R282,CardStats!$A$3:$AH$473,8,FALSE)</f>
        <v>2</v>
      </c>
      <c r="V282" s="22">
        <f>VLOOKUP($R282,CardStats!$A$3:$AH$473,10,FALSE)</f>
        <v>2</v>
      </c>
      <c r="W282" s="27">
        <f>VLOOKUP($R282,CardStats!$A$3:$AH$473,11,FALSE)</f>
        <v>0.83333333333333337</v>
      </c>
      <c r="X282" s="27">
        <f>VLOOKUP($R282,CardStats!$A$3:$AH$473,13,FALSE)</f>
        <v>0.66666666666666663</v>
      </c>
      <c r="Y282" s="27">
        <f>VLOOKUP($R282,CardStats!$A$3:$AH$473,14,FALSE)</f>
        <v>0.5</v>
      </c>
      <c r="Z282" s="27">
        <f>VLOOKUP($R282,CardStats!$A$3:$AH$473,16,FALSE)</f>
        <v>0.5</v>
      </c>
      <c r="AA282" s="27">
        <f>VLOOKUP($R282,CardStats!$A$3:$AH$473,17,FALSE)</f>
        <v>0.33333333333333331</v>
      </c>
      <c r="AB282" s="27">
        <f>VLOOKUP($R282,CardStats!$A$3:$AH$473,19,FALSE)</f>
        <v>0.33333333333333331</v>
      </c>
      <c r="AC282" s="27">
        <f>VLOOKUP($R282,CardStats!$A$3:$AH$473,20,FALSE)</f>
        <v>0.83333333333333337</v>
      </c>
      <c r="AD282" s="27">
        <f>VLOOKUP($R282,CardStats!$A$3:$AH$473,22,FALSE)</f>
        <v>1</v>
      </c>
      <c r="AE282" s="27">
        <f>VLOOKUP($R282,CardStats!$A$3:$AH$473,23,FALSE)</f>
        <v>0.75</v>
      </c>
      <c r="AF282" s="27">
        <f>VLOOKUP($R282,CardStats!$A$3:$AH$473,25,FALSE)</f>
        <v>0.83333333333333337</v>
      </c>
    </row>
    <row r="283" spans="1:32" hidden="1" x14ac:dyDescent="0.3">
      <c r="A283" s="22">
        <f>VLOOKUP($O283,CardStats!$A$3:$AH$473,5,FALSE)</f>
        <v>4</v>
      </c>
      <c r="B283" s="22">
        <f>VLOOKUP($O283,CardStats!$A$3:$AH$473,6,FALSE)</f>
        <v>4.666666666666667</v>
      </c>
      <c r="C283" s="22">
        <f>VLOOKUP($O283,CardStats!$A$3:$AH$473,8,FALSE)</f>
        <v>2</v>
      </c>
      <c r="D283" s="22">
        <f>VLOOKUP($O283,CardStats!$A$3:$AH$473,9,FALSE)</f>
        <v>2.5</v>
      </c>
      <c r="E283" s="27">
        <f>VLOOKUP($O283,CardStats!$A$3:$AH$473,11,FALSE)</f>
        <v>0.66666666666666663</v>
      </c>
      <c r="F283" s="27">
        <f>VLOOKUP($O283,CardStats!$A$3:$AH$473,12,FALSE)</f>
        <v>0.83333333333333337</v>
      </c>
      <c r="G283" s="27">
        <f>VLOOKUP($O283,CardStats!$A$3:$AH$473,14,FALSE)</f>
        <v>0.66666666666666663</v>
      </c>
      <c r="H283" s="27">
        <f>VLOOKUP($O283,CardStats!$A$3:$AH$473,15,FALSE)</f>
        <v>0.83333333333333337</v>
      </c>
      <c r="I283" s="27">
        <f>VLOOKUP($O283,CardStats!$A$3:$AH$473,17,FALSE)</f>
        <v>0.41666666666666669</v>
      </c>
      <c r="J283" s="27">
        <f>VLOOKUP($O283,CardStats!$A$3:$AH$473,18,FALSE)</f>
        <v>0.5</v>
      </c>
      <c r="K283" s="27">
        <f>VLOOKUP($O283,CardStats!$A$3:$AH$473,20,FALSE)</f>
        <v>0.83333333333333337</v>
      </c>
      <c r="L283" s="27">
        <f>VLOOKUP($O283,CardStats!$A$3:$AH$473,21,FALSE)</f>
        <v>0.83333333333333337</v>
      </c>
      <c r="M283" s="27">
        <f>VLOOKUP($O283,CardStats!$A$3:$AH$473,23,FALSE)</f>
        <v>0.58333333333333337</v>
      </c>
      <c r="N283" s="27">
        <f>VLOOKUP($O283,CardStats!$A$3:$AH$473,24,FALSE)</f>
        <v>0.66666666666666663</v>
      </c>
      <c r="O283" s="24" t="str">
        <f>Fixtures!A283</f>
        <v>Strasbourg</v>
      </c>
      <c r="P283" s="24" t="str">
        <f>Fixtures!E283</f>
        <v>Ligue 1</v>
      </c>
      <c r="Q283" s="25">
        <f>IF(Fixtures!C283&gt;7,Fixtures!D283)</f>
        <v>43820</v>
      </c>
      <c r="R283" s="24" t="str">
        <f>Fixtures!B283</f>
        <v>Saint-Etienne</v>
      </c>
      <c r="S283" s="22">
        <f>VLOOKUP($R283,CardStats!$A$3:$AH$473,5,FALSE)</f>
        <v>3.6666666666666665</v>
      </c>
      <c r="T283" s="22">
        <f>VLOOKUP($R283,CardStats!$A$3:$AH$473,7,FALSE)</f>
        <v>3.1666666666666665</v>
      </c>
      <c r="U283" s="22">
        <f>VLOOKUP($R283,CardStats!$A$3:$AH$473,8,FALSE)</f>
        <v>2</v>
      </c>
      <c r="V283" s="22">
        <f>VLOOKUP($R283,CardStats!$A$3:$AH$473,10,FALSE)</f>
        <v>2</v>
      </c>
      <c r="W283" s="27">
        <f>VLOOKUP($R283,CardStats!$A$3:$AH$473,11,FALSE)</f>
        <v>0.75</v>
      </c>
      <c r="X283" s="27">
        <f>VLOOKUP($R283,CardStats!$A$3:$AH$473,13,FALSE)</f>
        <v>0.5</v>
      </c>
      <c r="Y283" s="27">
        <f>VLOOKUP($R283,CardStats!$A$3:$AH$473,14,FALSE)</f>
        <v>0.41666666666666669</v>
      </c>
      <c r="Z283" s="27">
        <f>VLOOKUP($R283,CardStats!$A$3:$AH$473,16,FALSE)</f>
        <v>0.33333333333333331</v>
      </c>
      <c r="AA283" s="27">
        <f>VLOOKUP($R283,CardStats!$A$3:$AH$473,17,FALSE)</f>
        <v>0.41666666666666669</v>
      </c>
      <c r="AB283" s="27">
        <f>VLOOKUP($R283,CardStats!$A$3:$AH$473,19,FALSE)</f>
        <v>0.33333333333333331</v>
      </c>
      <c r="AC283" s="27">
        <f>VLOOKUP($R283,CardStats!$A$3:$AH$473,20,FALSE)</f>
        <v>0.91666666666666663</v>
      </c>
      <c r="AD283" s="27">
        <f>VLOOKUP($R283,CardStats!$A$3:$AH$473,22,FALSE)</f>
        <v>0.83333333333333337</v>
      </c>
      <c r="AE283" s="27">
        <f>VLOOKUP($R283,CardStats!$A$3:$AH$473,23,FALSE)</f>
        <v>0.58333333333333337</v>
      </c>
      <c r="AF283" s="27">
        <f>VLOOKUP($R283,CardStats!$A$3:$AH$473,25,FALSE)</f>
        <v>0.66666666666666663</v>
      </c>
    </row>
    <row r="284" spans="1:32" hidden="1" x14ac:dyDescent="0.3">
      <c r="A284" s="22">
        <f>VLOOKUP($O284,CardStats!$A$3:$AH$473,5,FALSE)</f>
        <v>4.416666666666667</v>
      </c>
      <c r="B284" s="22">
        <f>VLOOKUP($O284,CardStats!$A$3:$AH$473,6,FALSE)</f>
        <v>4.666666666666667</v>
      </c>
      <c r="C284" s="22">
        <f>VLOOKUP($O284,CardStats!$A$3:$AH$473,8,FALSE)</f>
        <v>2.5</v>
      </c>
      <c r="D284" s="22">
        <f>VLOOKUP($O284,CardStats!$A$3:$AH$473,9,FALSE)</f>
        <v>2.3333333333333335</v>
      </c>
      <c r="E284" s="27">
        <f>VLOOKUP($O284,CardStats!$A$3:$AH$473,11,FALSE)</f>
        <v>0.91666666666666663</v>
      </c>
      <c r="F284" s="27">
        <f>VLOOKUP($O284,CardStats!$A$3:$AH$473,12,FALSE)</f>
        <v>1</v>
      </c>
      <c r="G284" s="27">
        <f>VLOOKUP($O284,CardStats!$A$3:$AH$473,14,FALSE)</f>
        <v>0.75</v>
      </c>
      <c r="H284" s="27">
        <f>VLOOKUP($O284,CardStats!$A$3:$AH$473,15,FALSE)</f>
        <v>0.83333333333333337</v>
      </c>
      <c r="I284" s="27">
        <f>VLOOKUP($O284,CardStats!$A$3:$AH$473,17,FALSE)</f>
        <v>0.5</v>
      </c>
      <c r="J284" s="27">
        <f>VLOOKUP($O284,CardStats!$A$3:$AH$473,18,FALSE)</f>
        <v>0.66666666666666663</v>
      </c>
      <c r="K284" s="27">
        <f>VLOOKUP($O284,CardStats!$A$3:$AH$473,20,FALSE)</f>
        <v>1</v>
      </c>
      <c r="L284" s="27">
        <f>VLOOKUP($O284,CardStats!$A$3:$AH$473,21,FALSE)</f>
        <v>1</v>
      </c>
      <c r="M284" s="27">
        <f>VLOOKUP($O284,CardStats!$A$3:$AH$473,23,FALSE)</f>
        <v>0.91666666666666663</v>
      </c>
      <c r="N284" s="27">
        <f>VLOOKUP($O284,CardStats!$A$3:$AH$473,24,FALSE)</f>
        <v>0.83333333333333337</v>
      </c>
      <c r="O284" s="24" t="str">
        <f>Fixtures!A284</f>
        <v>Monaco</v>
      </c>
      <c r="P284" s="24" t="str">
        <f>Fixtures!E284</f>
        <v>Ligue 1</v>
      </c>
      <c r="Q284" s="25">
        <f>IF(Fixtures!C284&gt;7,Fixtures!D284)</f>
        <v>43820</v>
      </c>
      <c r="R284" s="24" t="str">
        <f>Fixtures!B284</f>
        <v>Lille</v>
      </c>
      <c r="S284" s="22">
        <f>VLOOKUP($R284,CardStats!$A$3:$AH$473,5,FALSE)</f>
        <v>3.5</v>
      </c>
      <c r="T284" s="22">
        <f>VLOOKUP($R284,CardStats!$A$3:$AH$473,7,FALSE)</f>
        <v>4.333333333333333</v>
      </c>
      <c r="U284" s="22">
        <f>VLOOKUP($R284,CardStats!$A$3:$AH$473,8,FALSE)</f>
        <v>1.75</v>
      </c>
      <c r="V284" s="22">
        <f>VLOOKUP($R284,CardStats!$A$3:$AH$473,10,FALSE)</f>
        <v>2.5</v>
      </c>
      <c r="W284" s="27">
        <f>VLOOKUP($R284,CardStats!$A$3:$AH$473,11,FALSE)</f>
        <v>0.75</v>
      </c>
      <c r="X284" s="27">
        <f>VLOOKUP($R284,CardStats!$A$3:$AH$473,13,FALSE)</f>
        <v>1</v>
      </c>
      <c r="Y284" s="27">
        <f>VLOOKUP($R284,CardStats!$A$3:$AH$473,14,FALSE)</f>
        <v>0.58333333333333337</v>
      </c>
      <c r="Z284" s="27">
        <f>VLOOKUP($R284,CardStats!$A$3:$AH$473,16,FALSE)</f>
        <v>0.83333333333333337</v>
      </c>
      <c r="AA284" s="27">
        <f>VLOOKUP($R284,CardStats!$A$3:$AH$473,17,FALSE)</f>
        <v>0.25</v>
      </c>
      <c r="AB284" s="27">
        <f>VLOOKUP($R284,CardStats!$A$3:$AH$473,19,FALSE)</f>
        <v>0.33333333333333331</v>
      </c>
      <c r="AC284" s="27">
        <f>VLOOKUP($R284,CardStats!$A$3:$AH$473,20,FALSE)</f>
        <v>0.75</v>
      </c>
      <c r="AD284" s="27">
        <f>VLOOKUP($R284,CardStats!$A$3:$AH$473,22,FALSE)</f>
        <v>1</v>
      </c>
      <c r="AE284" s="27">
        <f>VLOOKUP($R284,CardStats!$A$3:$AH$473,23,FALSE)</f>
        <v>0.66666666666666663</v>
      </c>
      <c r="AF284" s="27">
        <f>VLOOKUP($R284,CardStats!$A$3:$AH$473,25,FALSE)</f>
        <v>1</v>
      </c>
    </row>
    <row r="285" spans="1:32" hidden="1" x14ac:dyDescent="0.3">
      <c r="A285" s="22">
        <f>VLOOKUP($O285,CardStats!$A$3:$AH$473,5,FALSE)</f>
        <v>3</v>
      </c>
      <c r="B285" s="22">
        <f>VLOOKUP($O285,CardStats!$A$3:$AH$473,6,FALSE)</f>
        <v>3</v>
      </c>
      <c r="C285" s="22">
        <f>VLOOKUP($O285,CardStats!$A$3:$AH$473,8,FALSE)</f>
        <v>1.9166666666666667</v>
      </c>
      <c r="D285" s="22">
        <f>VLOOKUP($O285,CardStats!$A$3:$AH$473,9,FALSE)</f>
        <v>1.8333333333333333</v>
      </c>
      <c r="E285" s="27">
        <f>VLOOKUP($O285,CardStats!$A$3:$AH$473,11,FALSE)</f>
        <v>0.58333333333333337</v>
      </c>
      <c r="F285" s="27">
        <f>VLOOKUP($O285,CardStats!$A$3:$AH$473,12,FALSE)</f>
        <v>0.5</v>
      </c>
      <c r="G285" s="27">
        <f>VLOOKUP($O285,CardStats!$A$3:$AH$473,14,FALSE)</f>
        <v>0.41666666666666669</v>
      </c>
      <c r="H285" s="27">
        <f>VLOOKUP($O285,CardStats!$A$3:$AH$473,15,FALSE)</f>
        <v>0.33333333333333331</v>
      </c>
      <c r="I285" s="27">
        <f>VLOOKUP($O285,CardStats!$A$3:$AH$473,17,FALSE)</f>
        <v>8.3333333333333329E-2</v>
      </c>
      <c r="J285" s="27">
        <f>VLOOKUP($O285,CardStats!$A$3:$AH$473,18,FALSE)</f>
        <v>0.16666666666666666</v>
      </c>
      <c r="K285" s="27">
        <f>VLOOKUP($O285,CardStats!$A$3:$AH$473,20,FALSE)</f>
        <v>0.83333333333333337</v>
      </c>
      <c r="L285" s="27">
        <f>VLOOKUP($O285,CardStats!$A$3:$AH$473,21,FALSE)</f>
        <v>0.83333333333333337</v>
      </c>
      <c r="M285" s="27">
        <f>VLOOKUP($O285,CardStats!$A$3:$AH$473,23,FALSE)</f>
        <v>0.66666666666666663</v>
      </c>
      <c r="N285" s="27">
        <f>VLOOKUP($O285,CardStats!$A$3:$AH$473,24,FALSE)</f>
        <v>0.66666666666666663</v>
      </c>
      <c r="O285" s="24" t="str">
        <f>Fixtures!A285</f>
        <v>Reims</v>
      </c>
      <c r="P285" s="24" t="str">
        <f>Fixtures!E285</f>
        <v>Ligue 1</v>
      </c>
      <c r="Q285" s="25">
        <f>IF(Fixtures!C285&gt;7,Fixtures!D285)</f>
        <v>43820</v>
      </c>
      <c r="R285" s="24" t="str">
        <f>Fixtures!B285</f>
        <v>Olympique Lyonnais</v>
      </c>
      <c r="S285" s="22">
        <f>VLOOKUP($R285,CardStats!$A$3:$AH$473,5,FALSE)</f>
        <v>3.5</v>
      </c>
      <c r="T285" s="22">
        <f>VLOOKUP($R285,CardStats!$A$3:$AH$473,7,FALSE)</f>
        <v>3.8333333333333335</v>
      </c>
      <c r="U285" s="22">
        <f>VLOOKUP($R285,CardStats!$A$3:$AH$473,8,FALSE)</f>
        <v>1.6666666666666667</v>
      </c>
      <c r="V285" s="22">
        <f>VLOOKUP($R285,CardStats!$A$3:$AH$473,10,FALSE)</f>
        <v>1.8333333333333333</v>
      </c>
      <c r="W285" s="27">
        <f>VLOOKUP($R285,CardStats!$A$3:$AH$473,11,FALSE)</f>
        <v>0.75</v>
      </c>
      <c r="X285" s="27">
        <f>VLOOKUP($R285,CardStats!$A$3:$AH$473,13,FALSE)</f>
        <v>0.83333333333333337</v>
      </c>
      <c r="Y285" s="27">
        <f>VLOOKUP($R285,CardStats!$A$3:$AH$473,14,FALSE)</f>
        <v>0.41666666666666669</v>
      </c>
      <c r="Z285" s="27">
        <f>VLOOKUP($R285,CardStats!$A$3:$AH$473,16,FALSE)</f>
        <v>0.5</v>
      </c>
      <c r="AA285" s="27">
        <f>VLOOKUP($R285,CardStats!$A$3:$AH$473,17,FALSE)</f>
        <v>0.33333333333333331</v>
      </c>
      <c r="AB285" s="27">
        <f>VLOOKUP($R285,CardStats!$A$3:$AH$473,19,FALSE)</f>
        <v>0.5</v>
      </c>
      <c r="AC285" s="27">
        <f>VLOOKUP($R285,CardStats!$A$3:$AH$473,20,FALSE)</f>
        <v>0.75</v>
      </c>
      <c r="AD285" s="27">
        <f>VLOOKUP($R285,CardStats!$A$3:$AH$473,22,FALSE)</f>
        <v>0.66666666666666663</v>
      </c>
      <c r="AE285" s="27">
        <f>VLOOKUP($R285,CardStats!$A$3:$AH$473,23,FALSE)</f>
        <v>0.5</v>
      </c>
      <c r="AF285" s="27">
        <f>VLOOKUP($R285,CardStats!$A$3:$AH$473,25,FALSE)</f>
        <v>0.66666666666666663</v>
      </c>
    </row>
    <row r="286" spans="1:32" hidden="1" x14ac:dyDescent="0.3">
      <c r="A286" s="22">
        <f>VLOOKUP($O286,CardStats!$A$3:$AH$473,5,FALSE)</f>
        <v>4.333333333333333</v>
      </c>
      <c r="B286" s="22">
        <f>VLOOKUP($O286,CardStats!$A$3:$AH$473,6,FALSE)</f>
        <v>4</v>
      </c>
      <c r="C286" s="22">
        <f>VLOOKUP($O286,CardStats!$A$3:$AH$473,8,FALSE)</f>
        <v>1.8333333333333333</v>
      </c>
      <c r="D286" s="22">
        <f>VLOOKUP($O286,CardStats!$A$3:$AH$473,9,FALSE)</f>
        <v>1.3333333333333333</v>
      </c>
      <c r="E286" s="27">
        <f>VLOOKUP($O286,CardStats!$A$3:$AH$473,11,FALSE)</f>
        <v>1</v>
      </c>
      <c r="F286" s="27">
        <f>VLOOKUP($O286,CardStats!$A$3:$AH$473,12,FALSE)</f>
        <v>1</v>
      </c>
      <c r="G286" s="27">
        <f>VLOOKUP($O286,CardStats!$A$3:$AH$473,14,FALSE)</f>
        <v>0.75</v>
      </c>
      <c r="H286" s="27">
        <f>VLOOKUP($O286,CardStats!$A$3:$AH$473,15,FALSE)</f>
        <v>0.66666666666666663</v>
      </c>
      <c r="I286" s="27">
        <f>VLOOKUP($O286,CardStats!$A$3:$AH$473,17,FALSE)</f>
        <v>0.25</v>
      </c>
      <c r="J286" s="27">
        <f>VLOOKUP($O286,CardStats!$A$3:$AH$473,18,FALSE)</f>
        <v>0.16666666666666666</v>
      </c>
      <c r="K286" s="27">
        <f>VLOOKUP($O286,CardStats!$A$3:$AH$473,20,FALSE)</f>
        <v>0.91666666666666663</v>
      </c>
      <c r="L286" s="27">
        <f>VLOOKUP($O286,CardStats!$A$3:$AH$473,21,FALSE)</f>
        <v>0.83333333333333337</v>
      </c>
      <c r="M286" s="27">
        <f>VLOOKUP($O286,CardStats!$A$3:$AH$473,23,FALSE)</f>
        <v>0.66666666666666663</v>
      </c>
      <c r="N286" s="27">
        <f>VLOOKUP($O286,CardStats!$A$3:$AH$473,24,FALSE)</f>
        <v>0.5</v>
      </c>
      <c r="O286" s="24" t="str">
        <f>Fixtures!A286</f>
        <v>Nantes</v>
      </c>
      <c r="P286" s="24" t="str">
        <f>Fixtures!E286</f>
        <v>Ligue 1</v>
      </c>
      <c r="Q286" s="25">
        <f>IF(Fixtures!C286&gt;7,Fixtures!D286)</f>
        <v>43820</v>
      </c>
      <c r="R286" s="24" t="str">
        <f>Fixtures!B286</f>
        <v>Angers SCO</v>
      </c>
      <c r="S286" s="22">
        <f>VLOOKUP($R286,CardStats!$A$3:$AH$473,5,FALSE)</f>
        <v>2.5</v>
      </c>
      <c r="T286" s="22">
        <f>VLOOKUP($R286,CardStats!$A$3:$AH$473,7,FALSE)</f>
        <v>3.2</v>
      </c>
      <c r="U286" s="22">
        <f>VLOOKUP($R286,CardStats!$A$3:$AH$473,8,FALSE)</f>
        <v>1.25</v>
      </c>
      <c r="V286" s="22">
        <f>VLOOKUP($R286,CardStats!$A$3:$AH$473,10,FALSE)</f>
        <v>1.6</v>
      </c>
      <c r="W286" s="27">
        <f>VLOOKUP($R286,CardStats!$A$3:$AH$473,11,FALSE)</f>
        <v>0.5</v>
      </c>
      <c r="X286" s="27">
        <f>VLOOKUP($R286,CardStats!$A$3:$AH$473,13,FALSE)</f>
        <v>0.8</v>
      </c>
      <c r="Y286" s="27">
        <f>VLOOKUP($R286,CardStats!$A$3:$AH$473,14,FALSE)</f>
        <v>0.16666666666666666</v>
      </c>
      <c r="Z286" s="27">
        <f>VLOOKUP($R286,CardStats!$A$3:$AH$473,16,FALSE)</f>
        <v>0.4</v>
      </c>
      <c r="AA286" s="27">
        <f>VLOOKUP($R286,CardStats!$A$3:$AH$473,17,FALSE)</f>
        <v>8.3333333333333329E-2</v>
      </c>
      <c r="AB286" s="27">
        <f>VLOOKUP($R286,CardStats!$A$3:$AH$473,19,FALSE)</f>
        <v>0.2</v>
      </c>
      <c r="AC286" s="27">
        <f>VLOOKUP($R286,CardStats!$A$3:$AH$473,20,FALSE)</f>
        <v>0.83333333333333337</v>
      </c>
      <c r="AD286" s="27">
        <f>VLOOKUP($R286,CardStats!$A$3:$AH$473,22,FALSE)</f>
        <v>0.8</v>
      </c>
      <c r="AE286" s="27">
        <f>VLOOKUP($R286,CardStats!$A$3:$AH$473,23,FALSE)</f>
        <v>0.33333333333333331</v>
      </c>
      <c r="AF286" s="27">
        <f>VLOOKUP($R286,CardStats!$A$3:$AH$473,25,FALSE)</f>
        <v>0.6</v>
      </c>
    </row>
    <row r="287" spans="1:32" hidden="1" x14ac:dyDescent="0.3">
      <c r="A287" s="22">
        <f>VLOOKUP($O287,CardStats!$A$3:$AH$473,5,FALSE)</f>
        <v>5</v>
      </c>
      <c r="B287" s="22">
        <f>VLOOKUP($O287,CardStats!$A$3:$AH$473,6,FALSE)</f>
        <v>4.666666666666667</v>
      </c>
      <c r="C287" s="22">
        <f>VLOOKUP($O287,CardStats!$A$3:$AH$473,8,FALSE)</f>
        <v>2.5833333333333335</v>
      </c>
      <c r="D287" s="22">
        <f>VLOOKUP($O287,CardStats!$A$3:$AH$473,9,FALSE)</f>
        <v>2.1666666666666665</v>
      </c>
      <c r="E287" s="27">
        <f>VLOOKUP($O287,CardStats!$A$3:$AH$473,11,FALSE)</f>
        <v>0.91666666666666663</v>
      </c>
      <c r="F287" s="27">
        <f>VLOOKUP($O287,CardStats!$A$3:$AH$473,12,FALSE)</f>
        <v>0.83333333333333337</v>
      </c>
      <c r="G287" s="27">
        <f>VLOOKUP($O287,CardStats!$A$3:$AH$473,14,FALSE)</f>
        <v>0.83333333333333337</v>
      </c>
      <c r="H287" s="27">
        <f>VLOOKUP($O287,CardStats!$A$3:$AH$473,15,FALSE)</f>
        <v>0.83333333333333337</v>
      </c>
      <c r="I287" s="27">
        <f>VLOOKUP($O287,CardStats!$A$3:$AH$473,17,FALSE)</f>
        <v>0.5</v>
      </c>
      <c r="J287" s="27">
        <f>VLOOKUP($O287,CardStats!$A$3:$AH$473,18,FALSE)</f>
        <v>0.5</v>
      </c>
      <c r="K287" s="27">
        <f>VLOOKUP($O287,CardStats!$A$3:$AH$473,20,FALSE)</f>
        <v>1</v>
      </c>
      <c r="L287" s="27">
        <f>VLOOKUP($O287,CardStats!$A$3:$AH$473,21,FALSE)</f>
        <v>1</v>
      </c>
      <c r="M287" s="27">
        <f>VLOOKUP($O287,CardStats!$A$3:$AH$473,23,FALSE)</f>
        <v>0.83333333333333337</v>
      </c>
      <c r="N287" s="27">
        <f>VLOOKUP($O287,CardStats!$A$3:$AH$473,24,FALSE)</f>
        <v>0.66666666666666663</v>
      </c>
      <c r="O287" s="24" t="str">
        <f>Fixtures!A287</f>
        <v>Nice</v>
      </c>
      <c r="P287" s="24" t="str">
        <f>Fixtures!E287</f>
        <v>Ligue 1</v>
      </c>
      <c r="Q287" s="25">
        <f>IF(Fixtures!C287&gt;7,Fixtures!D287)</f>
        <v>43820</v>
      </c>
      <c r="R287" s="24" t="str">
        <f>Fixtures!B287</f>
        <v>Toulouse</v>
      </c>
      <c r="S287" s="22">
        <f>VLOOKUP($R287,CardStats!$A$3:$AH$473,5,FALSE)</f>
        <v>2.75</v>
      </c>
      <c r="T287" s="22">
        <f>VLOOKUP($R287,CardStats!$A$3:$AH$473,7,FALSE)</f>
        <v>2.3333333333333335</v>
      </c>
      <c r="U287" s="22">
        <f>VLOOKUP($R287,CardStats!$A$3:$AH$473,8,FALSE)</f>
        <v>1.6666666666666667</v>
      </c>
      <c r="V287" s="22">
        <f>VLOOKUP($R287,CardStats!$A$3:$AH$473,10,FALSE)</f>
        <v>1.3333333333333333</v>
      </c>
      <c r="W287" s="27">
        <f>VLOOKUP($R287,CardStats!$A$3:$AH$473,11,FALSE)</f>
        <v>0.5</v>
      </c>
      <c r="X287" s="27">
        <f>VLOOKUP($R287,CardStats!$A$3:$AH$473,13,FALSE)</f>
        <v>0.5</v>
      </c>
      <c r="Y287" s="27">
        <f>VLOOKUP($R287,CardStats!$A$3:$AH$473,14,FALSE)</f>
        <v>0.25</v>
      </c>
      <c r="Z287" s="27">
        <f>VLOOKUP($R287,CardStats!$A$3:$AH$473,16,FALSE)</f>
        <v>0.16666666666666666</v>
      </c>
      <c r="AA287" s="27">
        <f>VLOOKUP($R287,CardStats!$A$3:$AH$473,17,FALSE)</f>
        <v>0.25</v>
      </c>
      <c r="AB287" s="27">
        <f>VLOOKUP($R287,CardStats!$A$3:$AH$473,19,FALSE)</f>
        <v>0.16666666666666666</v>
      </c>
      <c r="AC287" s="27">
        <f>VLOOKUP($R287,CardStats!$A$3:$AH$473,20,FALSE)</f>
        <v>0.75</v>
      </c>
      <c r="AD287" s="27">
        <f>VLOOKUP($R287,CardStats!$A$3:$AH$473,22,FALSE)</f>
        <v>0.66666666666666663</v>
      </c>
      <c r="AE287" s="27">
        <f>VLOOKUP($R287,CardStats!$A$3:$AH$473,23,FALSE)</f>
        <v>0.5</v>
      </c>
      <c r="AF287" s="27">
        <f>VLOOKUP($R287,CardStats!$A$3:$AH$473,25,FALSE)</f>
        <v>0.33333333333333331</v>
      </c>
    </row>
    <row r="288" spans="1:32" hidden="1" x14ac:dyDescent="0.3">
      <c r="A288" s="22">
        <f>VLOOKUP($O288,CardStats!$A$3:$AH$473,5,FALSE)</f>
        <v>3.3333333333333335</v>
      </c>
      <c r="B288" s="22">
        <f>VLOOKUP($O288,CardStats!$A$3:$AH$473,6,FALSE)</f>
        <v>2.8333333333333335</v>
      </c>
      <c r="C288" s="22">
        <f>VLOOKUP($O288,CardStats!$A$3:$AH$473,8,FALSE)</f>
        <v>1.9166666666666667</v>
      </c>
      <c r="D288" s="22">
        <f>VLOOKUP($O288,CardStats!$A$3:$AH$473,9,FALSE)</f>
        <v>1.6666666666666667</v>
      </c>
      <c r="E288" s="27">
        <f>VLOOKUP($O288,CardStats!$A$3:$AH$473,11,FALSE)</f>
        <v>0.66666666666666663</v>
      </c>
      <c r="F288" s="27">
        <f>VLOOKUP($O288,CardStats!$A$3:$AH$473,12,FALSE)</f>
        <v>0.66666666666666663</v>
      </c>
      <c r="G288" s="27">
        <f>VLOOKUP($O288,CardStats!$A$3:$AH$473,14,FALSE)</f>
        <v>0.41666666666666669</v>
      </c>
      <c r="H288" s="27">
        <f>VLOOKUP($O288,CardStats!$A$3:$AH$473,15,FALSE)</f>
        <v>0.33333333333333331</v>
      </c>
      <c r="I288" s="27">
        <f>VLOOKUP($O288,CardStats!$A$3:$AH$473,17,FALSE)</f>
        <v>0.25</v>
      </c>
      <c r="J288" s="27">
        <f>VLOOKUP($O288,CardStats!$A$3:$AH$473,18,FALSE)</f>
        <v>0</v>
      </c>
      <c r="K288" s="27">
        <f>VLOOKUP($O288,CardStats!$A$3:$AH$473,20,FALSE)</f>
        <v>0.83333333333333337</v>
      </c>
      <c r="L288" s="27">
        <f>VLOOKUP($O288,CardStats!$A$3:$AH$473,21,FALSE)</f>
        <v>0.83333333333333337</v>
      </c>
      <c r="M288" s="27">
        <f>VLOOKUP($O288,CardStats!$A$3:$AH$473,23,FALSE)</f>
        <v>0.66666666666666663</v>
      </c>
      <c r="N288" s="27">
        <f>VLOOKUP($O288,CardStats!$A$3:$AH$473,24,FALSE)</f>
        <v>0.66666666666666663</v>
      </c>
      <c r="O288" s="24" t="str">
        <f>Fixtures!A288</f>
        <v>PSG</v>
      </c>
      <c r="P288" s="24" t="str">
        <f>Fixtures!E288</f>
        <v>Ligue 1</v>
      </c>
      <c r="Q288" s="25">
        <f>IF(Fixtures!C288&gt;7,Fixtures!D288)</f>
        <v>43820</v>
      </c>
      <c r="R288" s="24" t="str">
        <f>Fixtures!B288</f>
        <v>Amiens SC</v>
      </c>
      <c r="S288" s="22">
        <f>VLOOKUP($R288,CardStats!$A$3:$AH$473,5,FALSE)</f>
        <v>3.75</v>
      </c>
      <c r="T288" s="22">
        <f>VLOOKUP($R288,CardStats!$A$3:$AH$473,7,FALSE)</f>
        <v>3.6666666666666665</v>
      </c>
      <c r="U288" s="22">
        <f>VLOOKUP($R288,CardStats!$A$3:$AH$473,8,FALSE)</f>
        <v>2.0833333333333335</v>
      </c>
      <c r="V288" s="22">
        <f>VLOOKUP($R288,CardStats!$A$3:$AH$473,10,FALSE)</f>
        <v>2.1666666666666665</v>
      </c>
      <c r="W288" s="27">
        <f>VLOOKUP($R288,CardStats!$A$3:$AH$473,11,FALSE)</f>
        <v>0.75</v>
      </c>
      <c r="X288" s="27">
        <f>VLOOKUP($R288,CardStats!$A$3:$AH$473,13,FALSE)</f>
        <v>0.5</v>
      </c>
      <c r="Y288" s="27">
        <f>VLOOKUP($R288,CardStats!$A$3:$AH$473,14,FALSE)</f>
        <v>0.58333333333333337</v>
      </c>
      <c r="Z288" s="27">
        <f>VLOOKUP($R288,CardStats!$A$3:$AH$473,16,FALSE)</f>
        <v>0.5</v>
      </c>
      <c r="AA288" s="27">
        <f>VLOOKUP($R288,CardStats!$A$3:$AH$473,17,FALSE)</f>
        <v>0.33333333333333331</v>
      </c>
      <c r="AB288" s="27">
        <f>VLOOKUP($R288,CardStats!$A$3:$AH$473,19,FALSE)</f>
        <v>0.5</v>
      </c>
      <c r="AC288" s="27">
        <f>VLOOKUP($R288,CardStats!$A$3:$AH$473,20,FALSE)</f>
        <v>0.91666666666666663</v>
      </c>
      <c r="AD288" s="27">
        <f>VLOOKUP($R288,CardStats!$A$3:$AH$473,22,FALSE)</f>
        <v>0.83333333333333337</v>
      </c>
      <c r="AE288" s="27">
        <f>VLOOKUP($R288,CardStats!$A$3:$AH$473,23,FALSE)</f>
        <v>0.58333333333333337</v>
      </c>
      <c r="AF288" s="27">
        <f>VLOOKUP($R288,CardStats!$A$3:$AH$473,25,FALSE)</f>
        <v>0.5</v>
      </c>
    </row>
    <row r="289" spans="1:32" hidden="1" x14ac:dyDescent="0.3">
      <c r="A289" s="22">
        <f>VLOOKUP($O289,CardStats!$A$3:$AH$473,5,FALSE)</f>
        <v>4.5</v>
      </c>
      <c r="B289" s="22">
        <f>VLOOKUP($O289,CardStats!$A$3:$AH$473,6,FALSE)</f>
        <v>5</v>
      </c>
      <c r="C289" s="22">
        <f>VLOOKUP($O289,CardStats!$A$3:$AH$473,8,FALSE)</f>
        <v>2.75</v>
      </c>
      <c r="D289" s="22">
        <f>VLOOKUP($O289,CardStats!$A$3:$AH$473,9,FALSE)</f>
        <v>3.1666666666666665</v>
      </c>
      <c r="E289" s="27">
        <f>VLOOKUP($O289,CardStats!$A$3:$AH$473,11,FALSE)</f>
        <v>0.83333333333333337</v>
      </c>
      <c r="F289" s="27">
        <f>VLOOKUP($O289,CardStats!$A$3:$AH$473,12,FALSE)</f>
        <v>0.83333333333333337</v>
      </c>
      <c r="G289" s="27">
        <f>VLOOKUP($O289,CardStats!$A$3:$AH$473,14,FALSE)</f>
        <v>0.66666666666666663</v>
      </c>
      <c r="H289" s="27">
        <f>VLOOKUP($O289,CardStats!$A$3:$AH$473,15,FALSE)</f>
        <v>0.83333333333333337</v>
      </c>
      <c r="I289" s="27">
        <f>VLOOKUP($O289,CardStats!$A$3:$AH$473,17,FALSE)</f>
        <v>0.41666666666666669</v>
      </c>
      <c r="J289" s="27">
        <f>VLOOKUP($O289,CardStats!$A$3:$AH$473,18,FALSE)</f>
        <v>0.5</v>
      </c>
      <c r="K289" s="27">
        <f>VLOOKUP($O289,CardStats!$A$3:$AH$473,20,FALSE)</f>
        <v>1</v>
      </c>
      <c r="L289" s="27">
        <f>VLOOKUP($O289,CardStats!$A$3:$AH$473,21,FALSE)</f>
        <v>1</v>
      </c>
      <c r="M289" s="27">
        <f>VLOOKUP($O289,CardStats!$A$3:$AH$473,23,FALSE)</f>
        <v>0.66666666666666663</v>
      </c>
      <c r="N289" s="27">
        <f>VLOOKUP($O289,CardStats!$A$3:$AH$473,24,FALSE)</f>
        <v>0.66666666666666663</v>
      </c>
      <c r="O289" s="24" t="str">
        <f>Fixtures!A289</f>
        <v>Olympique Marseille</v>
      </c>
      <c r="P289" s="24" t="str">
        <f>Fixtures!E289</f>
        <v>Ligue 1</v>
      </c>
      <c r="Q289" s="25">
        <f>IF(Fixtures!C289&gt;7,Fixtures!D289)</f>
        <v>43820</v>
      </c>
      <c r="R289" s="24" t="str">
        <f>Fixtures!B289</f>
        <v>Nîmes</v>
      </c>
      <c r="S289" s="22">
        <f>VLOOKUP($R289,CardStats!$A$3:$AH$473,5,FALSE)</f>
        <v>5.3636363636363633</v>
      </c>
      <c r="T289" s="22">
        <f>VLOOKUP($R289,CardStats!$A$3:$AH$473,7,FALSE)</f>
        <v>4.166666666666667</v>
      </c>
      <c r="U289" s="22">
        <f>VLOOKUP($R289,CardStats!$A$3:$AH$473,8,FALSE)</f>
        <v>1.9090909090909092</v>
      </c>
      <c r="V289" s="22">
        <f>VLOOKUP($R289,CardStats!$A$3:$AH$473,10,FALSE)</f>
        <v>1.3333333333333333</v>
      </c>
      <c r="W289" s="27">
        <f>VLOOKUP($R289,CardStats!$A$3:$AH$473,11,FALSE)</f>
        <v>0.90909090909090906</v>
      </c>
      <c r="X289" s="27">
        <f>VLOOKUP($R289,CardStats!$A$3:$AH$473,13,FALSE)</f>
        <v>0.83333333333333337</v>
      </c>
      <c r="Y289" s="27">
        <f>VLOOKUP($R289,CardStats!$A$3:$AH$473,14,FALSE)</f>
        <v>0.90909090909090906</v>
      </c>
      <c r="Z289" s="27">
        <f>VLOOKUP($R289,CardStats!$A$3:$AH$473,16,FALSE)</f>
        <v>0.83333333333333337</v>
      </c>
      <c r="AA289" s="27">
        <f>VLOOKUP($R289,CardStats!$A$3:$AH$473,17,FALSE)</f>
        <v>0.54545454545454541</v>
      </c>
      <c r="AB289" s="27">
        <f>VLOOKUP($R289,CardStats!$A$3:$AH$473,19,FALSE)</f>
        <v>0.16666666666666666</v>
      </c>
      <c r="AC289" s="27">
        <f>VLOOKUP($R289,CardStats!$A$3:$AH$473,20,FALSE)</f>
        <v>0.90909090909090906</v>
      </c>
      <c r="AD289" s="27">
        <f>VLOOKUP($R289,CardStats!$A$3:$AH$473,22,FALSE)</f>
        <v>0.83333333333333337</v>
      </c>
      <c r="AE289" s="27">
        <f>VLOOKUP($R289,CardStats!$A$3:$AH$473,23,FALSE)</f>
        <v>0.36363636363636365</v>
      </c>
      <c r="AF289" s="27">
        <f>VLOOKUP($R289,CardStats!$A$3:$AH$473,25,FALSE)</f>
        <v>0.16666666666666666</v>
      </c>
    </row>
    <row r="290" spans="1:32" hidden="1" x14ac:dyDescent="0.3">
      <c r="A290" s="22">
        <f>VLOOKUP($O290,CardStats!$A$3:$AH$473,5,FALSE)</f>
        <v>3.8</v>
      </c>
      <c r="B290" s="22">
        <f>VLOOKUP($O290,CardStats!$A$3:$AH$473,6,FALSE)</f>
        <v>4</v>
      </c>
      <c r="C290" s="22">
        <f>VLOOKUP($O290,CardStats!$A$3:$AH$473,8,FALSE)</f>
        <v>2.1</v>
      </c>
      <c r="D290" s="22">
        <f>VLOOKUP($O290,CardStats!$A$3:$AH$473,9,FALSE)</f>
        <v>2.4</v>
      </c>
      <c r="E290" s="27">
        <f>VLOOKUP($O290,CardStats!$A$3:$AH$473,11,FALSE)</f>
        <v>0.6</v>
      </c>
      <c r="F290" s="27">
        <f>VLOOKUP($O290,CardStats!$A$3:$AH$473,12,FALSE)</f>
        <v>0.6</v>
      </c>
      <c r="G290" s="27">
        <f>VLOOKUP($O290,CardStats!$A$3:$AH$473,14,FALSE)</f>
        <v>0.6</v>
      </c>
      <c r="H290" s="27">
        <f>VLOOKUP($O290,CardStats!$A$3:$AH$473,15,FALSE)</f>
        <v>0.6</v>
      </c>
      <c r="I290" s="27">
        <f>VLOOKUP($O290,CardStats!$A$3:$AH$473,17,FALSE)</f>
        <v>0.5</v>
      </c>
      <c r="J290" s="27">
        <f>VLOOKUP($O290,CardStats!$A$3:$AH$473,18,FALSE)</f>
        <v>0.6</v>
      </c>
      <c r="K290" s="27">
        <f>VLOOKUP($O290,CardStats!$A$3:$AH$473,20,FALSE)</f>
        <v>0.8</v>
      </c>
      <c r="L290" s="27">
        <f>VLOOKUP($O290,CardStats!$A$3:$AH$473,21,FALSE)</f>
        <v>0.8</v>
      </c>
      <c r="M290" s="27">
        <f>VLOOKUP($O290,CardStats!$A$3:$AH$473,23,FALSE)</f>
        <v>0.7</v>
      </c>
      <c r="N290" s="27">
        <f>VLOOKUP($O290,CardStats!$A$3:$AH$473,24,FALSE)</f>
        <v>0.8</v>
      </c>
      <c r="O290" s="24" t="str">
        <f>Fixtures!A290</f>
        <v>Bayern Munich</v>
      </c>
      <c r="P290" s="24" t="str">
        <f>Fixtures!E290</f>
        <v>Bundesliga</v>
      </c>
      <c r="Q290" s="25">
        <f>IF(Fixtures!C290&gt;7,Fixtures!D290)</f>
        <v>43820</v>
      </c>
      <c r="R290" s="24" t="str">
        <f>Fixtures!B290</f>
        <v>Wolfsburg</v>
      </c>
      <c r="S290" s="22">
        <f>VLOOKUP($R290,CardStats!$A$3:$AH$473,5,FALSE)</f>
        <v>3.3</v>
      </c>
      <c r="T290" s="22">
        <f>VLOOKUP($R290,CardStats!$A$3:$AH$473,7,FALSE)</f>
        <v>3.2</v>
      </c>
      <c r="U290" s="22">
        <f>VLOOKUP($R290,CardStats!$A$3:$AH$473,8,FALSE)</f>
        <v>1.6</v>
      </c>
      <c r="V290" s="22">
        <f>VLOOKUP($R290,CardStats!$A$3:$AH$473,10,FALSE)</f>
        <v>2.2000000000000002</v>
      </c>
      <c r="W290" s="27">
        <f>VLOOKUP($R290,CardStats!$A$3:$AH$473,11,FALSE)</f>
        <v>0.7</v>
      </c>
      <c r="X290" s="27">
        <f>VLOOKUP($R290,CardStats!$A$3:$AH$473,13,FALSE)</f>
        <v>0.6</v>
      </c>
      <c r="Y290" s="27">
        <f>VLOOKUP($R290,CardStats!$A$3:$AH$473,14,FALSE)</f>
        <v>0.6</v>
      </c>
      <c r="Z290" s="27">
        <f>VLOOKUP($R290,CardStats!$A$3:$AH$473,16,FALSE)</f>
        <v>0.6</v>
      </c>
      <c r="AA290" s="27">
        <f>VLOOKUP($R290,CardStats!$A$3:$AH$473,17,FALSE)</f>
        <v>0.2</v>
      </c>
      <c r="AB290" s="27">
        <f>VLOOKUP($R290,CardStats!$A$3:$AH$473,19,FALSE)</f>
        <v>0.2</v>
      </c>
      <c r="AC290" s="27">
        <f>VLOOKUP($R290,CardStats!$A$3:$AH$473,20,FALSE)</f>
        <v>0.7</v>
      </c>
      <c r="AD290" s="27">
        <f>VLOOKUP($R290,CardStats!$A$3:$AH$473,22,FALSE)</f>
        <v>0.8</v>
      </c>
      <c r="AE290" s="27">
        <f>VLOOKUP($R290,CardStats!$A$3:$AH$473,23,FALSE)</f>
        <v>0.6</v>
      </c>
      <c r="AF290" s="27">
        <f>VLOOKUP($R290,CardStats!$A$3:$AH$473,25,FALSE)</f>
        <v>0.8</v>
      </c>
    </row>
    <row r="291" spans="1:32" hidden="1" x14ac:dyDescent="0.3">
      <c r="A291" s="22">
        <f>VLOOKUP($O291,CardStats!$A$3:$AH$473,5,FALSE)</f>
        <v>3.5</v>
      </c>
      <c r="B291" s="22">
        <f>VLOOKUP($O291,CardStats!$A$3:$AH$473,6,FALSE)</f>
        <v>3.6</v>
      </c>
      <c r="C291" s="22">
        <f>VLOOKUP($O291,CardStats!$A$3:$AH$473,8,FALSE)</f>
        <v>1.6</v>
      </c>
      <c r="D291" s="22">
        <f>VLOOKUP($O291,CardStats!$A$3:$AH$473,9,FALSE)</f>
        <v>1.6</v>
      </c>
      <c r="E291" s="27">
        <f>VLOOKUP($O291,CardStats!$A$3:$AH$473,11,FALSE)</f>
        <v>0.7</v>
      </c>
      <c r="F291" s="27">
        <f>VLOOKUP($O291,CardStats!$A$3:$AH$473,12,FALSE)</f>
        <v>0.6</v>
      </c>
      <c r="G291" s="27">
        <f>VLOOKUP($O291,CardStats!$A$3:$AH$473,14,FALSE)</f>
        <v>0.6</v>
      </c>
      <c r="H291" s="27">
        <f>VLOOKUP($O291,CardStats!$A$3:$AH$473,15,FALSE)</f>
        <v>0.6</v>
      </c>
      <c r="I291" s="27">
        <f>VLOOKUP($O291,CardStats!$A$3:$AH$473,17,FALSE)</f>
        <v>0.3</v>
      </c>
      <c r="J291" s="27">
        <f>VLOOKUP($O291,CardStats!$A$3:$AH$473,18,FALSE)</f>
        <v>0.4</v>
      </c>
      <c r="K291" s="27">
        <f>VLOOKUP($O291,CardStats!$A$3:$AH$473,20,FALSE)</f>
        <v>0.8</v>
      </c>
      <c r="L291" s="27">
        <f>VLOOKUP($O291,CardStats!$A$3:$AH$473,21,FALSE)</f>
        <v>0.8</v>
      </c>
      <c r="M291" s="27">
        <f>VLOOKUP($O291,CardStats!$A$3:$AH$473,23,FALSE)</f>
        <v>0.5</v>
      </c>
      <c r="N291" s="27">
        <f>VLOOKUP($O291,CardStats!$A$3:$AH$473,24,FALSE)</f>
        <v>0.4</v>
      </c>
      <c r="O291" s="24" t="str">
        <f>Fixtures!A291</f>
        <v>RB Leipzig</v>
      </c>
      <c r="P291" s="24" t="str">
        <f>Fixtures!E291</f>
        <v>Bundesliga</v>
      </c>
      <c r="Q291" s="25">
        <f>IF(Fixtures!C291&gt;7,Fixtures!D291)</f>
        <v>43820</v>
      </c>
      <c r="R291" s="24" t="str">
        <f>Fixtures!B291</f>
        <v>Augsburg</v>
      </c>
      <c r="S291" s="22">
        <f>VLOOKUP($R291,CardStats!$A$3:$AH$473,5,FALSE)</f>
        <v>3.6</v>
      </c>
      <c r="T291" s="22">
        <f>VLOOKUP($R291,CardStats!$A$3:$AH$473,7,FALSE)</f>
        <v>2</v>
      </c>
      <c r="U291" s="22">
        <f>VLOOKUP($R291,CardStats!$A$3:$AH$473,8,FALSE)</f>
        <v>2.2000000000000002</v>
      </c>
      <c r="V291" s="22">
        <f>VLOOKUP($R291,CardStats!$A$3:$AH$473,10,FALSE)</f>
        <v>1.4</v>
      </c>
      <c r="W291" s="27">
        <f>VLOOKUP($R291,CardStats!$A$3:$AH$473,11,FALSE)</f>
        <v>0.7</v>
      </c>
      <c r="X291" s="27">
        <f>VLOOKUP($R291,CardStats!$A$3:$AH$473,13,FALSE)</f>
        <v>0.4</v>
      </c>
      <c r="Y291" s="27">
        <f>VLOOKUP($R291,CardStats!$A$3:$AH$473,14,FALSE)</f>
        <v>0.5</v>
      </c>
      <c r="Z291" s="27">
        <f>VLOOKUP($R291,CardStats!$A$3:$AH$473,16,FALSE)</f>
        <v>0.2</v>
      </c>
      <c r="AA291" s="27">
        <f>VLOOKUP($R291,CardStats!$A$3:$AH$473,17,FALSE)</f>
        <v>0.4</v>
      </c>
      <c r="AB291" s="27">
        <f>VLOOKUP($R291,CardStats!$A$3:$AH$473,19,FALSE)</f>
        <v>0.2</v>
      </c>
      <c r="AC291" s="27">
        <f>VLOOKUP($R291,CardStats!$A$3:$AH$473,20,FALSE)</f>
        <v>0.8</v>
      </c>
      <c r="AD291" s="27">
        <f>VLOOKUP($R291,CardStats!$A$3:$AH$473,22,FALSE)</f>
        <v>0.6</v>
      </c>
      <c r="AE291" s="27">
        <f>VLOOKUP($R291,CardStats!$A$3:$AH$473,23,FALSE)</f>
        <v>0.7</v>
      </c>
      <c r="AF291" s="27">
        <f>VLOOKUP($R291,CardStats!$A$3:$AH$473,25,FALSE)</f>
        <v>0.4</v>
      </c>
    </row>
    <row r="292" spans="1:32" hidden="1" x14ac:dyDescent="0.3">
      <c r="A292" s="22">
        <f>VLOOKUP($O292,CardStats!$A$3:$AH$473,5,FALSE)</f>
        <v>3.9</v>
      </c>
      <c r="B292" s="22">
        <f>VLOOKUP($O292,CardStats!$A$3:$AH$473,6,FALSE)</f>
        <v>5.25</v>
      </c>
      <c r="C292" s="22">
        <f>VLOOKUP($O292,CardStats!$A$3:$AH$473,8,FALSE)</f>
        <v>1.9</v>
      </c>
      <c r="D292" s="22">
        <f>VLOOKUP($O292,CardStats!$A$3:$AH$473,9,FALSE)</f>
        <v>2.75</v>
      </c>
      <c r="E292" s="27">
        <f>VLOOKUP($O292,CardStats!$A$3:$AH$473,11,FALSE)</f>
        <v>0.5</v>
      </c>
      <c r="F292" s="27">
        <f>VLOOKUP($O292,CardStats!$A$3:$AH$473,12,FALSE)</f>
        <v>0.75</v>
      </c>
      <c r="G292" s="27">
        <f>VLOOKUP($O292,CardStats!$A$3:$AH$473,14,FALSE)</f>
        <v>0.5</v>
      </c>
      <c r="H292" s="27">
        <f>VLOOKUP($O292,CardStats!$A$3:$AH$473,15,FALSE)</f>
        <v>0.75</v>
      </c>
      <c r="I292" s="27">
        <f>VLOOKUP($O292,CardStats!$A$3:$AH$473,17,FALSE)</f>
        <v>0.4</v>
      </c>
      <c r="J292" s="27">
        <f>VLOOKUP($O292,CardStats!$A$3:$AH$473,18,FALSE)</f>
        <v>0.75</v>
      </c>
      <c r="K292" s="27">
        <f>VLOOKUP($O292,CardStats!$A$3:$AH$473,20,FALSE)</f>
        <v>0.9</v>
      </c>
      <c r="L292" s="27">
        <f>VLOOKUP($O292,CardStats!$A$3:$AH$473,21,FALSE)</f>
        <v>1</v>
      </c>
      <c r="M292" s="27">
        <f>VLOOKUP($O292,CardStats!$A$3:$AH$473,23,FALSE)</f>
        <v>0.5</v>
      </c>
      <c r="N292" s="27">
        <f>VLOOKUP($O292,CardStats!$A$3:$AH$473,24,FALSE)</f>
        <v>0.75</v>
      </c>
      <c r="O292" s="24" t="str">
        <f>Fixtures!A292</f>
        <v>Hertha BSC</v>
      </c>
      <c r="P292" s="24" t="str">
        <f>Fixtures!E292</f>
        <v>Bundesliga</v>
      </c>
      <c r="Q292" s="25">
        <f>IF(Fixtures!C292&gt;7,Fixtures!D292)</f>
        <v>43820</v>
      </c>
      <c r="R292" s="24" t="str">
        <f>Fixtures!B292</f>
        <v>Borussia M'gladbach</v>
      </c>
      <c r="S292" s="22">
        <f>VLOOKUP($R292,CardStats!$A$3:$AH$473,5,FALSE)</f>
        <v>3.9</v>
      </c>
      <c r="T292" s="22">
        <f>VLOOKUP($R292,CardStats!$A$3:$AH$473,7,FALSE)</f>
        <v>3.8</v>
      </c>
      <c r="U292" s="22">
        <f>VLOOKUP($R292,CardStats!$A$3:$AH$473,8,FALSE)</f>
        <v>1.9</v>
      </c>
      <c r="V292" s="22">
        <f>VLOOKUP($R292,CardStats!$A$3:$AH$473,10,FALSE)</f>
        <v>1.8</v>
      </c>
      <c r="W292" s="27">
        <f>VLOOKUP($R292,CardStats!$A$3:$AH$473,11,FALSE)</f>
        <v>0.9</v>
      </c>
      <c r="X292" s="27">
        <f>VLOOKUP($R292,CardStats!$A$3:$AH$473,13,FALSE)</f>
        <v>1</v>
      </c>
      <c r="Y292" s="27">
        <f>VLOOKUP($R292,CardStats!$A$3:$AH$473,14,FALSE)</f>
        <v>0.7</v>
      </c>
      <c r="Z292" s="27">
        <f>VLOOKUP($R292,CardStats!$A$3:$AH$473,16,FALSE)</f>
        <v>0.8</v>
      </c>
      <c r="AA292" s="27">
        <f>VLOOKUP($R292,CardStats!$A$3:$AH$473,17,FALSE)</f>
        <v>0.3</v>
      </c>
      <c r="AB292" s="27">
        <f>VLOOKUP($R292,CardStats!$A$3:$AH$473,19,FALSE)</f>
        <v>0</v>
      </c>
      <c r="AC292" s="27">
        <f>VLOOKUP($R292,CardStats!$A$3:$AH$473,20,FALSE)</f>
        <v>1</v>
      </c>
      <c r="AD292" s="27">
        <f>VLOOKUP($R292,CardStats!$A$3:$AH$473,22,FALSE)</f>
        <v>1</v>
      </c>
      <c r="AE292" s="27">
        <f>VLOOKUP($R292,CardStats!$A$3:$AH$473,23,FALSE)</f>
        <v>0.7</v>
      </c>
      <c r="AF292" s="27">
        <f>VLOOKUP($R292,CardStats!$A$3:$AH$473,25,FALSE)</f>
        <v>0.8</v>
      </c>
    </row>
    <row r="293" spans="1:32" hidden="1" x14ac:dyDescent="0.3">
      <c r="A293" s="22">
        <f>VLOOKUP($O293,CardStats!$A$3:$AH$473,5,FALSE)</f>
        <v>4.0999999999999996</v>
      </c>
      <c r="B293" s="22">
        <f>VLOOKUP($O293,CardStats!$A$3:$AH$473,6,FALSE)</f>
        <v>4.25</v>
      </c>
      <c r="C293" s="22">
        <f>VLOOKUP($O293,CardStats!$A$3:$AH$473,8,FALSE)</f>
        <v>2.4</v>
      </c>
      <c r="D293" s="22">
        <f>VLOOKUP($O293,CardStats!$A$3:$AH$473,9,FALSE)</f>
        <v>2</v>
      </c>
      <c r="E293" s="27">
        <f>VLOOKUP($O293,CardStats!$A$3:$AH$473,11,FALSE)</f>
        <v>0.8</v>
      </c>
      <c r="F293" s="27">
        <f>VLOOKUP($O293,CardStats!$A$3:$AH$473,12,FALSE)</f>
        <v>1</v>
      </c>
      <c r="G293" s="27">
        <f>VLOOKUP($O293,CardStats!$A$3:$AH$473,14,FALSE)</f>
        <v>0.8</v>
      </c>
      <c r="H293" s="27">
        <f>VLOOKUP($O293,CardStats!$A$3:$AH$473,15,FALSE)</f>
        <v>1</v>
      </c>
      <c r="I293" s="27">
        <f>VLOOKUP($O293,CardStats!$A$3:$AH$473,17,FALSE)</f>
        <v>0.4</v>
      </c>
      <c r="J293" s="27">
        <f>VLOOKUP($O293,CardStats!$A$3:$AH$473,18,FALSE)</f>
        <v>0.25</v>
      </c>
      <c r="K293" s="27">
        <f>VLOOKUP($O293,CardStats!$A$3:$AH$473,20,FALSE)</f>
        <v>1</v>
      </c>
      <c r="L293" s="27">
        <f>VLOOKUP($O293,CardStats!$A$3:$AH$473,21,FALSE)</f>
        <v>1</v>
      </c>
      <c r="M293" s="27">
        <f>VLOOKUP($O293,CardStats!$A$3:$AH$473,23,FALSE)</f>
        <v>0.8</v>
      </c>
      <c r="N293" s="27">
        <f>VLOOKUP($O293,CardStats!$A$3:$AH$473,24,FALSE)</f>
        <v>1</v>
      </c>
      <c r="O293" s="24" t="str">
        <f>Fixtures!A293</f>
        <v>Mainz 05</v>
      </c>
      <c r="P293" s="24" t="str">
        <f>Fixtures!E293</f>
        <v>Bundesliga</v>
      </c>
      <c r="Q293" s="25">
        <f>IF(Fixtures!C293&gt;7,Fixtures!D293)</f>
        <v>43820</v>
      </c>
      <c r="R293" s="24" t="str">
        <f>Fixtures!B293</f>
        <v>Bayer Leverkusen</v>
      </c>
      <c r="S293" s="22">
        <f>VLOOKUP($R293,CardStats!$A$3:$AH$473,5,FALSE)</f>
        <v>3.3</v>
      </c>
      <c r="T293" s="22">
        <f>VLOOKUP($R293,CardStats!$A$3:$AH$473,7,FALSE)</f>
        <v>3.5</v>
      </c>
      <c r="U293" s="22">
        <f>VLOOKUP($R293,CardStats!$A$3:$AH$473,8,FALSE)</f>
        <v>1.7</v>
      </c>
      <c r="V293" s="22">
        <f>VLOOKUP($R293,CardStats!$A$3:$AH$473,10,FALSE)</f>
        <v>1.5</v>
      </c>
      <c r="W293" s="27">
        <f>VLOOKUP($R293,CardStats!$A$3:$AH$473,11,FALSE)</f>
        <v>0.7</v>
      </c>
      <c r="X293" s="27">
        <f>VLOOKUP($R293,CardStats!$A$3:$AH$473,13,FALSE)</f>
        <v>0.75</v>
      </c>
      <c r="Y293" s="27">
        <f>VLOOKUP($R293,CardStats!$A$3:$AH$473,14,FALSE)</f>
        <v>0.5</v>
      </c>
      <c r="Z293" s="27">
        <f>VLOOKUP($R293,CardStats!$A$3:$AH$473,16,FALSE)</f>
        <v>0.5</v>
      </c>
      <c r="AA293" s="27">
        <f>VLOOKUP($R293,CardStats!$A$3:$AH$473,17,FALSE)</f>
        <v>0.1</v>
      </c>
      <c r="AB293" s="27">
        <f>VLOOKUP($R293,CardStats!$A$3:$AH$473,19,FALSE)</f>
        <v>0.25</v>
      </c>
      <c r="AC293" s="27">
        <f>VLOOKUP($R293,CardStats!$A$3:$AH$473,20,FALSE)</f>
        <v>0.8</v>
      </c>
      <c r="AD293" s="27">
        <f>VLOOKUP($R293,CardStats!$A$3:$AH$473,22,FALSE)</f>
        <v>0.75</v>
      </c>
      <c r="AE293" s="27">
        <f>VLOOKUP($R293,CardStats!$A$3:$AH$473,23,FALSE)</f>
        <v>0.7</v>
      </c>
      <c r="AF293" s="27">
        <f>VLOOKUP($R293,CardStats!$A$3:$AH$473,25,FALSE)</f>
        <v>0.5</v>
      </c>
    </row>
    <row r="294" spans="1:32" hidden="1" x14ac:dyDescent="0.3">
      <c r="A294" s="22">
        <f>VLOOKUP($O294,CardStats!$A$3:$AH$473,5,FALSE)</f>
        <v>3.9</v>
      </c>
      <c r="B294" s="22">
        <f>VLOOKUP($O294,CardStats!$A$3:$AH$473,6,FALSE)</f>
        <v>3.4</v>
      </c>
      <c r="C294" s="22">
        <f>VLOOKUP($O294,CardStats!$A$3:$AH$473,8,FALSE)</f>
        <v>2</v>
      </c>
      <c r="D294" s="22">
        <f>VLOOKUP($O294,CardStats!$A$3:$AH$473,9,FALSE)</f>
        <v>1.8</v>
      </c>
      <c r="E294" s="27">
        <f>VLOOKUP($O294,CardStats!$A$3:$AH$473,11,FALSE)</f>
        <v>0.6</v>
      </c>
      <c r="F294" s="27">
        <f>VLOOKUP($O294,CardStats!$A$3:$AH$473,12,FALSE)</f>
        <v>0.4</v>
      </c>
      <c r="G294" s="27">
        <f>VLOOKUP($O294,CardStats!$A$3:$AH$473,14,FALSE)</f>
        <v>0.5</v>
      </c>
      <c r="H294" s="27">
        <f>VLOOKUP($O294,CardStats!$A$3:$AH$473,15,FALSE)</f>
        <v>0.4</v>
      </c>
      <c r="I294" s="27">
        <f>VLOOKUP($O294,CardStats!$A$3:$AH$473,17,FALSE)</f>
        <v>0.4</v>
      </c>
      <c r="J294" s="27">
        <f>VLOOKUP($O294,CardStats!$A$3:$AH$473,18,FALSE)</f>
        <v>0.4</v>
      </c>
      <c r="K294" s="27">
        <f>VLOOKUP($O294,CardStats!$A$3:$AH$473,20,FALSE)</f>
        <v>0.9</v>
      </c>
      <c r="L294" s="27">
        <f>VLOOKUP($O294,CardStats!$A$3:$AH$473,21,FALSE)</f>
        <v>0.8</v>
      </c>
      <c r="M294" s="27">
        <f>VLOOKUP($O294,CardStats!$A$3:$AH$473,23,FALSE)</f>
        <v>0.5</v>
      </c>
      <c r="N294" s="27">
        <f>VLOOKUP($O294,CardStats!$A$3:$AH$473,24,FALSE)</f>
        <v>0.4</v>
      </c>
      <c r="O294" s="24" t="str">
        <f>Fixtures!A294</f>
        <v>Schalke 04</v>
      </c>
      <c r="P294" s="24" t="str">
        <f>Fixtures!E294</f>
        <v>Bundesliga</v>
      </c>
      <c r="Q294" s="25">
        <f>IF(Fixtures!C294&gt;7,Fixtures!D294)</f>
        <v>43820</v>
      </c>
      <c r="R294" s="24" t="str">
        <f>Fixtures!B294</f>
        <v>Freiburg</v>
      </c>
      <c r="S294" s="22">
        <f>VLOOKUP($R294,CardStats!$A$3:$AH$473,5,FALSE)</f>
        <v>3.5</v>
      </c>
      <c r="T294" s="22">
        <f>VLOOKUP($R294,CardStats!$A$3:$AH$473,7,FALSE)</f>
        <v>4</v>
      </c>
      <c r="U294" s="22">
        <f>VLOOKUP($R294,CardStats!$A$3:$AH$473,8,FALSE)</f>
        <v>1.4</v>
      </c>
      <c r="V294" s="22">
        <f>VLOOKUP($R294,CardStats!$A$3:$AH$473,10,FALSE)</f>
        <v>1.8</v>
      </c>
      <c r="W294" s="27">
        <f>VLOOKUP($R294,CardStats!$A$3:$AH$473,11,FALSE)</f>
        <v>0.7</v>
      </c>
      <c r="X294" s="27">
        <f>VLOOKUP($R294,CardStats!$A$3:$AH$473,13,FALSE)</f>
        <v>0.8</v>
      </c>
      <c r="Y294" s="27">
        <f>VLOOKUP($R294,CardStats!$A$3:$AH$473,14,FALSE)</f>
        <v>0.5</v>
      </c>
      <c r="Z294" s="27">
        <f>VLOOKUP($R294,CardStats!$A$3:$AH$473,16,FALSE)</f>
        <v>0.6</v>
      </c>
      <c r="AA294" s="27">
        <f>VLOOKUP($R294,CardStats!$A$3:$AH$473,17,FALSE)</f>
        <v>0.1</v>
      </c>
      <c r="AB294" s="27">
        <f>VLOOKUP($R294,CardStats!$A$3:$AH$473,19,FALSE)</f>
        <v>0.2</v>
      </c>
      <c r="AC294" s="27">
        <f>VLOOKUP($R294,CardStats!$A$3:$AH$473,20,FALSE)</f>
        <v>0.7</v>
      </c>
      <c r="AD294" s="27">
        <f>VLOOKUP($R294,CardStats!$A$3:$AH$473,22,FALSE)</f>
        <v>0.8</v>
      </c>
      <c r="AE294" s="27">
        <f>VLOOKUP($R294,CardStats!$A$3:$AH$473,23,FALSE)</f>
        <v>0.4</v>
      </c>
      <c r="AF294" s="27">
        <f>VLOOKUP($R294,CardStats!$A$3:$AH$473,25,FALSE)</f>
        <v>0.6</v>
      </c>
    </row>
    <row r="295" spans="1:32" hidden="1" x14ac:dyDescent="0.3">
      <c r="A295" s="22">
        <f>VLOOKUP($O295,CardStats!$A$3:$AH$473,5,FALSE)</f>
        <v>3.6</v>
      </c>
      <c r="B295" s="22">
        <f>VLOOKUP($O295,CardStats!$A$3:$AH$473,6,FALSE)</f>
        <v>2.25</v>
      </c>
      <c r="C295" s="22">
        <f>VLOOKUP($O295,CardStats!$A$3:$AH$473,8,FALSE)</f>
        <v>2.1</v>
      </c>
      <c r="D295" s="22">
        <f>VLOOKUP($O295,CardStats!$A$3:$AH$473,9,FALSE)</f>
        <v>1.5</v>
      </c>
      <c r="E295" s="27">
        <f>VLOOKUP($O295,CardStats!$A$3:$AH$473,11,FALSE)</f>
        <v>0.7</v>
      </c>
      <c r="F295" s="27">
        <f>VLOOKUP($O295,CardStats!$A$3:$AH$473,12,FALSE)</f>
        <v>0.5</v>
      </c>
      <c r="G295" s="27">
        <f>VLOOKUP($O295,CardStats!$A$3:$AH$473,14,FALSE)</f>
        <v>0.6</v>
      </c>
      <c r="H295" s="27">
        <f>VLOOKUP($O295,CardStats!$A$3:$AH$473,15,FALSE)</f>
        <v>0.25</v>
      </c>
      <c r="I295" s="27">
        <f>VLOOKUP($O295,CardStats!$A$3:$AH$473,17,FALSE)</f>
        <v>0.2</v>
      </c>
      <c r="J295" s="27">
        <f>VLOOKUP($O295,CardStats!$A$3:$AH$473,18,FALSE)</f>
        <v>0</v>
      </c>
      <c r="K295" s="27">
        <f>VLOOKUP($O295,CardStats!$A$3:$AH$473,20,FALSE)</f>
        <v>0.9</v>
      </c>
      <c r="L295" s="27">
        <f>VLOOKUP($O295,CardStats!$A$3:$AH$473,21,FALSE)</f>
        <v>0.75</v>
      </c>
      <c r="M295" s="27">
        <f>VLOOKUP($O295,CardStats!$A$3:$AH$473,23,FALSE)</f>
        <v>0.8</v>
      </c>
      <c r="N295" s="27">
        <f>VLOOKUP($O295,CardStats!$A$3:$AH$473,24,FALSE)</f>
        <v>0.75</v>
      </c>
      <c r="O295" s="24" t="str">
        <f>Fixtures!A295</f>
        <v>Köln</v>
      </c>
      <c r="P295" s="24" t="str">
        <f>Fixtures!E295</f>
        <v>Bundesliga</v>
      </c>
      <c r="Q295" s="25">
        <f>IF(Fixtures!C295&gt;7,Fixtures!D295)</f>
        <v>43820</v>
      </c>
      <c r="R295" s="24" t="str">
        <f>Fixtures!B295</f>
        <v>Werder Bremen</v>
      </c>
      <c r="S295" s="22">
        <f>VLOOKUP($R295,CardStats!$A$3:$AH$473,5,FALSE)</f>
        <v>4</v>
      </c>
      <c r="T295" s="22">
        <f>VLOOKUP($R295,CardStats!$A$3:$AH$473,7,FALSE)</f>
        <v>4.2</v>
      </c>
      <c r="U295" s="22">
        <f>VLOOKUP($R295,CardStats!$A$3:$AH$473,8,FALSE)</f>
        <v>1.6</v>
      </c>
      <c r="V295" s="22">
        <f>VLOOKUP($R295,CardStats!$A$3:$AH$473,10,FALSE)</f>
        <v>2.2000000000000002</v>
      </c>
      <c r="W295" s="27">
        <f>VLOOKUP($R295,CardStats!$A$3:$AH$473,11,FALSE)</f>
        <v>0.7</v>
      </c>
      <c r="X295" s="27">
        <f>VLOOKUP($R295,CardStats!$A$3:$AH$473,13,FALSE)</f>
        <v>0.8</v>
      </c>
      <c r="Y295" s="27">
        <f>VLOOKUP($R295,CardStats!$A$3:$AH$473,14,FALSE)</f>
        <v>0.4</v>
      </c>
      <c r="Z295" s="27">
        <f>VLOOKUP($R295,CardStats!$A$3:$AH$473,16,FALSE)</f>
        <v>0.4</v>
      </c>
      <c r="AA295" s="27">
        <f>VLOOKUP($R295,CardStats!$A$3:$AH$473,17,FALSE)</f>
        <v>0.4</v>
      </c>
      <c r="AB295" s="27">
        <f>VLOOKUP($R295,CardStats!$A$3:$AH$473,19,FALSE)</f>
        <v>0.4</v>
      </c>
      <c r="AC295" s="27">
        <f>VLOOKUP($R295,CardStats!$A$3:$AH$473,20,FALSE)</f>
        <v>0.7</v>
      </c>
      <c r="AD295" s="27">
        <f>VLOOKUP($R295,CardStats!$A$3:$AH$473,22,FALSE)</f>
        <v>0.8</v>
      </c>
      <c r="AE295" s="27">
        <f>VLOOKUP($R295,CardStats!$A$3:$AH$473,23,FALSE)</f>
        <v>0.3</v>
      </c>
      <c r="AF295" s="27">
        <f>VLOOKUP($R295,CardStats!$A$3:$AH$473,25,FALSE)</f>
        <v>0.4</v>
      </c>
    </row>
    <row r="296" spans="1:32" hidden="1" x14ac:dyDescent="0.3">
      <c r="A296" s="22">
        <f>VLOOKUP($O296,CardStats!$A$3:$AH$473,5,FALSE)</f>
        <v>4.3636363636363633</v>
      </c>
      <c r="B296" s="22">
        <f>VLOOKUP($O296,CardStats!$A$3:$AH$473,6,FALSE)</f>
        <v>4.5999999999999996</v>
      </c>
      <c r="C296" s="22">
        <f>VLOOKUP($O296,CardStats!$A$3:$AH$473,8,FALSE)</f>
        <v>2.4545454545454546</v>
      </c>
      <c r="D296" s="22">
        <f>VLOOKUP($O296,CardStats!$A$3:$AH$473,9,FALSE)</f>
        <v>2.6</v>
      </c>
      <c r="E296" s="27">
        <f>VLOOKUP($O296,CardStats!$A$3:$AH$473,11,FALSE)</f>
        <v>0.81818181818181823</v>
      </c>
      <c r="F296" s="27">
        <f>VLOOKUP($O296,CardStats!$A$3:$AH$473,12,FALSE)</f>
        <v>0.8</v>
      </c>
      <c r="G296" s="27">
        <f>VLOOKUP($O296,CardStats!$A$3:$AH$473,14,FALSE)</f>
        <v>0.63636363636363635</v>
      </c>
      <c r="H296" s="27">
        <f>VLOOKUP($O296,CardStats!$A$3:$AH$473,15,FALSE)</f>
        <v>0.8</v>
      </c>
      <c r="I296" s="27">
        <f>VLOOKUP($O296,CardStats!$A$3:$AH$473,17,FALSE)</f>
        <v>0.36363636363636365</v>
      </c>
      <c r="J296" s="27">
        <f>VLOOKUP($O296,CardStats!$A$3:$AH$473,18,FALSE)</f>
        <v>0.4</v>
      </c>
      <c r="K296" s="27">
        <f>VLOOKUP($O296,CardStats!$A$3:$AH$473,20,FALSE)</f>
        <v>0.90909090909090906</v>
      </c>
      <c r="L296" s="27">
        <f>VLOOKUP($O296,CardStats!$A$3:$AH$473,21,FALSE)</f>
        <v>1</v>
      </c>
      <c r="M296" s="27">
        <f>VLOOKUP($O296,CardStats!$A$3:$AH$473,23,FALSE)</f>
        <v>0.72727272727272729</v>
      </c>
      <c r="N296" s="27">
        <f>VLOOKUP($O296,CardStats!$A$3:$AH$473,24,FALSE)</f>
        <v>0.8</v>
      </c>
      <c r="O296" s="24" t="str">
        <f>Fixtures!A296</f>
        <v>Tottenham Hotspur</v>
      </c>
      <c r="P296" s="24" t="str">
        <f>Fixtures!E296</f>
        <v>Premier League</v>
      </c>
      <c r="Q296" s="25">
        <f>IF(Fixtures!C296&gt;7,Fixtures!D296)</f>
        <v>43821</v>
      </c>
      <c r="R296" s="24" t="str">
        <f>Fixtures!B296</f>
        <v>Chelsea</v>
      </c>
      <c r="S296" s="22">
        <f>VLOOKUP($R296,CardStats!$A$3:$AH$473,5,FALSE)</f>
        <v>3.6363636363636362</v>
      </c>
      <c r="T296" s="22">
        <f>VLOOKUP($R296,CardStats!$A$3:$AH$473,7,FALSE)</f>
        <v>4</v>
      </c>
      <c r="U296" s="22">
        <f>VLOOKUP($R296,CardStats!$A$3:$AH$473,8,FALSE)</f>
        <v>1.8181818181818181</v>
      </c>
      <c r="V296" s="22">
        <f>VLOOKUP($R296,CardStats!$A$3:$AH$473,10,FALSE)</f>
        <v>2</v>
      </c>
      <c r="W296" s="27">
        <f>VLOOKUP($R296,CardStats!$A$3:$AH$473,11,FALSE)</f>
        <v>0.63636363636363635</v>
      </c>
      <c r="X296" s="27">
        <f>VLOOKUP($R296,CardStats!$A$3:$AH$473,13,FALSE)</f>
        <v>0.66666666666666663</v>
      </c>
      <c r="Y296" s="27">
        <f>VLOOKUP($R296,CardStats!$A$3:$AH$473,14,FALSE)</f>
        <v>0.45454545454545453</v>
      </c>
      <c r="Z296" s="27">
        <f>VLOOKUP($R296,CardStats!$A$3:$AH$473,16,FALSE)</f>
        <v>0.5</v>
      </c>
      <c r="AA296" s="27">
        <f>VLOOKUP($R296,CardStats!$A$3:$AH$473,17,FALSE)</f>
        <v>0.45454545454545453</v>
      </c>
      <c r="AB296" s="27">
        <f>VLOOKUP($R296,CardStats!$A$3:$AH$473,19,FALSE)</f>
        <v>0.5</v>
      </c>
      <c r="AC296" s="27">
        <f>VLOOKUP($R296,CardStats!$A$3:$AH$473,20,FALSE)</f>
        <v>0.90909090909090906</v>
      </c>
      <c r="AD296" s="27">
        <f>VLOOKUP($R296,CardStats!$A$3:$AH$473,22,FALSE)</f>
        <v>1</v>
      </c>
      <c r="AE296" s="27">
        <f>VLOOKUP($R296,CardStats!$A$3:$AH$473,23,FALSE)</f>
        <v>0.63636363636363635</v>
      </c>
      <c r="AF296" s="27">
        <f>VLOOKUP($R296,CardStats!$A$3:$AH$473,25,FALSE)</f>
        <v>0.66666666666666663</v>
      </c>
    </row>
    <row r="297" spans="1:32" hidden="1" x14ac:dyDescent="0.3">
      <c r="A297" s="22">
        <f>VLOOKUP($O297,CardStats!$A$3:$AH$473,5,FALSE)</f>
        <v>4.2727272727272725</v>
      </c>
      <c r="B297" s="22">
        <f>VLOOKUP($O297,CardStats!$A$3:$AH$473,6,FALSE)</f>
        <v>4.166666666666667</v>
      </c>
      <c r="C297" s="22">
        <f>VLOOKUP($O297,CardStats!$A$3:$AH$473,8,FALSE)</f>
        <v>2.2727272727272729</v>
      </c>
      <c r="D297" s="22">
        <f>VLOOKUP($O297,CardStats!$A$3:$AH$473,9,FALSE)</f>
        <v>2.1666666666666665</v>
      </c>
      <c r="E297" s="27">
        <f>VLOOKUP($O297,CardStats!$A$3:$AH$473,11,FALSE)</f>
        <v>0.63636363636363635</v>
      </c>
      <c r="F297" s="27">
        <f>VLOOKUP($O297,CardStats!$A$3:$AH$473,12,FALSE)</f>
        <v>0.5</v>
      </c>
      <c r="G297" s="27">
        <f>VLOOKUP($O297,CardStats!$A$3:$AH$473,14,FALSE)</f>
        <v>0.63636363636363635</v>
      </c>
      <c r="H297" s="27">
        <f>VLOOKUP($O297,CardStats!$A$3:$AH$473,15,FALSE)</f>
        <v>0.5</v>
      </c>
      <c r="I297" s="27">
        <f>VLOOKUP($O297,CardStats!$A$3:$AH$473,17,FALSE)</f>
        <v>0.54545454545454541</v>
      </c>
      <c r="J297" s="27">
        <f>VLOOKUP($O297,CardStats!$A$3:$AH$473,18,FALSE)</f>
        <v>0.5</v>
      </c>
      <c r="K297" s="27">
        <f>VLOOKUP($O297,CardStats!$A$3:$AH$473,20,FALSE)</f>
        <v>0.81818181818181823</v>
      </c>
      <c r="L297" s="27">
        <f>VLOOKUP($O297,CardStats!$A$3:$AH$473,21,FALSE)</f>
        <v>0.66666666666666663</v>
      </c>
      <c r="M297" s="27">
        <f>VLOOKUP($O297,CardStats!$A$3:$AH$473,23,FALSE)</f>
        <v>0.63636363636363635</v>
      </c>
      <c r="N297" s="27">
        <f>VLOOKUP($O297,CardStats!$A$3:$AH$473,24,FALSE)</f>
        <v>0.5</v>
      </c>
      <c r="O297" s="24" t="str">
        <f>Fixtures!A297</f>
        <v>Watford</v>
      </c>
      <c r="P297" s="24" t="str">
        <f>Fixtures!E297</f>
        <v>Premier League</v>
      </c>
      <c r="Q297" s="25">
        <f>IF(Fixtures!C297&gt;7,Fixtures!D297)</f>
        <v>43821</v>
      </c>
      <c r="R297" s="24" t="str">
        <f>Fixtures!B297</f>
        <v>Manchester United</v>
      </c>
      <c r="S297" s="22">
        <f>VLOOKUP($R297,CardStats!$A$3:$AH$473,5,FALSE)</f>
        <v>4.8181818181818183</v>
      </c>
      <c r="T297" s="22">
        <f>VLOOKUP($R297,CardStats!$A$3:$AH$473,7,FALSE)</f>
        <v>5</v>
      </c>
      <c r="U297" s="22">
        <f>VLOOKUP($R297,CardStats!$A$3:$AH$473,8,FALSE)</f>
        <v>2.1818181818181817</v>
      </c>
      <c r="V297" s="22">
        <f>VLOOKUP($R297,CardStats!$A$3:$AH$473,10,FALSE)</f>
        <v>2.3333333333333335</v>
      </c>
      <c r="W297" s="27">
        <f>VLOOKUP($R297,CardStats!$A$3:$AH$473,11,FALSE)</f>
        <v>0.90909090909090906</v>
      </c>
      <c r="X297" s="27">
        <f>VLOOKUP($R297,CardStats!$A$3:$AH$473,13,FALSE)</f>
        <v>1</v>
      </c>
      <c r="Y297" s="27">
        <f>VLOOKUP($R297,CardStats!$A$3:$AH$473,14,FALSE)</f>
        <v>0.81818181818181823</v>
      </c>
      <c r="Z297" s="27">
        <f>VLOOKUP($R297,CardStats!$A$3:$AH$473,16,FALSE)</f>
        <v>1</v>
      </c>
      <c r="AA297" s="27">
        <f>VLOOKUP($R297,CardStats!$A$3:$AH$473,17,FALSE)</f>
        <v>0.54545454545454541</v>
      </c>
      <c r="AB297" s="27">
        <f>VLOOKUP($R297,CardStats!$A$3:$AH$473,19,FALSE)</f>
        <v>0.5</v>
      </c>
      <c r="AC297" s="27">
        <f>VLOOKUP($R297,CardStats!$A$3:$AH$473,20,FALSE)</f>
        <v>0.90909090909090906</v>
      </c>
      <c r="AD297" s="27">
        <f>VLOOKUP($R297,CardStats!$A$3:$AH$473,22,FALSE)</f>
        <v>1</v>
      </c>
      <c r="AE297" s="27">
        <f>VLOOKUP($R297,CardStats!$A$3:$AH$473,23,FALSE)</f>
        <v>0.81818181818181823</v>
      </c>
      <c r="AF297" s="27">
        <f>VLOOKUP($R297,CardStats!$A$3:$AH$473,25,FALSE)</f>
        <v>1</v>
      </c>
    </row>
    <row r="298" spans="1:32" hidden="1" x14ac:dyDescent="0.3">
      <c r="A298" s="22">
        <f>VLOOKUP($O298,CardStats!$A$3:$AH$473,5,FALSE)</f>
        <v>5.0909090909090908</v>
      </c>
      <c r="B298" s="22">
        <f>VLOOKUP($O298,CardStats!$A$3:$AH$473,6,FALSE)</f>
        <v>5.4</v>
      </c>
      <c r="C298" s="22">
        <f>VLOOKUP($O298,CardStats!$A$3:$AH$473,8,FALSE)</f>
        <v>2.0909090909090908</v>
      </c>
      <c r="D298" s="22">
        <f>VLOOKUP($O298,CardStats!$A$3:$AH$473,9,FALSE)</f>
        <v>2.2000000000000002</v>
      </c>
      <c r="E298" s="27">
        <f>VLOOKUP($O298,CardStats!$A$3:$AH$473,11,FALSE)</f>
        <v>1</v>
      </c>
      <c r="F298" s="27">
        <f>VLOOKUP($O298,CardStats!$A$3:$AH$473,12,FALSE)</f>
        <v>1</v>
      </c>
      <c r="G298" s="27">
        <f>VLOOKUP($O298,CardStats!$A$3:$AH$473,14,FALSE)</f>
        <v>0.81818181818181823</v>
      </c>
      <c r="H298" s="27">
        <f>VLOOKUP($O298,CardStats!$A$3:$AH$473,15,FALSE)</f>
        <v>1</v>
      </c>
      <c r="I298" s="27">
        <f>VLOOKUP($O298,CardStats!$A$3:$AH$473,17,FALSE)</f>
        <v>0.63636363636363635</v>
      </c>
      <c r="J298" s="27">
        <f>VLOOKUP($O298,CardStats!$A$3:$AH$473,18,FALSE)</f>
        <v>0.8</v>
      </c>
      <c r="K298" s="27">
        <f>VLOOKUP($O298,CardStats!$A$3:$AH$473,20,FALSE)</f>
        <v>1</v>
      </c>
      <c r="L298" s="27">
        <f>VLOOKUP($O298,CardStats!$A$3:$AH$473,21,FALSE)</f>
        <v>1</v>
      </c>
      <c r="M298" s="27">
        <f>VLOOKUP($O298,CardStats!$A$3:$AH$473,23,FALSE)</f>
        <v>0.81818181818181823</v>
      </c>
      <c r="N298" s="27">
        <f>VLOOKUP($O298,CardStats!$A$3:$AH$473,24,FALSE)</f>
        <v>1</v>
      </c>
      <c r="O298" s="24" t="str">
        <f>Fixtures!A298</f>
        <v>Atalanta</v>
      </c>
      <c r="P298" s="24" t="str">
        <f>Fixtures!E298</f>
        <v>Serie A</v>
      </c>
      <c r="Q298" s="25">
        <f>IF(Fixtures!C298&gt;7,Fixtures!D298)</f>
        <v>43821</v>
      </c>
      <c r="R298" s="24" t="str">
        <f>Fixtures!B298</f>
        <v>Milan</v>
      </c>
      <c r="S298" s="22">
        <f>VLOOKUP($R298,CardStats!$A$3:$AH$473,5,FALSE)</f>
        <v>7.1818181818181817</v>
      </c>
      <c r="T298" s="22">
        <f>VLOOKUP($R298,CardStats!$A$3:$AH$473,7,FALSE)</f>
        <v>8.6</v>
      </c>
      <c r="U298" s="22">
        <f>VLOOKUP($R298,CardStats!$A$3:$AH$473,8,FALSE)</f>
        <v>3.5454545454545454</v>
      </c>
      <c r="V298" s="22">
        <f>VLOOKUP($R298,CardStats!$A$3:$AH$473,10,FALSE)</f>
        <v>4.5999999999999996</v>
      </c>
      <c r="W298" s="27">
        <f>VLOOKUP($R298,CardStats!$A$3:$AH$473,11,FALSE)</f>
        <v>1</v>
      </c>
      <c r="X298" s="27">
        <f>VLOOKUP($R298,CardStats!$A$3:$AH$473,13,FALSE)</f>
        <v>1</v>
      </c>
      <c r="Y298" s="27">
        <f>VLOOKUP($R298,CardStats!$A$3:$AH$473,14,FALSE)</f>
        <v>0.81818181818181823</v>
      </c>
      <c r="Z298" s="27">
        <f>VLOOKUP($R298,CardStats!$A$3:$AH$473,16,FALSE)</f>
        <v>1</v>
      </c>
      <c r="AA298" s="27">
        <f>VLOOKUP($R298,CardStats!$A$3:$AH$473,17,FALSE)</f>
        <v>0.72727272727272729</v>
      </c>
      <c r="AB298" s="27">
        <f>VLOOKUP($R298,CardStats!$A$3:$AH$473,19,FALSE)</f>
        <v>0.8</v>
      </c>
      <c r="AC298" s="27">
        <f>VLOOKUP($R298,CardStats!$A$3:$AH$473,20,FALSE)</f>
        <v>1</v>
      </c>
      <c r="AD298" s="27">
        <f>VLOOKUP($R298,CardStats!$A$3:$AH$473,22,FALSE)</f>
        <v>1</v>
      </c>
      <c r="AE298" s="27">
        <f>VLOOKUP($R298,CardStats!$A$3:$AH$473,23,FALSE)</f>
        <v>0.90909090909090906</v>
      </c>
      <c r="AF298" s="27">
        <f>VLOOKUP($R298,CardStats!$A$3:$AH$473,25,FALSE)</f>
        <v>1</v>
      </c>
    </row>
    <row r="299" spans="1:32" hidden="1" x14ac:dyDescent="0.3">
      <c r="A299" s="22">
        <f>VLOOKUP($O299,CardStats!$A$3:$AH$473,5,FALSE)</f>
        <v>5.0909090909090908</v>
      </c>
      <c r="B299" s="22">
        <f>VLOOKUP($O299,CardStats!$A$3:$AH$473,6,FALSE)</f>
        <v>5.4</v>
      </c>
      <c r="C299" s="22">
        <f>VLOOKUP($O299,CardStats!$A$3:$AH$473,8,FALSE)</f>
        <v>2.9090909090909092</v>
      </c>
      <c r="D299" s="22">
        <f>VLOOKUP($O299,CardStats!$A$3:$AH$473,9,FALSE)</f>
        <v>2.6</v>
      </c>
      <c r="E299" s="27">
        <f>VLOOKUP($O299,CardStats!$A$3:$AH$473,11,FALSE)</f>
        <v>1</v>
      </c>
      <c r="F299" s="27">
        <f>VLOOKUP($O299,CardStats!$A$3:$AH$473,12,FALSE)</f>
        <v>1</v>
      </c>
      <c r="G299" s="27">
        <f>VLOOKUP($O299,CardStats!$A$3:$AH$473,14,FALSE)</f>
        <v>0.81818181818181823</v>
      </c>
      <c r="H299" s="27">
        <f>VLOOKUP($O299,CardStats!$A$3:$AH$473,15,FALSE)</f>
        <v>1</v>
      </c>
      <c r="I299" s="27">
        <f>VLOOKUP($O299,CardStats!$A$3:$AH$473,17,FALSE)</f>
        <v>0.72727272727272729</v>
      </c>
      <c r="J299" s="27">
        <f>VLOOKUP($O299,CardStats!$A$3:$AH$473,18,FALSE)</f>
        <v>1</v>
      </c>
      <c r="K299" s="27">
        <f>VLOOKUP($O299,CardStats!$A$3:$AH$473,20,FALSE)</f>
        <v>1</v>
      </c>
      <c r="L299" s="27">
        <f>VLOOKUP($O299,CardStats!$A$3:$AH$473,21,FALSE)</f>
        <v>1</v>
      </c>
      <c r="M299" s="27">
        <f>VLOOKUP($O299,CardStats!$A$3:$AH$473,23,FALSE)</f>
        <v>1</v>
      </c>
      <c r="N299" s="27">
        <f>VLOOKUP($O299,CardStats!$A$3:$AH$473,24,FALSE)</f>
        <v>1</v>
      </c>
      <c r="O299" s="24" t="str">
        <f>Fixtures!A299</f>
        <v>Lecce</v>
      </c>
      <c r="P299" s="24" t="str">
        <f>Fixtures!E299</f>
        <v>Serie A</v>
      </c>
      <c r="Q299" s="25">
        <f>IF(Fixtures!C299&gt;7,Fixtures!D299)</f>
        <v>43821</v>
      </c>
      <c r="R299" s="24" t="str">
        <f>Fixtures!B299</f>
        <v>Bologna</v>
      </c>
      <c r="S299" s="22">
        <f>VLOOKUP($R299,CardStats!$A$3:$AH$473,5,FALSE)</f>
        <v>6.6363636363636367</v>
      </c>
      <c r="T299" s="22">
        <f>VLOOKUP($R299,CardStats!$A$3:$AH$473,7,FALSE)</f>
        <v>6.333333333333333</v>
      </c>
      <c r="U299" s="22">
        <f>VLOOKUP($R299,CardStats!$A$3:$AH$473,8,FALSE)</f>
        <v>3.3636363636363638</v>
      </c>
      <c r="V299" s="22">
        <f>VLOOKUP($R299,CardStats!$A$3:$AH$473,10,FALSE)</f>
        <v>3.5</v>
      </c>
      <c r="W299" s="27">
        <f>VLOOKUP($R299,CardStats!$A$3:$AH$473,11,FALSE)</f>
        <v>1</v>
      </c>
      <c r="X299" s="27">
        <f>VLOOKUP($R299,CardStats!$A$3:$AH$473,13,FALSE)</f>
        <v>1</v>
      </c>
      <c r="Y299" s="27">
        <f>VLOOKUP($R299,CardStats!$A$3:$AH$473,14,FALSE)</f>
        <v>0.90909090909090906</v>
      </c>
      <c r="Z299" s="27">
        <f>VLOOKUP($R299,CardStats!$A$3:$AH$473,16,FALSE)</f>
        <v>0.83333333333333337</v>
      </c>
      <c r="AA299" s="27">
        <f>VLOOKUP($R299,CardStats!$A$3:$AH$473,17,FALSE)</f>
        <v>0.81818181818181823</v>
      </c>
      <c r="AB299" s="27">
        <f>VLOOKUP($R299,CardStats!$A$3:$AH$473,19,FALSE)</f>
        <v>0.83333333333333337</v>
      </c>
      <c r="AC299" s="27">
        <f>VLOOKUP($R299,CardStats!$A$3:$AH$473,20,FALSE)</f>
        <v>1</v>
      </c>
      <c r="AD299" s="27">
        <f>VLOOKUP($R299,CardStats!$A$3:$AH$473,22,FALSE)</f>
        <v>1</v>
      </c>
      <c r="AE299" s="27">
        <f>VLOOKUP($R299,CardStats!$A$3:$AH$473,23,FALSE)</f>
        <v>0.81818181818181823</v>
      </c>
      <c r="AF299" s="27">
        <f>VLOOKUP($R299,CardStats!$A$3:$AH$473,25,FALSE)</f>
        <v>0.83333333333333337</v>
      </c>
    </row>
    <row r="300" spans="1:32" hidden="1" x14ac:dyDescent="0.3">
      <c r="A300" s="22">
        <f>VLOOKUP($O300,CardStats!$A$3:$AH$473,5,FALSE)</f>
        <v>4.7272727272727275</v>
      </c>
      <c r="B300" s="22">
        <f>VLOOKUP($O300,CardStats!$A$3:$AH$473,6,FALSE)</f>
        <v>4.666666666666667</v>
      </c>
      <c r="C300" s="22">
        <f>VLOOKUP($O300,CardStats!$A$3:$AH$473,8,FALSE)</f>
        <v>1.9090909090909092</v>
      </c>
      <c r="D300" s="22">
        <f>VLOOKUP($O300,CardStats!$A$3:$AH$473,9,FALSE)</f>
        <v>1.5</v>
      </c>
      <c r="E300" s="27">
        <f>VLOOKUP($O300,CardStats!$A$3:$AH$473,11,FALSE)</f>
        <v>1</v>
      </c>
      <c r="F300" s="27">
        <f>VLOOKUP($O300,CardStats!$A$3:$AH$473,12,FALSE)</f>
        <v>1</v>
      </c>
      <c r="G300" s="27">
        <f>VLOOKUP($O300,CardStats!$A$3:$AH$473,14,FALSE)</f>
        <v>0.90909090909090906</v>
      </c>
      <c r="H300" s="27">
        <f>VLOOKUP($O300,CardStats!$A$3:$AH$473,15,FALSE)</f>
        <v>0.83333333333333337</v>
      </c>
      <c r="I300" s="27">
        <f>VLOOKUP($O300,CardStats!$A$3:$AH$473,17,FALSE)</f>
        <v>0.54545454545454541</v>
      </c>
      <c r="J300" s="27">
        <f>VLOOKUP($O300,CardStats!$A$3:$AH$473,18,FALSE)</f>
        <v>0.66666666666666663</v>
      </c>
      <c r="K300" s="27">
        <f>VLOOKUP($O300,CardStats!$A$3:$AH$473,20,FALSE)</f>
        <v>0.90909090909090906</v>
      </c>
      <c r="L300" s="27">
        <f>VLOOKUP($O300,CardStats!$A$3:$AH$473,21,FALSE)</f>
        <v>0.83333333333333337</v>
      </c>
      <c r="M300" s="27">
        <f>VLOOKUP($O300,CardStats!$A$3:$AH$473,23,FALSE)</f>
        <v>0.72727272727272729</v>
      </c>
      <c r="N300" s="27">
        <f>VLOOKUP($O300,CardStats!$A$3:$AH$473,24,FALSE)</f>
        <v>0.5</v>
      </c>
      <c r="O300" s="24" t="str">
        <f>Fixtures!A300</f>
        <v>Parma</v>
      </c>
      <c r="P300" s="24" t="str">
        <f>Fixtures!E300</f>
        <v>Serie A</v>
      </c>
      <c r="Q300" s="25">
        <f>IF(Fixtures!C300&gt;7,Fixtures!D300)</f>
        <v>43821</v>
      </c>
      <c r="R300" s="24" t="str">
        <f>Fixtures!B300</f>
        <v>Brescia</v>
      </c>
      <c r="S300" s="22">
        <f>VLOOKUP($R300,CardStats!$A$3:$AH$473,5,FALSE)</f>
        <v>6</v>
      </c>
      <c r="T300" s="22">
        <f>VLOOKUP($R300,CardStats!$A$3:$AH$473,7,FALSE)</f>
        <v>6.333333333333333</v>
      </c>
      <c r="U300" s="22">
        <f>VLOOKUP($R300,CardStats!$A$3:$AH$473,8,FALSE)</f>
        <v>2.7</v>
      </c>
      <c r="V300" s="22">
        <f>VLOOKUP($R300,CardStats!$A$3:$AH$473,10,FALSE)</f>
        <v>3.3333333333333335</v>
      </c>
      <c r="W300" s="27">
        <f>VLOOKUP($R300,CardStats!$A$3:$AH$473,11,FALSE)</f>
        <v>1</v>
      </c>
      <c r="X300" s="27">
        <f>VLOOKUP($R300,CardStats!$A$3:$AH$473,13,FALSE)</f>
        <v>1</v>
      </c>
      <c r="Y300" s="27">
        <f>VLOOKUP($R300,CardStats!$A$3:$AH$473,14,FALSE)</f>
        <v>0.8</v>
      </c>
      <c r="Z300" s="27">
        <f>VLOOKUP($R300,CardStats!$A$3:$AH$473,16,FALSE)</f>
        <v>0.83333333333333337</v>
      </c>
      <c r="AA300" s="27">
        <f>VLOOKUP($R300,CardStats!$A$3:$AH$473,17,FALSE)</f>
        <v>0.6</v>
      </c>
      <c r="AB300" s="27">
        <f>VLOOKUP($R300,CardStats!$A$3:$AH$473,19,FALSE)</f>
        <v>0.66666666666666663</v>
      </c>
      <c r="AC300" s="27">
        <f>VLOOKUP($R300,CardStats!$A$3:$AH$473,20,FALSE)</f>
        <v>0.9</v>
      </c>
      <c r="AD300" s="27">
        <f>VLOOKUP($R300,CardStats!$A$3:$AH$473,22,FALSE)</f>
        <v>1</v>
      </c>
      <c r="AE300" s="27">
        <f>VLOOKUP($R300,CardStats!$A$3:$AH$473,23,FALSE)</f>
        <v>0.7</v>
      </c>
      <c r="AF300" s="27">
        <f>VLOOKUP($R300,CardStats!$A$3:$AH$473,25,FALSE)</f>
        <v>0.83333333333333337</v>
      </c>
    </row>
    <row r="301" spans="1:32" hidden="1" x14ac:dyDescent="0.3">
      <c r="A301" s="22">
        <f>VLOOKUP($O301,CardStats!$A$3:$AH$473,5,FALSE)</f>
        <v>5.7</v>
      </c>
      <c r="B301" s="22">
        <f>VLOOKUP($O301,CardStats!$A$3:$AH$473,6,FALSE)</f>
        <v>5.6</v>
      </c>
      <c r="C301" s="22">
        <f>VLOOKUP($O301,CardStats!$A$3:$AH$473,8,FALSE)</f>
        <v>2.7</v>
      </c>
      <c r="D301" s="22">
        <f>VLOOKUP($O301,CardStats!$A$3:$AH$473,9,FALSE)</f>
        <v>2.6</v>
      </c>
      <c r="E301" s="27">
        <f>VLOOKUP($O301,CardStats!$A$3:$AH$473,11,FALSE)</f>
        <v>1</v>
      </c>
      <c r="F301" s="27">
        <f>VLOOKUP($O301,CardStats!$A$3:$AH$473,12,FALSE)</f>
        <v>1</v>
      </c>
      <c r="G301" s="27">
        <f>VLOOKUP($O301,CardStats!$A$3:$AH$473,14,FALSE)</f>
        <v>0.9</v>
      </c>
      <c r="H301" s="27">
        <f>VLOOKUP($O301,CardStats!$A$3:$AH$473,15,FALSE)</f>
        <v>1</v>
      </c>
      <c r="I301" s="27">
        <f>VLOOKUP($O301,CardStats!$A$3:$AH$473,17,FALSE)</f>
        <v>0.7</v>
      </c>
      <c r="J301" s="27">
        <f>VLOOKUP($O301,CardStats!$A$3:$AH$473,18,FALSE)</f>
        <v>0.8</v>
      </c>
      <c r="K301" s="27">
        <f>VLOOKUP($O301,CardStats!$A$3:$AH$473,20,FALSE)</f>
        <v>1</v>
      </c>
      <c r="L301" s="27">
        <f>VLOOKUP($O301,CardStats!$A$3:$AH$473,21,FALSE)</f>
        <v>1</v>
      </c>
      <c r="M301" s="27">
        <f>VLOOKUP($O301,CardStats!$A$3:$AH$473,23,FALSE)</f>
        <v>0.8</v>
      </c>
      <c r="N301" s="27">
        <f>VLOOKUP($O301,CardStats!$A$3:$AH$473,24,FALSE)</f>
        <v>0.8</v>
      </c>
      <c r="O301" s="24" t="str">
        <f>Fixtures!A301</f>
        <v>Sassuolo</v>
      </c>
      <c r="P301" s="24" t="str">
        <f>Fixtures!E301</f>
        <v>Serie A</v>
      </c>
      <c r="Q301" s="25">
        <f>IF(Fixtures!C301&gt;7,Fixtures!D301)</f>
        <v>43821</v>
      </c>
      <c r="R301" s="24" t="str">
        <f>Fixtures!B301</f>
        <v>Napoli</v>
      </c>
      <c r="S301" s="22">
        <f>VLOOKUP($R301,CardStats!$A$3:$AH$473,5,FALSE)</f>
        <v>5.0909090909090908</v>
      </c>
      <c r="T301" s="22">
        <f>VLOOKUP($R301,CardStats!$A$3:$AH$473,7,FALSE)</f>
        <v>5.666666666666667</v>
      </c>
      <c r="U301" s="22">
        <f>VLOOKUP($R301,CardStats!$A$3:$AH$473,8,FALSE)</f>
        <v>2.5454545454545454</v>
      </c>
      <c r="V301" s="22">
        <f>VLOOKUP($R301,CardStats!$A$3:$AH$473,10,FALSE)</f>
        <v>2.6666666666666665</v>
      </c>
      <c r="W301" s="27">
        <f>VLOOKUP($R301,CardStats!$A$3:$AH$473,11,FALSE)</f>
        <v>1</v>
      </c>
      <c r="X301" s="27">
        <f>VLOOKUP($R301,CardStats!$A$3:$AH$473,13,FALSE)</f>
        <v>1</v>
      </c>
      <c r="Y301" s="27">
        <f>VLOOKUP($R301,CardStats!$A$3:$AH$473,14,FALSE)</f>
        <v>0.72727272727272729</v>
      </c>
      <c r="Z301" s="27">
        <f>VLOOKUP($R301,CardStats!$A$3:$AH$473,16,FALSE)</f>
        <v>0.83333333333333337</v>
      </c>
      <c r="AA301" s="27">
        <f>VLOOKUP($R301,CardStats!$A$3:$AH$473,17,FALSE)</f>
        <v>0.63636363636363635</v>
      </c>
      <c r="AB301" s="27">
        <f>VLOOKUP($R301,CardStats!$A$3:$AH$473,19,FALSE)</f>
        <v>0.83333333333333337</v>
      </c>
      <c r="AC301" s="27">
        <f>VLOOKUP($R301,CardStats!$A$3:$AH$473,20,FALSE)</f>
        <v>1</v>
      </c>
      <c r="AD301" s="27">
        <f>VLOOKUP($R301,CardStats!$A$3:$AH$473,22,FALSE)</f>
        <v>1</v>
      </c>
      <c r="AE301" s="27">
        <f>VLOOKUP($R301,CardStats!$A$3:$AH$473,23,FALSE)</f>
        <v>0.90909090909090906</v>
      </c>
      <c r="AF301" s="27">
        <f>VLOOKUP($R301,CardStats!$A$3:$AH$473,25,FALSE)</f>
        <v>0.83333333333333337</v>
      </c>
    </row>
    <row r="302" spans="1:32" hidden="1" x14ac:dyDescent="0.3">
      <c r="A302" s="22">
        <f>VLOOKUP($O302,CardStats!$A$3:$AH$473,5,FALSE)</f>
        <v>4.9000000000000004</v>
      </c>
      <c r="B302" s="22">
        <f>VLOOKUP($O302,CardStats!$A$3:$AH$473,6,FALSE)</f>
        <v>4.2</v>
      </c>
      <c r="C302" s="22">
        <f>VLOOKUP($O302,CardStats!$A$3:$AH$473,8,FALSE)</f>
        <v>2.4</v>
      </c>
      <c r="D302" s="22">
        <f>VLOOKUP($O302,CardStats!$A$3:$AH$473,9,FALSE)</f>
        <v>1.6</v>
      </c>
      <c r="E302" s="27">
        <f>VLOOKUP($O302,CardStats!$A$3:$AH$473,11,FALSE)</f>
        <v>0.8</v>
      </c>
      <c r="F302" s="27">
        <f>VLOOKUP($O302,CardStats!$A$3:$AH$473,12,FALSE)</f>
        <v>0.8</v>
      </c>
      <c r="G302" s="27">
        <f>VLOOKUP($O302,CardStats!$A$3:$AH$473,14,FALSE)</f>
        <v>0.8</v>
      </c>
      <c r="H302" s="27">
        <f>VLOOKUP($O302,CardStats!$A$3:$AH$473,15,FALSE)</f>
        <v>0.8</v>
      </c>
      <c r="I302" s="27">
        <f>VLOOKUP($O302,CardStats!$A$3:$AH$473,17,FALSE)</f>
        <v>0.6</v>
      </c>
      <c r="J302" s="27">
        <f>VLOOKUP($O302,CardStats!$A$3:$AH$473,18,FALSE)</f>
        <v>0.4</v>
      </c>
      <c r="K302" s="27">
        <f>VLOOKUP($O302,CardStats!$A$3:$AH$473,20,FALSE)</f>
        <v>0.9</v>
      </c>
      <c r="L302" s="27">
        <f>VLOOKUP($O302,CardStats!$A$3:$AH$473,21,FALSE)</f>
        <v>0.8</v>
      </c>
      <c r="M302" s="27">
        <f>VLOOKUP($O302,CardStats!$A$3:$AH$473,23,FALSE)</f>
        <v>0.8</v>
      </c>
      <c r="N302" s="27">
        <f>VLOOKUP($O302,CardStats!$A$3:$AH$473,24,FALSE)</f>
        <v>0.6</v>
      </c>
      <c r="O302" s="24" t="str">
        <f>Fixtures!A302</f>
        <v>Fortuna Dusseldorf</v>
      </c>
      <c r="P302" s="24" t="str">
        <f>Fixtures!E302</f>
        <v>Bundesliga</v>
      </c>
      <c r="Q302" s="25">
        <f>IF(Fixtures!C302&gt;7,Fixtures!D302)</f>
        <v>43821</v>
      </c>
      <c r="R302" s="24" t="str">
        <f>Fixtures!B302</f>
        <v>Union Berlin</v>
      </c>
      <c r="S302" s="22">
        <f>VLOOKUP($R302,CardStats!$A$3:$AH$473,5,FALSE)</f>
        <v>2.7</v>
      </c>
      <c r="T302" s="22">
        <f>VLOOKUP($R302,CardStats!$A$3:$AH$473,7,FALSE)</f>
        <v>3</v>
      </c>
      <c r="U302" s="22">
        <f>VLOOKUP($R302,CardStats!$A$3:$AH$473,8,FALSE)</f>
        <v>1.6</v>
      </c>
      <c r="V302" s="22">
        <f>VLOOKUP($R302,CardStats!$A$3:$AH$473,10,FALSE)</f>
        <v>1.75</v>
      </c>
      <c r="W302" s="27">
        <f>VLOOKUP($R302,CardStats!$A$3:$AH$473,11,FALSE)</f>
        <v>0.4</v>
      </c>
      <c r="X302" s="27">
        <f>VLOOKUP($R302,CardStats!$A$3:$AH$473,13,FALSE)</f>
        <v>0.5</v>
      </c>
      <c r="Y302" s="27">
        <f>VLOOKUP($R302,CardStats!$A$3:$AH$473,14,FALSE)</f>
        <v>0.3</v>
      </c>
      <c r="Z302" s="27">
        <f>VLOOKUP($R302,CardStats!$A$3:$AH$473,16,FALSE)</f>
        <v>0.5</v>
      </c>
      <c r="AA302" s="27">
        <f>VLOOKUP($R302,CardStats!$A$3:$AH$473,17,FALSE)</f>
        <v>0.2</v>
      </c>
      <c r="AB302" s="27">
        <f>VLOOKUP($R302,CardStats!$A$3:$AH$473,19,FALSE)</f>
        <v>0.25</v>
      </c>
      <c r="AC302" s="27">
        <f>VLOOKUP($R302,CardStats!$A$3:$AH$473,20,FALSE)</f>
        <v>0.9</v>
      </c>
      <c r="AD302" s="27">
        <f>VLOOKUP($R302,CardStats!$A$3:$AH$473,22,FALSE)</f>
        <v>1</v>
      </c>
      <c r="AE302" s="27">
        <f>VLOOKUP($R302,CardStats!$A$3:$AH$473,23,FALSE)</f>
        <v>0.5</v>
      </c>
      <c r="AF302" s="27">
        <f>VLOOKUP($R302,CardStats!$A$3:$AH$473,25,FALSE)</f>
        <v>0.75</v>
      </c>
    </row>
    <row r="303" spans="1:32" hidden="1" x14ac:dyDescent="0.3">
      <c r="A303" s="22">
        <f>VLOOKUP($O303,CardStats!$A$3:$AH$473,5,FALSE)</f>
        <v>3.7</v>
      </c>
      <c r="B303" s="22">
        <f>VLOOKUP($O303,CardStats!$A$3:$AH$473,6,FALSE)</f>
        <v>4.5999999999999996</v>
      </c>
      <c r="C303" s="22">
        <f>VLOOKUP($O303,CardStats!$A$3:$AH$473,8,FALSE)</f>
        <v>2</v>
      </c>
      <c r="D303" s="22">
        <f>VLOOKUP($O303,CardStats!$A$3:$AH$473,9,FALSE)</f>
        <v>2.4</v>
      </c>
      <c r="E303" s="27">
        <f>VLOOKUP($O303,CardStats!$A$3:$AH$473,11,FALSE)</f>
        <v>0.6</v>
      </c>
      <c r="F303" s="27">
        <f>VLOOKUP($O303,CardStats!$A$3:$AH$473,12,FALSE)</f>
        <v>0.8</v>
      </c>
      <c r="G303" s="27">
        <f>VLOOKUP($O303,CardStats!$A$3:$AH$473,14,FALSE)</f>
        <v>0.4</v>
      </c>
      <c r="H303" s="27">
        <f>VLOOKUP($O303,CardStats!$A$3:$AH$473,15,FALSE)</f>
        <v>0.6</v>
      </c>
      <c r="I303" s="27">
        <f>VLOOKUP($O303,CardStats!$A$3:$AH$473,17,FALSE)</f>
        <v>0.3</v>
      </c>
      <c r="J303" s="27">
        <f>VLOOKUP($O303,CardStats!$A$3:$AH$473,18,FALSE)</f>
        <v>0.4</v>
      </c>
      <c r="K303" s="27">
        <f>VLOOKUP($O303,CardStats!$A$3:$AH$473,20,FALSE)</f>
        <v>0.8</v>
      </c>
      <c r="L303" s="27">
        <f>VLOOKUP($O303,CardStats!$A$3:$AH$473,21,FALSE)</f>
        <v>1</v>
      </c>
      <c r="M303" s="27">
        <f>VLOOKUP($O303,CardStats!$A$3:$AH$473,23,FALSE)</f>
        <v>0.5</v>
      </c>
      <c r="N303" s="27">
        <f>VLOOKUP($O303,CardStats!$A$3:$AH$473,24,FALSE)</f>
        <v>0.6</v>
      </c>
      <c r="O303" s="24" t="str">
        <f>Fixtures!A303</f>
        <v>Paderborn</v>
      </c>
      <c r="P303" s="24" t="str">
        <f>Fixtures!E303</f>
        <v>Bundesliga</v>
      </c>
      <c r="Q303" s="25">
        <f>IF(Fixtures!C303&gt;7,Fixtures!D303)</f>
        <v>43821</v>
      </c>
      <c r="R303" s="24" t="str">
        <f>Fixtures!B303</f>
        <v>Eintracht Frankfurt</v>
      </c>
      <c r="S303" s="22">
        <f>VLOOKUP($R303,CardStats!$A$3:$AH$473,5,FALSE)</f>
        <v>3.5</v>
      </c>
      <c r="T303" s="22">
        <f>VLOOKUP($R303,CardStats!$A$3:$AH$473,7,FALSE)</f>
        <v>3</v>
      </c>
      <c r="U303" s="22">
        <f>VLOOKUP($R303,CardStats!$A$3:$AH$473,8,FALSE)</f>
        <v>1.7</v>
      </c>
      <c r="V303" s="22">
        <f>VLOOKUP($R303,CardStats!$A$3:$AH$473,10,FALSE)</f>
        <v>1.5</v>
      </c>
      <c r="W303" s="27">
        <f>VLOOKUP($R303,CardStats!$A$3:$AH$473,11,FALSE)</f>
        <v>0.7</v>
      </c>
      <c r="X303" s="27">
        <f>VLOOKUP($R303,CardStats!$A$3:$AH$473,13,FALSE)</f>
        <v>0.5</v>
      </c>
      <c r="Y303" s="27">
        <f>VLOOKUP($R303,CardStats!$A$3:$AH$473,14,FALSE)</f>
        <v>0.5</v>
      </c>
      <c r="Z303" s="27">
        <f>VLOOKUP($R303,CardStats!$A$3:$AH$473,16,FALSE)</f>
        <v>0.25</v>
      </c>
      <c r="AA303" s="27">
        <f>VLOOKUP($R303,CardStats!$A$3:$AH$473,17,FALSE)</f>
        <v>0.2</v>
      </c>
      <c r="AB303" s="27">
        <f>VLOOKUP($R303,CardStats!$A$3:$AH$473,19,FALSE)</f>
        <v>0.25</v>
      </c>
      <c r="AC303" s="27">
        <f>VLOOKUP($R303,CardStats!$A$3:$AH$473,20,FALSE)</f>
        <v>1</v>
      </c>
      <c r="AD303" s="27">
        <f>VLOOKUP($R303,CardStats!$A$3:$AH$473,22,FALSE)</f>
        <v>1</v>
      </c>
      <c r="AE303" s="27">
        <f>VLOOKUP($R303,CardStats!$A$3:$AH$473,23,FALSE)</f>
        <v>0.5</v>
      </c>
      <c r="AF303" s="27">
        <f>VLOOKUP($R303,CardStats!$A$3:$AH$473,25,FALSE)</f>
        <v>0.25</v>
      </c>
    </row>
    <row r="304" spans="1:32" hidden="1" x14ac:dyDescent="0.3">
      <c r="A304" s="22">
        <f>VLOOKUP($O304,CardStats!$A$3:$AH$473,5,FALSE)</f>
        <v>4.2727272727272725</v>
      </c>
      <c r="B304" s="22">
        <f>VLOOKUP($O304,CardStats!$A$3:$AH$473,6,FALSE)</f>
        <v>4.333333333333333</v>
      </c>
      <c r="C304" s="22">
        <f>VLOOKUP($O304,CardStats!$A$3:$AH$473,8,FALSE)</f>
        <v>2.1818181818181817</v>
      </c>
      <c r="D304" s="22">
        <f>VLOOKUP($O304,CardStats!$A$3:$AH$473,9,FALSE)</f>
        <v>1.8333333333333333</v>
      </c>
      <c r="E304" s="27">
        <f>VLOOKUP($O304,CardStats!$A$3:$AH$473,11,FALSE)</f>
        <v>0.90909090909090906</v>
      </c>
      <c r="F304" s="27">
        <f>VLOOKUP($O304,CardStats!$A$3:$AH$473,12,FALSE)</f>
        <v>1</v>
      </c>
      <c r="G304" s="27">
        <f>VLOOKUP($O304,CardStats!$A$3:$AH$473,14,FALSE)</f>
        <v>0.72727272727272729</v>
      </c>
      <c r="H304" s="27">
        <f>VLOOKUP($O304,CardStats!$A$3:$AH$473,15,FALSE)</f>
        <v>0.83333333333333337</v>
      </c>
      <c r="I304" s="27">
        <f>VLOOKUP($O304,CardStats!$A$3:$AH$473,17,FALSE)</f>
        <v>0.18181818181818182</v>
      </c>
      <c r="J304" s="27">
        <f>VLOOKUP($O304,CardStats!$A$3:$AH$473,18,FALSE)</f>
        <v>0.16666666666666666</v>
      </c>
      <c r="K304" s="27">
        <f>VLOOKUP($O304,CardStats!$A$3:$AH$473,20,FALSE)</f>
        <v>0.90909090909090906</v>
      </c>
      <c r="L304" s="27">
        <f>VLOOKUP($O304,CardStats!$A$3:$AH$473,21,FALSE)</f>
        <v>0.83333333333333337</v>
      </c>
      <c r="M304" s="27">
        <f>VLOOKUP($O304,CardStats!$A$3:$AH$473,23,FALSE)</f>
        <v>0.72727272727272729</v>
      </c>
      <c r="N304" s="27">
        <f>VLOOKUP($O304,CardStats!$A$3:$AH$473,24,FALSE)</f>
        <v>0.5</v>
      </c>
      <c r="O304" s="24" t="str">
        <f>Fixtures!A304</f>
        <v>AFC Bournemouth</v>
      </c>
      <c r="P304" s="24" t="str">
        <f>Fixtures!E304</f>
        <v>Premier League</v>
      </c>
      <c r="Q304" s="25">
        <f>IF(Fixtures!C304&gt;7,Fixtures!D304)</f>
        <v>43825</v>
      </c>
      <c r="R304" s="24" t="str">
        <f>Fixtures!B304</f>
        <v>Arsenal</v>
      </c>
      <c r="S304" s="22">
        <f>VLOOKUP($R304,CardStats!$A$3:$AH$473,5,FALSE)</f>
        <v>4.7272727272727275</v>
      </c>
      <c r="T304" s="22">
        <f>VLOOKUP($R304,CardStats!$A$3:$AH$473,7,FALSE)</f>
        <v>5.2</v>
      </c>
      <c r="U304" s="22">
        <f>VLOOKUP($R304,CardStats!$A$3:$AH$473,8,FALSE)</f>
        <v>2.5454545454545454</v>
      </c>
      <c r="V304" s="22">
        <f>VLOOKUP($R304,CardStats!$A$3:$AH$473,10,FALSE)</f>
        <v>2.6</v>
      </c>
      <c r="W304" s="27">
        <f>VLOOKUP($R304,CardStats!$A$3:$AH$473,11,FALSE)</f>
        <v>0.72727272727272729</v>
      </c>
      <c r="X304" s="27">
        <f>VLOOKUP($R304,CardStats!$A$3:$AH$473,13,FALSE)</f>
        <v>0.8</v>
      </c>
      <c r="Y304" s="27">
        <f>VLOOKUP($R304,CardStats!$A$3:$AH$473,14,FALSE)</f>
        <v>0.54545454545454541</v>
      </c>
      <c r="Z304" s="27">
        <f>VLOOKUP($R304,CardStats!$A$3:$AH$473,16,FALSE)</f>
        <v>0.8</v>
      </c>
      <c r="AA304" s="27">
        <f>VLOOKUP($R304,CardStats!$A$3:$AH$473,17,FALSE)</f>
        <v>0.45454545454545453</v>
      </c>
      <c r="AB304" s="27">
        <f>VLOOKUP($R304,CardStats!$A$3:$AH$473,19,FALSE)</f>
        <v>0.6</v>
      </c>
      <c r="AC304" s="27">
        <f>VLOOKUP($R304,CardStats!$A$3:$AH$473,20,FALSE)</f>
        <v>0.90909090909090906</v>
      </c>
      <c r="AD304" s="27">
        <f>VLOOKUP($R304,CardStats!$A$3:$AH$473,22,FALSE)</f>
        <v>1</v>
      </c>
      <c r="AE304" s="27">
        <f>VLOOKUP($R304,CardStats!$A$3:$AH$473,23,FALSE)</f>
        <v>0.72727272727272729</v>
      </c>
      <c r="AF304" s="27">
        <f>VLOOKUP($R304,CardStats!$A$3:$AH$473,25,FALSE)</f>
        <v>0.8</v>
      </c>
    </row>
    <row r="305" spans="1:32" hidden="1" x14ac:dyDescent="0.3">
      <c r="A305" s="22">
        <f>VLOOKUP($O305,CardStats!$A$3:$AH$473,5,FALSE)</f>
        <v>4.5454545454545459</v>
      </c>
      <c r="B305" s="22">
        <f>VLOOKUP($O305,CardStats!$A$3:$AH$473,6,FALSE)</f>
        <v>4.166666666666667</v>
      </c>
      <c r="C305" s="22">
        <f>VLOOKUP($O305,CardStats!$A$3:$AH$473,8,FALSE)</f>
        <v>1.6363636363636365</v>
      </c>
      <c r="D305" s="22">
        <f>VLOOKUP($O305,CardStats!$A$3:$AH$473,9,FALSE)</f>
        <v>1.1666666666666667</v>
      </c>
      <c r="E305" s="27">
        <f>VLOOKUP($O305,CardStats!$A$3:$AH$473,11,FALSE)</f>
        <v>0.81818181818181823</v>
      </c>
      <c r="F305" s="27">
        <f>VLOOKUP($O305,CardStats!$A$3:$AH$473,12,FALSE)</f>
        <v>0.83333333333333337</v>
      </c>
      <c r="G305" s="27">
        <f>VLOOKUP($O305,CardStats!$A$3:$AH$473,14,FALSE)</f>
        <v>0.72727272727272729</v>
      </c>
      <c r="H305" s="27">
        <f>VLOOKUP($O305,CardStats!$A$3:$AH$473,15,FALSE)</f>
        <v>0.66666666666666663</v>
      </c>
      <c r="I305" s="27">
        <f>VLOOKUP($O305,CardStats!$A$3:$AH$473,17,FALSE)</f>
        <v>0.54545454545454541</v>
      </c>
      <c r="J305" s="27">
        <f>VLOOKUP($O305,CardStats!$A$3:$AH$473,18,FALSE)</f>
        <v>0.66666666666666663</v>
      </c>
      <c r="K305" s="27">
        <f>VLOOKUP($O305,CardStats!$A$3:$AH$473,20,FALSE)</f>
        <v>0.81818181818181823</v>
      </c>
      <c r="L305" s="27">
        <f>VLOOKUP($O305,CardStats!$A$3:$AH$473,21,FALSE)</f>
        <v>0.83333333333333337</v>
      </c>
      <c r="M305" s="27">
        <f>VLOOKUP($O305,CardStats!$A$3:$AH$473,23,FALSE)</f>
        <v>0.36363636363636365</v>
      </c>
      <c r="N305" s="27">
        <f>VLOOKUP($O305,CardStats!$A$3:$AH$473,24,FALSE)</f>
        <v>0.33333333333333331</v>
      </c>
      <c r="O305" s="24" t="str">
        <f>Fixtures!A305</f>
        <v>Aston Villa</v>
      </c>
      <c r="P305" s="24" t="str">
        <f>Fixtures!E305</f>
        <v>Premier League</v>
      </c>
      <c r="Q305" s="25">
        <f>IF(Fixtures!C305&gt;7,Fixtures!D305)</f>
        <v>43825</v>
      </c>
      <c r="R305" s="24" t="str">
        <f>Fixtures!B305</f>
        <v>Norwich City</v>
      </c>
      <c r="S305" s="22">
        <f>VLOOKUP($R305,CardStats!$A$3:$AH$473,5,FALSE)</f>
        <v>3</v>
      </c>
      <c r="T305" s="22">
        <f>VLOOKUP($R305,CardStats!$A$3:$AH$473,7,FALSE)</f>
        <v>2.5</v>
      </c>
      <c r="U305" s="22">
        <f>VLOOKUP($R305,CardStats!$A$3:$AH$473,8,FALSE)</f>
        <v>1.5454545454545454</v>
      </c>
      <c r="V305" s="22">
        <f>VLOOKUP($R305,CardStats!$A$3:$AH$473,10,FALSE)</f>
        <v>1.5</v>
      </c>
      <c r="W305" s="27">
        <f>VLOOKUP($R305,CardStats!$A$3:$AH$473,11,FALSE)</f>
        <v>0.63636363636363635</v>
      </c>
      <c r="X305" s="27">
        <f>VLOOKUP($R305,CardStats!$A$3:$AH$473,13,FALSE)</f>
        <v>0.5</v>
      </c>
      <c r="Y305" s="27">
        <f>VLOOKUP($R305,CardStats!$A$3:$AH$473,14,FALSE)</f>
        <v>0.54545454545454541</v>
      </c>
      <c r="Z305" s="27">
        <f>VLOOKUP($R305,CardStats!$A$3:$AH$473,16,FALSE)</f>
        <v>0.33333333333333331</v>
      </c>
      <c r="AA305" s="27">
        <f>VLOOKUP($R305,CardStats!$A$3:$AH$473,17,FALSE)</f>
        <v>0</v>
      </c>
      <c r="AB305" s="27">
        <f>VLOOKUP($R305,CardStats!$A$3:$AH$473,19,FALSE)</f>
        <v>0</v>
      </c>
      <c r="AC305" s="27">
        <f>VLOOKUP($R305,CardStats!$A$3:$AH$473,20,FALSE)</f>
        <v>1</v>
      </c>
      <c r="AD305" s="27">
        <f>VLOOKUP($R305,CardStats!$A$3:$AH$473,22,FALSE)</f>
        <v>1</v>
      </c>
      <c r="AE305" s="27">
        <f>VLOOKUP($R305,CardStats!$A$3:$AH$473,23,FALSE)</f>
        <v>0.36363636363636365</v>
      </c>
      <c r="AF305" s="27">
        <f>VLOOKUP($R305,CardStats!$A$3:$AH$473,25,FALSE)</f>
        <v>0.33333333333333331</v>
      </c>
    </row>
    <row r="306" spans="1:32" hidden="1" x14ac:dyDescent="0.3">
      <c r="A306" s="22">
        <f>VLOOKUP($O306,CardStats!$A$3:$AH$473,5,FALSE)</f>
        <v>3.6363636363636362</v>
      </c>
      <c r="B306" s="22">
        <f>VLOOKUP($O306,CardStats!$A$3:$AH$473,6,FALSE)</f>
        <v>3.2</v>
      </c>
      <c r="C306" s="22">
        <f>VLOOKUP($O306,CardStats!$A$3:$AH$473,8,FALSE)</f>
        <v>1.8181818181818181</v>
      </c>
      <c r="D306" s="22">
        <f>VLOOKUP($O306,CardStats!$A$3:$AH$473,9,FALSE)</f>
        <v>1.6</v>
      </c>
      <c r="E306" s="27">
        <f>VLOOKUP($O306,CardStats!$A$3:$AH$473,11,FALSE)</f>
        <v>0.63636363636363635</v>
      </c>
      <c r="F306" s="27">
        <f>VLOOKUP($O306,CardStats!$A$3:$AH$473,12,FALSE)</f>
        <v>0.6</v>
      </c>
      <c r="G306" s="27">
        <f>VLOOKUP($O306,CardStats!$A$3:$AH$473,14,FALSE)</f>
        <v>0.45454545454545453</v>
      </c>
      <c r="H306" s="27">
        <f>VLOOKUP($O306,CardStats!$A$3:$AH$473,15,FALSE)</f>
        <v>0.4</v>
      </c>
      <c r="I306" s="27">
        <f>VLOOKUP($O306,CardStats!$A$3:$AH$473,17,FALSE)</f>
        <v>0.45454545454545453</v>
      </c>
      <c r="J306" s="27">
        <f>VLOOKUP($O306,CardStats!$A$3:$AH$473,18,FALSE)</f>
        <v>0.4</v>
      </c>
      <c r="K306" s="27">
        <f>VLOOKUP($O306,CardStats!$A$3:$AH$473,20,FALSE)</f>
        <v>0.90909090909090906</v>
      </c>
      <c r="L306" s="27">
        <f>VLOOKUP($O306,CardStats!$A$3:$AH$473,21,FALSE)</f>
        <v>0.8</v>
      </c>
      <c r="M306" s="27">
        <f>VLOOKUP($O306,CardStats!$A$3:$AH$473,23,FALSE)</f>
        <v>0.63636363636363635</v>
      </c>
      <c r="N306" s="27">
        <f>VLOOKUP($O306,CardStats!$A$3:$AH$473,24,FALSE)</f>
        <v>0.6</v>
      </c>
      <c r="O306" s="24" t="str">
        <f>Fixtures!A306</f>
        <v>Chelsea</v>
      </c>
      <c r="P306" s="24" t="str">
        <f>Fixtures!E306</f>
        <v>Premier League</v>
      </c>
      <c r="Q306" s="25">
        <f>IF(Fixtures!C306&gt;7,Fixtures!D306)</f>
        <v>43825</v>
      </c>
      <c r="R306" s="24" t="str">
        <f>Fixtures!B306</f>
        <v>Southampton</v>
      </c>
      <c r="S306" s="22">
        <f>VLOOKUP($R306,CardStats!$A$3:$AH$473,5,FALSE)</f>
        <v>3.1818181818181817</v>
      </c>
      <c r="T306" s="22">
        <f>VLOOKUP($R306,CardStats!$A$3:$AH$473,7,FALSE)</f>
        <v>3.5</v>
      </c>
      <c r="U306" s="22">
        <f>VLOOKUP($R306,CardStats!$A$3:$AH$473,8,FALSE)</f>
        <v>1.4545454545454546</v>
      </c>
      <c r="V306" s="22">
        <f>VLOOKUP($R306,CardStats!$A$3:$AH$473,10,FALSE)</f>
        <v>1.5</v>
      </c>
      <c r="W306" s="27">
        <f>VLOOKUP($R306,CardStats!$A$3:$AH$473,11,FALSE)</f>
        <v>0.72727272727272729</v>
      </c>
      <c r="X306" s="27">
        <f>VLOOKUP($R306,CardStats!$A$3:$AH$473,13,FALSE)</f>
        <v>0.83333333333333337</v>
      </c>
      <c r="Y306" s="27">
        <f>VLOOKUP($R306,CardStats!$A$3:$AH$473,14,FALSE)</f>
        <v>0.54545454545454541</v>
      </c>
      <c r="Z306" s="27">
        <f>VLOOKUP($R306,CardStats!$A$3:$AH$473,16,FALSE)</f>
        <v>0.66666666666666663</v>
      </c>
      <c r="AA306" s="27">
        <f>VLOOKUP($R306,CardStats!$A$3:$AH$473,17,FALSE)</f>
        <v>0.27272727272727271</v>
      </c>
      <c r="AB306" s="27">
        <f>VLOOKUP($R306,CardStats!$A$3:$AH$473,19,FALSE)</f>
        <v>0.33333333333333331</v>
      </c>
      <c r="AC306" s="27">
        <f>VLOOKUP($R306,CardStats!$A$3:$AH$473,20,FALSE)</f>
        <v>0.81818181818181823</v>
      </c>
      <c r="AD306" s="27">
        <f>VLOOKUP($R306,CardStats!$A$3:$AH$473,22,FALSE)</f>
        <v>0.83333333333333337</v>
      </c>
      <c r="AE306" s="27">
        <f>VLOOKUP($R306,CardStats!$A$3:$AH$473,23,FALSE)</f>
        <v>0.45454545454545453</v>
      </c>
      <c r="AF306" s="27">
        <f>VLOOKUP($R306,CardStats!$A$3:$AH$473,25,FALSE)</f>
        <v>0.5</v>
      </c>
    </row>
    <row r="307" spans="1:32" hidden="1" x14ac:dyDescent="0.3">
      <c r="A307" s="22">
        <f>VLOOKUP($O307,CardStats!$A$3:$AH$473,5,FALSE)</f>
        <v>4.7272727272727275</v>
      </c>
      <c r="B307" s="22">
        <f>VLOOKUP($O307,CardStats!$A$3:$AH$473,6,FALSE)</f>
        <v>4.666666666666667</v>
      </c>
      <c r="C307" s="22">
        <f>VLOOKUP($O307,CardStats!$A$3:$AH$473,8,FALSE)</f>
        <v>2</v>
      </c>
      <c r="D307" s="22">
        <f>VLOOKUP($O307,CardStats!$A$3:$AH$473,9,FALSE)</f>
        <v>2</v>
      </c>
      <c r="E307" s="27">
        <f>VLOOKUP($O307,CardStats!$A$3:$AH$473,11,FALSE)</f>
        <v>0.81818181818181823</v>
      </c>
      <c r="F307" s="27">
        <f>VLOOKUP($O307,CardStats!$A$3:$AH$473,12,FALSE)</f>
        <v>0.83333333333333337</v>
      </c>
      <c r="G307" s="27">
        <f>VLOOKUP($O307,CardStats!$A$3:$AH$473,14,FALSE)</f>
        <v>0.81818181818181823</v>
      </c>
      <c r="H307" s="27">
        <f>VLOOKUP($O307,CardStats!$A$3:$AH$473,15,FALSE)</f>
        <v>0.83333333333333337</v>
      </c>
      <c r="I307" s="27">
        <f>VLOOKUP($O307,CardStats!$A$3:$AH$473,17,FALSE)</f>
        <v>0.54545454545454541</v>
      </c>
      <c r="J307" s="27">
        <f>VLOOKUP($O307,CardStats!$A$3:$AH$473,18,FALSE)</f>
        <v>0.5</v>
      </c>
      <c r="K307" s="27">
        <f>VLOOKUP($O307,CardStats!$A$3:$AH$473,20,FALSE)</f>
        <v>0.90909090909090906</v>
      </c>
      <c r="L307" s="27">
        <f>VLOOKUP($O307,CardStats!$A$3:$AH$473,21,FALSE)</f>
        <v>1</v>
      </c>
      <c r="M307" s="27">
        <f>VLOOKUP($O307,CardStats!$A$3:$AH$473,23,FALSE)</f>
        <v>0.72727272727272729</v>
      </c>
      <c r="N307" s="27">
        <f>VLOOKUP($O307,CardStats!$A$3:$AH$473,24,FALSE)</f>
        <v>0.83333333333333337</v>
      </c>
      <c r="O307" s="24" t="str">
        <f>Fixtures!A307</f>
        <v>Crystal Palace</v>
      </c>
      <c r="P307" s="24" t="str">
        <f>Fixtures!E307</f>
        <v>Premier League</v>
      </c>
      <c r="Q307" s="25">
        <f>IF(Fixtures!C307&gt;7,Fixtures!D307)</f>
        <v>43825</v>
      </c>
      <c r="R307" s="24" t="str">
        <f>Fixtures!B307</f>
        <v>West Ham United</v>
      </c>
      <c r="S307" s="22">
        <f>VLOOKUP($R307,CardStats!$A$3:$AH$473,5,FALSE)</f>
        <v>3.6363636363636362</v>
      </c>
      <c r="T307" s="22">
        <f>VLOOKUP($R307,CardStats!$A$3:$AH$473,7,FALSE)</f>
        <v>3.4</v>
      </c>
      <c r="U307" s="22">
        <f>VLOOKUP($R307,CardStats!$A$3:$AH$473,8,FALSE)</f>
        <v>2</v>
      </c>
      <c r="V307" s="22">
        <f>VLOOKUP($R307,CardStats!$A$3:$AH$473,10,FALSE)</f>
        <v>1.8</v>
      </c>
      <c r="W307" s="27">
        <f>VLOOKUP($R307,CardStats!$A$3:$AH$473,11,FALSE)</f>
        <v>0.81818181818181823</v>
      </c>
      <c r="X307" s="27">
        <f>VLOOKUP($R307,CardStats!$A$3:$AH$473,13,FALSE)</f>
        <v>0.6</v>
      </c>
      <c r="Y307" s="27">
        <f>VLOOKUP($R307,CardStats!$A$3:$AH$473,14,FALSE)</f>
        <v>0.63636363636363635</v>
      </c>
      <c r="Z307" s="27">
        <f>VLOOKUP($R307,CardStats!$A$3:$AH$473,16,FALSE)</f>
        <v>0.6</v>
      </c>
      <c r="AA307" s="27">
        <f>VLOOKUP($R307,CardStats!$A$3:$AH$473,17,FALSE)</f>
        <v>0.18181818181818182</v>
      </c>
      <c r="AB307" s="27">
        <f>VLOOKUP($R307,CardStats!$A$3:$AH$473,19,FALSE)</f>
        <v>0.2</v>
      </c>
      <c r="AC307" s="27">
        <f>VLOOKUP($R307,CardStats!$A$3:$AH$473,20,FALSE)</f>
        <v>1</v>
      </c>
      <c r="AD307" s="27">
        <f>VLOOKUP($R307,CardStats!$A$3:$AH$473,22,FALSE)</f>
        <v>1</v>
      </c>
      <c r="AE307" s="27">
        <f>VLOOKUP($R307,CardStats!$A$3:$AH$473,23,FALSE)</f>
        <v>0.81818181818181823</v>
      </c>
      <c r="AF307" s="27">
        <f>VLOOKUP($R307,CardStats!$A$3:$AH$473,25,FALSE)</f>
        <v>0.6</v>
      </c>
    </row>
    <row r="308" spans="1:32" hidden="1" x14ac:dyDescent="0.3">
      <c r="A308" s="22">
        <f>VLOOKUP($O308,CardStats!$A$3:$AH$473,5,FALSE)</f>
        <v>4.5454545454545459</v>
      </c>
      <c r="B308" s="22">
        <f>VLOOKUP($O308,CardStats!$A$3:$AH$473,6,FALSE)</f>
        <v>4.666666666666667</v>
      </c>
      <c r="C308" s="22">
        <f>VLOOKUP($O308,CardStats!$A$3:$AH$473,8,FALSE)</f>
        <v>2.0909090909090908</v>
      </c>
      <c r="D308" s="22">
        <f>VLOOKUP($O308,CardStats!$A$3:$AH$473,9,FALSE)</f>
        <v>1.5</v>
      </c>
      <c r="E308" s="27">
        <f>VLOOKUP($O308,CardStats!$A$3:$AH$473,11,FALSE)</f>
        <v>1</v>
      </c>
      <c r="F308" s="27">
        <f>VLOOKUP($O308,CardStats!$A$3:$AH$473,12,FALSE)</f>
        <v>1</v>
      </c>
      <c r="G308" s="27">
        <f>VLOOKUP($O308,CardStats!$A$3:$AH$473,14,FALSE)</f>
        <v>0.90909090909090906</v>
      </c>
      <c r="H308" s="27">
        <f>VLOOKUP($O308,CardStats!$A$3:$AH$473,15,FALSE)</f>
        <v>1</v>
      </c>
      <c r="I308" s="27">
        <f>VLOOKUP($O308,CardStats!$A$3:$AH$473,17,FALSE)</f>
        <v>0.45454545454545453</v>
      </c>
      <c r="J308" s="27">
        <f>VLOOKUP($O308,CardStats!$A$3:$AH$473,18,FALSE)</f>
        <v>0.33333333333333331</v>
      </c>
      <c r="K308" s="27">
        <f>VLOOKUP($O308,CardStats!$A$3:$AH$473,20,FALSE)</f>
        <v>1</v>
      </c>
      <c r="L308" s="27">
        <f>VLOOKUP($O308,CardStats!$A$3:$AH$473,21,FALSE)</f>
        <v>1</v>
      </c>
      <c r="M308" s="27">
        <f>VLOOKUP($O308,CardStats!$A$3:$AH$473,23,FALSE)</f>
        <v>0.63636363636363635</v>
      </c>
      <c r="N308" s="27">
        <f>VLOOKUP($O308,CardStats!$A$3:$AH$473,24,FALSE)</f>
        <v>0.5</v>
      </c>
      <c r="O308" s="24" t="str">
        <f>Fixtures!A308</f>
        <v>Everton</v>
      </c>
      <c r="P308" s="24" t="str">
        <f>Fixtures!E308</f>
        <v>Premier League</v>
      </c>
      <c r="Q308" s="25">
        <f>IF(Fixtures!C308&gt;7,Fixtures!D308)</f>
        <v>43825</v>
      </c>
      <c r="R308" s="24" t="str">
        <f>Fixtures!B308</f>
        <v>Burnley</v>
      </c>
      <c r="S308" s="22">
        <f>VLOOKUP($R308,CardStats!$A$3:$AH$473,5,FALSE)</f>
        <v>2.6363636363636362</v>
      </c>
      <c r="T308" s="22">
        <f>VLOOKUP($R308,CardStats!$A$3:$AH$473,7,FALSE)</f>
        <v>3</v>
      </c>
      <c r="U308" s="22">
        <f>VLOOKUP($R308,CardStats!$A$3:$AH$473,8,FALSE)</f>
        <v>1.7272727272727273</v>
      </c>
      <c r="V308" s="22">
        <f>VLOOKUP($R308,CardStats!$A$3:$AH$473,10,FALSE)</f>
        <v>2.3333333333333335</v>
      </c>
      <c r="W308" s="27">
        <f>VLOOKUP($R308,CardStats!$A$3:$AH$473,11,FALSE)</f>
        <v>0.54545454545454541</v>
      </c>
      <c r="X308" s="27">
        <f>VLOOKUP($R308,CardStats!$A$3:$AH$473,13,FALSE)</f>
        <v>0.66666666666666663</v>
      </c>
      <c r="Y308" s="27">
        <f>VLOOKUP($R308,CardStats!$A$3:$AH$473,14,FALSE)</f>
        <v>0.27272727272727271</v>
      </c>
      <c r="Z308" s="27">
        <f>VLOOKUP($R308,CardStats!$A$3:$AH$473,16,FALSE)</f>
        <v>0.16666666666666666</v>
      </c>
      <c r="AA308" s="27">
        <f>VLOOKUP($R308,CardStats!$A$3:$AH$473,17,FALSE)</f>
        <v>0.27272727272727271</v>
      </c>
      <c r="AB308" s="27">
        <f>VLOOKUP($R308,CardStats!$A$3:$AH$473,19,FALSE)</f>
        <v>0.16666666666666666</v>
      </c>
      <c r="AC308" s="27">
        <f>VLOOKUP($R308,CardStats!$A$3:$AH$473,20,FALSE)</f>
        <v>0.72727272727272729</v>
      </c>
      <c r="AD308" s="27">
        <f>VLOOKUP($R308,CardStats!$A$3:$AH$473,22,FALSE)</f>
        <v>1</v>
      </c>
      <c r="AE308" s="27">
        <f>VLOOKUP($R308,CardStats!$A$3:$AH$473,23,FALSE)</f>
        <v>0.63636363636363635</v>
      </c>
      <c r="AF308" s="27">
        <f>VLOOKUP($R308,CardStats!$A$3:$AH$473,25,FALSE)</f>
        <v>0.83333333333333337</v>
      </c>
    </row>
    <row r="309" spans="1:32" hidden="1" x14ac:dyDescent="0.3">
      <c r="A309" s="22">
        <f>VLOOKUP($O309,CardStats!$A$3:$AH$473,5,FALSE)</f>
        <v>2.7272727272727271</v>
      </c>
      <c r="B309" s="22">
        <f>VLOOKUP($O309,CardStats!$A$3:$AH$473,6,FALSE)</f>
        <v>3</v>
      </c>
      <c r="C309" s="22">
        <f>VLOOKUP($O309,CardStats!$A$3:$AH$473,8,FALSE)</f>
        <v>1</v>
      </c>
      <c r="D309" s="22">
        <f>VLOOKUP($O309,CardStats!$A$3:$AH$473,9,FALSE)</f>
        <v>0.6</v>
      </c>
      <c r="E309" s="27">
        <f>VLOOKUP($O309,CardStats!$A$3:$AH$473,11,FALSE)</f>
        <v>0.63636363636363635</v>
      </c>
      <c r="F309" s="27">
        <f>VLOOKUP($O309,CardStats!$A$3:$AH$473,12,FALSE)</f>
        <v>0.8</v>
      </c>
      <c r="G309" s="27">
        <f>VLOOKUP($O309,CardStats!$A$3:$AH$473,14,FALSE)</f>
        <v>0.27272727272727271</v>
      </c>
      <c r="H309" s="27">
        <f>VLOOKUP($O309,CardStats!$A$3:$AH$473,15,FALSE)</f>
        <v>0.2</v>
      </c>
      <c r="I309" s="27">
        <f>VLOOKUP($O309,CardStats!$A$3:$AH$473,17,FALSE)</f>
        <v>9.0909090909090912E-2</v>
      </c>
      <c r="J309" s="27">
        <f>VLOOKUP($O309,CardStats!$A$3:$AH$473,18,FALSE)</f>
        <v>0</v>
      </c>
      <c r="K309" s="27">
        <f>VLOOKUP($O309,CardStats!$A$3:$AH$473,20,FALSE)</f>
        <v>0.54545454545454541</v>
      </c>
      <c r="L309" s="27">
        <f>VLOOKUP($O309,CardStats!$A$3:$AH$473,21,FALSE)</f>
        <v>0.6</v>
      </c>
      <c r="M309" s="27">
        <f>VLOOKUP($O309,CardStats!$A$3:$AH$473,23,FALSE)</f>
        <v>0.27272727272727271</v>
      </c>
      <c r="N309" s="27">
        <f>VLOOKUP($O309,CardStats!$A$3:$AH$473,24,FALSE)</f>
        <v>0</v>
      </c>
      <c r="O309" s="24" t="str">
        <f>Fixtures!A309</f>
        <v>Leicester City</v>
      </c>
      <c r="P309" s="24" t="str">
        <f>Fixtures!E309</f>
        <v>Premier League</v>
      </c>
      <c r="Q309" s="25">
        <f>IF(Fixtures!C309&gt;7,Fixtures!D309)</f>
        <v>43825</v>
      </c>
      <c r="R309" s="24" t="str">
        <f>Fixtures!B309</f>
        <v>Liverpool</v>
      </c>
      <c r="S309" s="22">
        <f>VLOOKUP($R309,CardStats!$A$3:$AH$473,5,FALSE)</f>
        <v>2.7272727272727271</v>
      </c>
      <c r="T309" s="22">
        <f>VLOOKUP($R309,CardStats!$A$3:$AH$473,7,FALSE)</f>
        <v>2.5</v>
      </c>
      <c r="U309" s="22">
        <f>VLOOKUP($R309,CardStats!$A$3:$AH$473,8,FALSE)</f>
        <v>1.1818181818181819</v>
      </c>
      <c r="V309" s="22">
        <f>VLOOKUP($R309,CardStats!$A$3:$AH$473,10,FALSE)</f>
        <v>1.3333333333333333</v>
      </c>
      <c r="W309" s="27">
        <f>VLOOKUP($R309,CardStats!$A$3:$AH$473,11,FALSE)</f>
        <v>0.45454545454545453</v>
      </c>
      <c r="X309" s="27">
        <f>VLOOKUP($R309,CardStats!$A$3:$AH$473,13,FALSE)</f>
        <v>0.5</v>
      </c>
      <c r="Y309" s="27">
        <f>VLOOKUP($R309,CardStats!$A$3:$AH$473,14,FALSE)</f>
        <v>0.27272727272727271</v>
      </c>
      <c r="Z309" s="27">
        <f>VLOOKUP($R309,CardStats!$A$3:$AH$473,16,FALSE)</f>
        <v>0.16666666666666666</v>
      </c>
      <c r="AA309" s="27">
        <f>VLOOKUP($R309,CardStats!$A$3:$AH$473,17,FALSE)</f>
        <v>0.27272727272727271</v>
      </c>
      <c r="AB309" s="27">
        <f>VLOOKUP($R309,CardStats!$A$3:$AH$473,19,FALSE)</f>
        <v>0.16666666666666666</v>
      </c>
      <c r="AC309" s="27">
        <f>VLOOKUP($R309,CardStats!$A$3:$AH$473,20,FALSE)</f>
        <v>0.72727272727272729</v>
      </c>
      <c r="AD309" s="27">
        <f>VLOOKUP($R309,CardStats!$A$3:$AH$473,22,FALSE)</f>
        <v>0.83333333333333337</v>
      </c>
      <c r="AE309" s="27">
        <f>VLOOKUP($R309,CardStats!$A$3:$AH$473,23,FALSE)</f>
        <v>0.27272727272727271</v>
      </c>
      <c r="AF309" s="27">
        <f>VLOOKUP($R309,CardStats!$A$3:$AH$473,25,FALSE)</f>
        <v>0.33333333333333331</v>
      </c>
    </row>
    <row r="310" spans="1:32" hidden="1" x14ac:dyDescent="0.3">
      <c r="A310" s="22">
        <f>VLOOKUP($O310,CardStats!$A$3:$AH$473,5,FALSE)</f>
        <v>4.8181818181818183</v>
      </c>
      <c r="B310" s="22">
        <f>VLOOKUP($O310,CardStats!$A$3:$AH$473,6,FALSE)</f>
        <v>4.5999999999999996</v>
      </c>
      <c r="C310" s="22">
        <f>VLOOKUP($O310,CardStats!$A$3:$AH$473,8,FALSE)</f>
        <v>2.1818181818181817</v>
      </c>
      <c r="D310" s="22">
        <f>VLOOKUP($O310,CardStats!$A$3:$AH$473,9,FALSE)</f>
        <v>2</v>
      </c>
      <c r="E310" s="27">
        <f>VLOOKUP($O310,CardStats!$A$3:$AH$473,11,FALSE)</f>
        <v>0.90909090909090906</v>
      </c>
      <c r="F310" s="27">
        <f>VLOOKUP($O310,CardStats!$A$3:$AH$473,12,FALSE)</f>
        <v>0.8</v>
      </c>
      <c r="G310" s="27">
        <f>VLOOKUP($O310,CardStats!$A$3:$AH$473,14,FALSE)</f>
        <v>0.81818181818181823</v>
      </c>
      <c r="H310" s="27">
        <f>VLOOKUP($O310,CardStats!$A$3:$AH$473,15,FALSE)</f>
        <v>0.6</v>
      </c>
      <c r="I310" s="27">
        <f>VLOOKUP($O310,CardStats!$A$3:$AH$473,17,FALSE)</f>
        <v>0.54545454545454541</v>
      </c>
      <c r="J310" s="27">
        <f>VLOOKUP($O310,CardStats!$A$3:$AH$473,18,FALSE)</f>
        <v>0.6</v>
      </c>
      <c r="K310" s="27">
        <f>VLOOKUP($O310,CardStats!$A$3:$AH$473,20,FALSE)</f>
        <v>0.90909090909090906</v>
      </c>
      <c r="L310" s="27">
        <f>VLOOKUP($O310,CardStats!$A$3:$AH$473,21,FALSE)</f>
        <v>0.8</v>
      </c>
      <c r="M310" s="27">
        <f>VLOOKUP($O310,CardStats!$A$3:$AH$473,23,FALSE)</f>
        <v>0.81818181818181823</v>
      </c>
      <c r="N310" s="27">
        <f>VLOOKUP($O310,CardStats!$A$3:$AH$473,24,FALSE)</f>
        <v>0.6</v>
      </c>
      <c r="O310" s="24" t="str">
        <f>Fixtures!A310</f>
        <v>Manchester United</v>
      </c>
      <c r="P310" s="24" t="str">
        <f>Fixtures!E310</f>
        <v>Premier League</v>
      </c>
      <c r="Q310" s="25">
        <f>IF(Fixtures!C310&gt;7,Fixtures!D310)</f>
        <v>43825</v>
      </c>
      <c r="R310" s="24" t="str">
        <f>Fixtures!B310</f>
        <v>Newcastle United</v>
      </c>
      <c r="S310" s="22">
        <f>VLOOKUP($R310,CardStats!$A$3:$AH$473,5,FALSE)</f>
        <v>3.6363636363636362</v>
      </c>
      <c r="T310" s="22">
        <f>VLOOKUP($R310,CardStats!$A$3:$AH$473,7,FALSE)</f>
        <v>2.8333333333333335</v>
      </c>
      <c r="U310" s="22">
        <f>VLOOKUP($R310,CardStats!$A$3:$AH$473,8,FALSE)</f>
        <v>1.8181818181818181</v>
      </c>
      <c r="V310" s="22">
        <f>VLOOKUP($R310,CardStats!$A$3:$AH$473,10,FALSE)</f>
        <v>1.5</v>
      </c>
      <c r="W310" s="27">
        <f>VLOOKUP($R310,CardStats!$A$3:$AH$473,11,FALSE)</f>
        <v>0.90909090909090906</v>
      </c>
      <c r="X310" s="27">
        <f>VLOOKUP($R310,CardStats!$A$3:$AH$473,13,FALSE)</f>
        <v>0.83333333333333337</v>
      </c>
      <c r="Y310" s="27">
        <f>VLOOKUP($R310,CardStats!$A$3:$AH$473,14,FALSE)</f>
        <v>0.54545454545454541</v>
      </c>
      <c r="Z310" s="27">
        <f>VLOOKUP($R310,CardStats!$A$3:$AH$473,16,FALSE)</f>
        <v>0.33333333333333331</v>
      </c>
      <c r="AA310" s="27">
        <f>VLOOKUP($R310,CardStats!$A$3:$AH$473,17,FALSE)</f>
        <v>0.27272727272727271</v>
      </c>
      <c r="AB310" s="27">
        <f>VLOOKUP($R310,CardStats!$A$3:$AH$473,19,FALSE)</f>
        <v>0</v>
      </c>
      <c r="AC310" s="27">
        <f>VLOOKUP($R310,CardStats!$A$3:$AH$473,20,FALSE)</f>
        <v>0.90909090909090906</v>
      </c>
      <c r="AD310" s="27">
        <f>VLOOKUP($R310,CardStats!$A$3:$AH$473,22,FALSE)</f>
        <v>0.83333333333333337</v>
      </c>
      <c r="AE310" s="27">
        <f>VLOOKUP($R310,CardStats!$A$3:$AH$473,23,FALSE)</f>
        <v>0.63636363636363635</v>
      </c>
      <c r="AF310" s="27">
        <f>VLOOKUP($R310,CardStats!$A$3:$AH$473,25,FALSE)</f>
        <v>0.5</v>
      </c>
    </row>
    <row r="311" spans="1:32" hidden="1" x14ac:dyDescent="0.3">
      <c r="A311" s="22">
        <f>VLOOKUP($O311,CardStats!$A$3:$AH$473,5,FALSE)</f>
        <v>3.1818181818181817</v>
      </c>
      <c r="B311" s="22">
        <f>VLOOKUP($O311,CardStats!$A$3:$AH$473,6,FALSE)</f>
        <v>3.5</v>
      </c>
      <c r="C311" s="22">
        <f>VLOOKUP($O311,CardStats!$A$3:$AH$473,8,FALSE)</f>
        <v>1.9090909090909092</v>
      </c>
      <c r="D311" s="22">
        <f>VLOOKUP($O311,CardStats!$A$3:$AH$473,9,FALSE)</f>
        <v>2</v>
      </c>
      <c r="E311" s="27">
        <f>VLOOKUP($O311,CardStats!$A$3:$AH$473,11,FALSE)</f>
        <v>0.63636363636363635</v>
      </c>
      <c r="F311" s="27">
        <f>VLOOKUP($O311,CardStats!$A$3:$AH$473,12,FALSE)</f>
        <v>0.66666666666666663</v>
      </c>
      <c r="G311" s="27">
        <f>VLOOKUP($O311,CardStats!$A$3:$AH$473,14,FALSE)</f>
        <v>0.36363636363636365</v>
      </c>
      <c r="H311" s="27">
        <f>VLOOKUP($O311,CardStats!$A$3:$AH$473,15,FALSE)</f>
        <v>0.33333333333333331</v>
      </c>
      <c r="I311" s="27">
        <f>VLOOKUP($O311,CardStats!$A$3:$AH$473,17,FALSE)</f>
        <v>9.0909090909090912E-2</v>
      </c>
      <c r="J311" s="27">
        <f>VLOOKUP($O311,CardStats!$A$3:$AH$473,18,FALSE)</f>
        <v>0.16666666666666666</v>
      </c>
      <c r="K311" s="27">
        <f>VLOOKUP($O311,CardStats!$A$3:$AH$473,20,FALSE)</f>
        <v>1</v>
      </c>
      <c r="L311" s="27">
        <f>VLOOKUP($O311,CardStats!$A$3:$AH$473,21,FALSE)</f>
        <v>1</v>
      </c>
      <c r="M311" s="27">
        <f>VLOOKUP($O311,CardStats!$A$3:$AH$473,23,FALSE)</f>
        <v>0.54545454545454541</v>
      </c>
      <c r="N311" s="27">
        <f>VLOOKUP($O311,CardStats!$A$3:$AH$473,24,FALSE)</f>
        <v>0.5</v>
      </c>
      <c r="O311" s="24" t="str">
        <f>Fixtures!A311</f>
        <v>Sheffield United</v>
      </c>
      <c r="P311" s="24" t="str">
        <f>Fixtures!E311</f>
        <v>Premier League</v>
      </c>
      <c r="Q311" s="25">
        <f>IF(Fixtures!C311&gt;7,Fixtures!D311)</f>
        <v>43825</v>
      </c>
      <c r="R311" s="24" t="str">
        <f>Fixtures!B311</f>
        <v>Watford</v>
      </c>
      <c r="S311" s="22">
        <f>VLOOKUP($R311,CardStats!$A$3:$AH$473,5,FALSE)</f>
        <v>4.2727272727272725</v>
      </c>
      <c r="T311" s="22">
        <f>VLOOKUP($R311,CardStats!$A$3:$AH$473,7,FALSE)</f>
        <v>4.4000000000000004</v>
      </c>
      <c r="U311" s="22">
        <f>VLOOKUP($R311,CardStats!$A$3:$AH$473,8,FALSE)</f>
        <v>2.2727272727272729</v>
      </c>
      <c r="V311" s="22">
        <f>VLOOKUP($R311,CardStats!$A$3:$AH$473,10,FALSE)</f>
        <v>2.4</v>
      </c>
      <c r="W311" s="27">
        <f>VLOOKUP($R311,CardStats!$A$3:$AH$473,11,FALSE)</f>
        <v>0.63636363636363635</v>
      </c>
      <c r="X311" s="27">
        <f>VLOOKUP($R311,CardStats!$A$3:$AH$473,13,FALSE)</f>
        <v>0.8</v>
      </c>
      <c r="Y311" s="27">
        <f>VLOOKUP($R311,CardStats!$A$3:$AH$473,14,FALSE)</f>
        <v>0.63636363636363635</v>
      </c>
      <c r="Z311" s="27">
        <f>VLOOKUP($R311,CardStats!$A$3:$AH$473,16,FALSE)</f>
        <v>0.8</v>
      </c>
      <c r="AA311" s="27">
        <f>VLOOKUP($R311,CardStats!$A$3:$AH$473,17,FALSE)</f>
        <v>0.54545454545454541</v>
      </c>
      <c r="AB311" s="27">
        <f>VLOOKUP($R311,CardStats!$A$3:$AH$473,19,FALSE)</f>
        <v>0.6</v>
      </c>
      <c r="AC311" s="27">
        <f>VLOOKUP($R311,CardStats!$A$3:$AH$473,20,FALSE)</f>
        <v>0.81818181818181823</v>
      </c>
      <c r="AD311" s="27">
        <f>VLOOKUP($R311,CardStats!$A$3:$AH$473,22,FALSE)</f>
        <v>1</v>
      </c>
      <c r="AE311" s="27">
        <f>VLOOKUP($R311,CardStats!$A$3:$AH$473,23,FALSE)</f>
        <v>0.63636363636363635</v>
      </c>
      <c r="AF311" s="27">
        <f>VLOOKUP($R311,CardStats!$A$3:$AH$473,25,FALSE)</f>
        <v>0.8</v>
      </c>
    </row>
    <row r="312" spans="1:32" hidden="1" x14ac:dyDescent="0.3">
      <c r="A312" s="22">
        <f>VLOOKUP($O312,CardStats!$A$3:$AH$473,5,FALSE)</f>
        <v>4.3636363636363633</v>
      </c>
      <c r="B312" s="22">
        <f>VLOOKUP($O312,CardStats!$A$3:$AH$473,6,FALSE)</f>
        <v>4.5999999999999996</v>
      </c>
      <c r="C312" s="22">
        <f>VLOOKUP($O312,CardStats!$A$3:$AH$473,8,FALSE)</f>
        <v>2.4545454545454546</v>
      </c>
      <c r="D312" s="22">
        <f>VLOOKUP($O312,CardStats!$A$3:$AH$473,9,FALSE)</f>
        <v>2.6</v>
      </c>
      <c r="E312" s="27">
        <f>VLOOKUP($O312,CardStats!$A$3:$AH$473,11,FALSE)</f>
        <v>0.81818181818181823</v>
      </c>
      <c r="F312" s="27">
        <f>VLOOKUP($O312,CardStats!$A$3:$AH$473,12,FALSE)</f>
        <v>0.8</v>
      </c>
      <c r="G312" s="27">
        <f>VLOOKUP($O312,CardStats!$A$3:$AH$473,14,FALSE)</f>
        <v>0.63636363636363635</v>
      </c>
      <c r="H312" s="27">
        <f>VLOOKUP($O312,CardStats!$A$3:$AH$473,15,FALSE)</f>
        <v>0.8</v>
      </c>
      <c r="I312" s="27">
        <f>VLOOKUP($O312,CardStats!$A$3:$AH$473,17,FALSE)</f>
        <v>0.36363636363636365</v>
      </c>
      <c r="J312" s="27">
        <f>VLOOKUP($O312,CardStats!$A$3:$AH$473,18,FALSE)</f>
        <v>0.4</v>
      </c>
      <c r="K312" s="27">
        <f>VLOOKUP($O312,CardStats!$A$3:$AH$473,20,FALSE)</f>
        <v>0.90909090909090906</v>
      </c>
      <c r="L312" s="27">
        <f>VLOOKUP($O312,CardStats!$A$3:$AH$473,21,FALSE)</f>
        <v>1</v>
      </c>
      <c r="M312" s="27">
        <f>VLOOKUP($O312,CardStats!$A$3:$AH$473,23,FALSE)</f>
        <v>0.72727272727272729</v>
      </c>
      <c r="N312" s="27">
        <f>VLOOKUP($O312,CardStats!$A$3:$AH$473,24,FALSE)</f>
        <v>0.8</v>
      </c>
      <c r="O312" s="24" t="str">
        <f>Fixtures!A312</f>
        <v>Tottenham Hotspur</v>
      </c>
      <c r="P312" s="24" t="str">
        <f>Fixtures!E312</f>
        <v>Premier League</v>
      </c>
      <c r="Q312" s="25">
        <f>IF(Fixtures!C312&gt;7,Fixtures!D312)</f>
        <v>43825</v>
      </c>
      <c r="R312" s="24" t="str">
        <f>Fixtures!B312</f>
        <v>Brighton &amp; Hove Albion</v>
      </c>
      <c r="S312" s="22">
        <f>VLOOKUP($R312,CardStats!$A$3:$AH$473,5,FALSE)</f>
        <v>2.9090909090909092</v>
      </c>
      <c r="T312" s="22">
        <f>VLOOKUP($R312,CardStats!$A$3:$AH$473,7,FALSE)</f>
        <v>3.2</v>
      </c>
      <c r="U312" s="22">
        <f>VLOOKUP($R312,CardStats!$A$3:$AH$473,8,FALSE)</f>
        <v>1.4545454545454546</v>
      </c>
      <c r="V312" s="22">
        <f>VLOOKUP($R312,CardStats!$A$3:$AH$473,10,FALSE)</f>
        <v>2</v>
      </c>
      <c r="W312" s="27">
        <f>VLOOKUP($R312,CardStats!$A$3:$AH$473,11,FALSE)</f>
        <v>0.54545454545454541</v>
      </c>
      <c r="X312" s="27">
        <f>VLOOKUP($R312,CardStats!$A$3:$AH$473,13,FALSE)</f>
        <v>0.6</v>
      </c>
      <c r="Y312" s="27">
        <f>VLOOKUP($R312,CardStats!$A$3:$AH$473,14,FALSE)</f>
        <v>0.27272727272727271</v>
      </c>
      <c r="Z312" s="27">
        <f>VLOOKUP($R312,CardStats!$A$3:$AH$473,16,FALSE)</f>
        <v>0.4</v>
      </c>
      <c r="AA312" s="27">
        <f>VLOOKUP($R312,CardStats!$A$3:$AH$473,17,FALSE)</f>
        <v>0.27272727272727271</v>
      </c>
      <c r="AB312" s="27">
        <f>VLOOKUP($R312,CardStats!$A$3:$AH$473,19,FALSE)</f>
        <v>0.4</v>
      </c>
      <c r="AC312" s="27">
        <f>VLOOKUP($R312,CardStats!$A$3:$AH$473,20,FALSE)</f>
        <v>0.72727272727272729</v>
      </c>
      <c r="AD312" s="27">
        <f>VLOOKUP($R312,CardStats!$A$3:$AH$473,22,FALSE)</f>
        <v>1</v>
      </c>
      <c r="AE312" s="27">
        <f>VLOOKUP($R312,CardStats!$A$3:$AH$473,23,FALSE)</f>
        <v>0.45454545454545453</v>
      </c>
      <c r="AF312" s="27">
        <f>VLOOKUP($R312,CardStats!$A$3:$AH$473,25,FALSE)</f>
        <v>0.4</v>
      </c>
    </row>
    <row r="313" spans="1:32" hidden="1" x14ac:dyDescent="0.3">
      <c r="A313" s="22">
        <f>VLOOKUP($O313,CardStats!$A$3:$AH$473,5,FALSE)</f>
        <v>3.9090909090909092</v>
      </c>
      <c r="B313" s="22">
        <f>VLOOKUP($O313,CardStats!$A$3:$AH$473,6,FALSE)</f>
        <v>3</v>
      </c>
      <c r="C313" s="22">
        <f>VLOOKUP($O313,CardStats!$A$3:$AH$473,8,FALSE)</f>
        <v>2.0909090909090908</v>
      </c>
      <c r="D313" s="22">
        <f>VLOOKUP($O313,CardStats!$A$3:$AH$473,9,FALSE)</f>
        <v>1.2</v>
      </c>
      <c r="E313" s="27">
        <f>VLOOKUP($O313,CardStats!$A$3:$AH$473,11,FALSE)</f>
        <v>0.63636363636363635</v>
      </c>
      <c r="F313" s="27">
        <f>VLOOKUP($O313,CardStats!$A$3:$AH$473,12,FALSE)</f>
        <v>0.6</v>
      </c>
      <c r="G313" s="27">
        <f>VLOOKUP($O313,CardStats!$A$3:$AH$473,14,FALSE)</f>
        <v>0.54545454545454541</v>
      </c>
      <c r="H313" s="27">
        <f>VLOOKUP($O313,CardStats!$A$3:$AH$473,15,FALSE)</f>
        <v>0.4</v>
      </c>
      <c r="I313" s="27">
        <f>VLOOKUP($O313,CardStats!$A$3:$AH$473,17,FALSE)</f>
        <v>0.45454545454545453</v>
      </c>
      <c r="J313" s="27">
        <f>VLOOKUP($O313,CardStats!$A$3:$AH$473,18,FALSE)</f>
        <v>0.2</v>
      </c>
      <c r="K313" s="27">
        <f>VLOOKUP($O313,CardStats!$A$3:$AH$473,20,FALSE)</f>
        <v>0.81818181818181823</v>
      </c>
      <c r="L313" s="27">
        <f>VLOOKUP($O313,CardStats!$A$3:$AH$473,21,FALSE)</f>
        <v>0.6</v>
      </c>
      <c r="M313" s="27">
        <f>VLOOKUP($O313,CardStats!$A$3:$AH$473,23,FALSE)</f>
        <v>0.72727272727272729</v>
      </c>
      <c r="N313" s="27">
        <f>VLOOKUP($O313,CardStats!$A$3:$AH$473,24,FALSE)</f>
        <v>0.4</v>
      </c>
      <c r="O313" s="24" t="str">
        <f>Fixtures!A313</f>
        <v>Wolverhampton Wanderers</v>
      </c>
      <c r="P313" s="24" t="str">
        <f>Fixtures!E313</f>
        <v>Premier League</v>
      </c>
      <c r="Q313" s="25">
        <f>IF(Fixtures!C313&gt;7,Fixtures!D313)</f>
        <v>43826</v>
      </c>
      <c r="R313" s="24" t="str">
        <f>Fixtures!B313</f>
        <v>Manchester City</v>
      </c>
      <c r="S313" s="22">
        <f>VLOOKUP($R313,CardStats!$A$3:$AH$473,5,FALSE)</f>
        <v>3.6363636363636362</v>
      </c>
      <c r="T313" s="22">
        <f>VLOOKUP($R313,CardStats!$A$3:$AH$473,7,FALSE)</f>
        <v>3.6</v>
      </c>
      <c r="U313" s="22">
        <f>VLOOKUP($R313,CardStats!$A$3:$AH$473,8,FALSE)</f>
        <v>2.1818181818181817</v>
      </c>
      <c r="V313" s="22">
        <f>VLOOKUP($R313,CardStats!$A$3:$AH$473,10,FALSE)</f>
        <v>1.8</v>
      </c>
      <c r="W313" s="27">
        <f>VLOOKUP($R313,CardStats!$A$3:$AH$473,11,FALSE)</f>
        <v>0.72727272727272729</v>
      </c>
      <c r="X313" s="27">
        <f>VLOOKUP($R313,CardStats!$A$3:$AH$473,13,FALSE)</f>
        <v>0.8</v>
      </c>
      <c r="Y313" s="27">
        <f>VLOOKUP($R313,CardStats!$A$3:$AH$473,14,FALSE)</f>
        <v>0.72727272727272729</v>
      </c>
      <c r="Z313" s="27">
        <f>VLOOKUP($R313,CardStats!$A$3:$AH$473,16,FALSE)</f>
        <v>0.8</v>
      </c>
      <c r="AA313" s="27">
        <f>VLOOKUP($R313,CardStats!$A$3:$AH$473,17,FALSE)</f>
        <v>9.0909090909090912E-2</v>
      </c>
      <c r="AB313" s="27">
        <f>VLOOKUP($R313,CardStats!$A$3:$AH$473,19,FALSE)</f>
        <v>0</v>
      </c>
      <c r="AC313" s="27">
        <f>VLOOKUP($R313,CardStats!$A$3:$AH$473,20,FALSE)</f>
        <v>1</v>
      </c>
      <c r="AD313" s="27">
        <f>VLOOKUP($R313,CardStats!$A$3:$AH$473,22,FALSE)</f>
        <v>1</v>
      </c>
      <c r="AE313" s="27">
        <f>VLOOKUP($R313,CardStats!$A$3:$AH$473,23,FALSE)</f>
        <v>0.63636363636363635</v>
      </c>
      <c r="AF313" s="27">
        <f>VLOOKUP($R313,CardStats!$A$3:$AH$473,25,FALSE)</f>
        <v>0.6</v>
      </c>
    </row>
    <row r="314" spans="1:32" hidden="1" x14ac:dyDescent="0.3">
      <c r="A314" s="22">
        <f>VLOOKUP($O314,CardStats!$A$3:$AH$473,5,FALSE)</f>
        <v>2.9090909090909092</v>
      </c>
      <c r="B314" s="22">
        <f>VLOOKUP($O314,CardStats!$A$3:$AH$473,6,FALSE)</f>
        <v>2.6666666666666665</v>
      </c>
      <c r="C314" s="22">
        <f>VLOOKUP($O314,CardStats!$A$3:$AH$473,8,FALSE)</f>
        <v>1.4545454545454546</v>
      </c>
      <c r="D314" s="22">
        <f>VLOOKUP($O314,CardStats!$A$3:$AH$473,9,FALSE)</f>
        <v>1</v>
      </c>
      <c r="E314" s="27">
        <f>VLOOKUP($O314,CardStats!$A$3:$AH$473,11,FALSE)</f>
        <v>0.54545454545454541</v>
      </c>
      <c r="F314" s="27">
        <f>VLOOKUP($O314,CardStats!$A$3:$AH$473,12,FALSE)</f>
        <v>0.5</v>
      </c>
      <c r="G314" s="27">
        <f>VLOOKUP($O314,CardStats!$A$3:$AH$473,14,FALSE)</f>
        <v>0.27272727272727271</v>
      </c>
      <c r="H314" s="27">
        <f>VLOOKUP($O314,CardStats!$A$3:$AH$473,15,FALSE)</f>
        <v>0.16666666666666666</v>
      </c>
      <c r="I314" s="27">
        <f>VLOOKUP($O314,CardStats!$A$3:$AH$473,17,FALSE)</f>
        <v>0.27272727272727271</v>
      </c>
      <c r="J314" s="27">
        <f>VLOOKUP($O314,CardStats!$A$3:$AH$473,18,FALSE)</f>
        <v>0.16666666666666666</v>
      </c>
      <c r="K314" s="27">
        <f>VLOOKUP($O314,CardStats!$A$3:$AH$473,20,FALSE)</f>
        <v>0.72727272727272729</v>
      </c>
      <c r="L314" s="27">
        <f>VLOOKUP($O314,CardStats!$A$3:$AH$473,21,FALSE)</f>
        <v>0.5</v>
      </c>
      <c r="M314" s="27">
        <f>VLOOKUP($O314,CardStats!$A$3:$AH$473,23,FALSE)</f>
        <v>0.45454545454545453</v>
      </c>
      <c r="N314" s="27">
        <f>VLOOKUP($O314,CardStats!$A$3:$AH$473,24,FALSE)</f>
        <v>0.5</v>
      </c>
      <c r="O314" s="24" t="str">
        <f>Fixtures!A314</f>
        <v>Brighton &amp; Hove Albion</v>
      </c>
      <c r="P314" s="24" t="str">
        <f>Fixtures!E314</f>
        <v>Premier League</v>
      </c>
      <c r="Q314" s="25">
        <f>IF(Fixtures!C314&gt;7,Fixtures!D314)</f>
        <v>43827</v>
      </c>
      <c r="R314" s="24" t="str">
        <f>Fixtures!B314</f>
        <v>AFC Bournemouth</v>
      </c>
      <c r="S314" s="22">
        <f>VLOOKUP($R314,CardStats!$A$3:$AH$473,5,FALSE)</f>
        <v>4.2727272727272725</v>
      </c>
      <c r="T314" s="22">
        <f>VLOOKUP($R314,CardStats!$A$3:$AH$473,7,FALSE)</f>
        <v>4.2</v>
      </c>
      <c r="U314" s="22">
        <f>VLOOKUP($R314,CardStats!$A$3:$AH$473,8,FALSE)</f>
        <v>2.1818181818181817</v>
      </c>
      <c r="V314" s="22">
        <f>VLOOKUP($R314,CardStats!$A$3:$AH$473,10,FALSE)</f>
        <v>2.6</v>
      </c>
      <c r="W314" s="27">
        <f>VLOOKUP($R314,CardStats!$A$3:$AH$473,11,FALSE)</f>
        <v>0.90909090909090906</v>
      </c>
      <c r="X314" s="27">
        <f>VLOOKUP($R314,CardStats!$A$3:$AH$473,13,FALSE)</f>
        <v>0.8</v>
      </c>
      <c r="Y314" s="27">
        <f>VLOOKUP($R314,CardStats!$A$3:$AH$473,14,FALSE)</f>
        <v>0.72727272727272729</v>
      </c>
      <c r="Z314" s="27">
        <f>VLOOKUP($R314,CardStats!$A$3:$AH$473,16,FALSE)</f>
        <v>0.6</v>
      </c>
      <c r="AA314" s="27">
        <f>VLOOKUP($R314,CardStats!$A$3:$AH$473,17,FALSE)</f>
        <v>0.18181818181818182</v>
      </c>
      <c r="AB314" s="27">
        <f>VLOOKUP($R314,CardStats!$A$3:$AH$473,19,FALSE)</f>
        <v>0.2</v>
      </c>
      <c r="AC314" s="27">
        <f>VLOOKUP($R314,CardStats!$A$3:$AH$473,20,FALSE)</f>
        <v>0.90909090909090906</v>
      </c>
      <c r="AD314" s="27">
        <f>VLOOKUP($R314,CardStats!$A$3:$AH$473,22,FALSE)</f>
        <v>1</v>
      </c>
      <c r="AE314" s="27">
        <f>VLOOKUP($R314,CardStats!$A$3:$AH$473,23,FALSE)</f>
        <v>0.72727272727272729</v>
      </c>
      <c r="AF314" s="27">
        <f>VLOOKUP($R314,CardStats!$A$3:$AH$473,25,FALSE)</f>
        <v>1</v>
      </c>
    </row>
    <row r="315" spans="1:32" hidden="1" x14ac:dyDescent="0.3">
      <c r="A315" s="22">
        <f>VLOOKUP($O315,CardStats!$A$3:$AH$473,5,FALSE)</f>
        <v>2.6363636363636362</v>
      </c>
      <c r="B315" s="22">
        <f>VLOOKUP($O315,CardStats!$A$3:$AH$473,6,FALSE)</f>
        <v>2.2000000000000002</v>
      </c>
      <c r="C315" s="22">
        <f>VLOOKUP($O315,CardStats!$A$3:$AH$473,8,FALSE)</f>
        <v>1.7272727272727273</v>
      </c>
      <c r="D315" s="22">
        <f>VLOOKUP($O315,CardStats!$A$3:$AH$473,9,FALSE)</f>
        <v>1</v>
      </c>
      <c r="E315" s="27">
        <f>VLOOKUP($O315,CardStats!$A$3:$AH$473,11,FALSE)</f>
        <v>0.54545454545454541</v>
      </c>
      <c r="F315" s="27">
        <f>VLOOKUP($O315,CardStats!$A$3:$AH$473,12,FALSE)</f>
        <v>0.4</v>
      </c>
      <c r="G315" s="27">
        <f>VLOOKUP($O315,CardStats!$A$3:$AH$473,14,FALSE)</f>
        <v>0.27272727272727271</v>
      </c>
      <c r="H315" s="27">
        <f>VLOOKUP($O315,CardStats!$A$3:$AH$473,15,FALSE)</f>
        <v>0.4</v>
      </c>
      <c r="I315" s="27">
        <f>VLOOKUP($O315,CardStats!$A$3:$AH$473,17,FALSE)</f>
        <v>0.27272727272727271</v>
      </c>
      <c r="J315" s="27">
        <f>VLOOKUP($O315,CardStats!$A$3:$AH$473,18,FALSE)</f>
        <v>0.4</v>
      </c>
      <c r="K315" s="27">
        <f>VLOOKUP($O315,CardStats!$A$3:$AH$473,20,FALSE)</f>
        <v>0.72727272727272729</v>
      </c>
      <c r="L315" s="27">
        <f>VLOOKUP($O315,CardStats!$A$3:$AH$473,21,FALSE)</f>
        <v>0.4</v>
      </c>
      <c r="M315" s="27">
        <f>VLOOKUP($O315,CardStats!$A$3:$AH$473,23,FALSE)</f>
        <v>0.63636363636363635</v>
      </c>
      <c r="N315" s="27">
        <f>VLOOKUP($O315,CardStats!$A$3:$AH$473,24,FALSE)</f>
        <v>0.4</v>
      </c>
      <c r="O315" s="24" t="str">
        <f>Fixtures!A315</f>
        <v>Burnley</v>
      </c>
      <c r="P315" s="24" t="str">
        <f>Fixtures!E315</f>
        <v>Premier League</v>
      </c>
      <c r="Q315" s="25">
        <f>IF(Fixtures!C315&gt;7,Fixtures!D315)</f>
        <v>43827</v>
      </c>
      <c r="R315" s="24" t="str">
        <f>Fixtures!B315</f>
        <v>Manchester United</v>
      </c>
      <c r="S315" s="22">
        <f>VLOOKUP($R315,CardStats!$A$3:$AH$473,5,FALSE)</f>
        <v>4.8181818181818183</v>
      </c>
      <c r="T315" s="22">
        <f>VLOOKUP($R315,CardStats!$A$3:$AH$473,7,FALSE)</f>
        <v>5</v>
      </c>
      <c r="U315" s="22">
        <f>VLOOKUP($R315,CardStats!$A$3:$AH$473,8,FALSE)</f>
        <v>2.1818181818181817</v>
      </c>
      <c r="V315" s="22">
        <f>VLOOKUP($R315,CardStats!$A$3:$AH$473,10,FALSE)</f>
        <v>2.3333333333333335</v>
      </c>
      <c r="W315" s="27">
        <f>VLOOKUP($R315,CardStats!$A$3:$AH$473,11,FALSE)</f>
        <v>0.90909090909090906</v>
      </c>
      <c r="X315" s="27">
        <f>VLOOKUP($R315,CardStats!$A$3:$AH$473,13,FALSE)</f>
        <v>1</v>
      </c>
      <c r="Y315" s="27">
        <f>VLOOKUP($R315,CardStats!$A$3:$AH$473,14,FALSE)</f>
        <v>0.81818181818181823</v>
      </c>
      <c r="Z315" s="27">
        <f>VLOOKUP($R315,CardStats!$A$3:$AH$473,16,FALSE)</f>
        <v>1</v>
      </c>
      <c r="AA315" s="27">
        <f>VLOOKUP($R315,CardStats!$A$3:$AH$473,17,FALSE)</f>
        <v>0.54545454545454541</v>
      </c>
      <c r="AB315" s="27">
        <f>VLOOKUP($R315,CardStats!$A$3:$AH$473,19,FALSE)</f>
        <v>0.5</v>
      </c>
      <c r="AC315" s="27">
        <f>VLOOKUP($R315,CardStats!$A$3:$AH$473,20,FALSE)</f>
        <v>0.90909090909090906</v>
      </c>
      <c r="AD315" s="27">
        <f>VLOOKUP($R315,CardStats!$A$3:$AH$473,22,FALSE)</f>
        <v>1</v>
      </c>
      <c r="AE315" s="27">
        <f>VLOOKUP($R315,CardStats!$A$3:$AH$473,23,FALSE)</f>
        <v>0.81818181818181823</v>
      </c>
      <c r="AF315" s="27">
        <f>VLOOKUP($R315,CardStats!$A$3:$AH$473,25,FALSE)</f>
        <v>1</v>
      </c>
    </row>
    <row r="316" spans="1:32" hidden="1" x14ac:dyDescent="0.3">
      <c r="A316" s="22">
        <f>VLOOKUP($O316,CardStats!$A$3:$AH$473,5,FALSE)</f>
        <v>3.6363636363636362</v>
      </c>
      <c r="B316" s="22">
        <f>VLOOKUP($O316,CardStats!$A$3:$AH$473,6,FALSE)</f>
        <v>4.5999999999999996</v>
      </c>
      <c r="C316" s="22">
        <f>VLOOKUP($O316,CardStats!$A$3:$AH$473,8,FALSE)</f>
        <v>1.8181818181818181</v>
      </c>
      <c r="D316" s="22">
        <f>VLOOKUP($O316,CardStats!$A$3:$AH$473,9,FALSE)</f>
        <v>2.2000000000000002</v>
      </c>
      <c r="E316" s="27">
        <f>VLOOKUP($O316,CardStats!$A$3:$AH$473,11,FALSE)</f>
        <v>0.90909090909090906</v>
      </c>
      <c r="F316" s="27">
        <f>VLOOKUP($O316,CardStats!$A$3:$AH$473,12,FALSE)</f>
        <v>1</v>
      </c>
      <c r="G316" s="27">
        <f>VLOOKUP($O316,CardStats!$A$3:$AH$473,14,FALSE)</f>
        <v>0.54545454545454541</v>
      </c>
      <c r="H316" s="27">
        <f>VLOOKUP($O316,CardStats!$A$3:$AH$473,15,FALSE)</f>
        <v>0.8</v>
      </c>
      <c r="I316" s="27">
        <f>VLOOKUP($O316,CardStats!$A$3:$AH$473,17,FALSE)</f>
        <v>0.27272727272727271</v>
      </c>
      <c r="J316" s="27">
        <f>VLOOKUP($O316,CardStats!$A$3:$AH$473,18,FALSE)</f>
        <v>0.6</v>
      </c>
      <c r="K316" s="27">
        <f>VLOOKUP($O316,CardStats!$A$3:$AH$473,20,FALSE)</f>
        <v>0.90909090909090906</v>
      </c>
      <c r="L316" s="27">
        <f>VLOOKUP($O316,CardStats!$A$3:$AH$473,21,FALSE)</f>
        <v>1</v>
      </c>
      <c r="M316" s="27">
        <f>VLOOKUP($O316,CardStats!$A$3:$AH$473,23,FALSE)</f>
        <v>0.63636363636363635</v>
      </c>
      <c r="N316" s="27">
        <f>VLOOKUP($O316,CardStats!$A$3:$AH$473,24,FALSE)</f>
        <v>0.8</v>
      </c>
      <c r="O316" s="24" t="str">
        <f>Fixtures!A316</f>
        <v>Newcastle United</v>
      </c>
      <c r="P316" s="24" t="str">
        <f>Fixtures!E316</f>
        <v>Premier League</v>
      </c>
      <c r="Q316" s="25">
        <f>IF(Fixtures!C316&gt;7,Fixtures!D316)</f>
        <v>43827</v>
      </c>
      <c r="R316" s="24" t="str">
        <f>Fixtures!B316</f>
        <v>Everton</v>
      </c>
      <c r="S316" s="22">
        <f>VLOOKUP($R316,CardStats!$A$3:$AH$473,5,FALSE)</f>
        <v>4.5454545454545459</v>
      </c>
      <c r="T316" s="22">
        <f>VLOOKUP($R316,CardStats!$A$3:$AH$473,7,FALSE)</f>
        <v>4.4000000000000004</v>
      </c>
      <c r="U316" s="22">
        <f>VLOOKUP($R316,CardStats!$A$3:$AH$473,8,FALSE)</f>
        <v>2.0909090909090908</v>
      </c>
      <c r="V316" s="22">
        <f>VLOOKUP($R316,CardStats!$A$3:$AH$473,10,FALSE)</f>
        <v>2.8</v>
      </c>
      <c r="W316" s="27">
        <f>VLOOKUP($R316,CardStats!$A$3:$AH$473,11,FALSE)</f>
        <v>1</v>
      </c>
      <c r="X316" s="27">
        <f>VLOOKUP($R316,CardStats!$A$3:$AH$473,13,FALSE)</f>
        <v>1</v>
      </c>
      <c r="Y316" s="27">
        <f>VLOOKUP($R316,CardStats!$A$3:$AH$473,14,FALSE)</f>
        <v>0.90909090909090906</v>
      </c>
      <c r="Z316" s="27">
        <f>VLOOKUP($R316,CardStats!$A$3:$AH$473,16,FALSE)</f>
        <v>0.8</v>
      </c>
      <c r="AA316" s="27">
        <f>VLOOKUP($R316,CardStats!$A$3:$AH$473,17,FALSE)</f>
        <v>0.45454545454545453</v>
      </c>
      <c r="AB316" s="27">
        <f>VLOOKUP($R316,CardStats!$A$3:$AH$473,19,FALSE)</f>
        <v>0.6</v>
      </c>
      <c r="AC316" s="27">
        <f>VLOOKUP($R316,CardStats!$A$3:$AH$473,20,FALSE)</f>
        <v>1</v>
      </c>
      <c r="AD316" s="27">
        <f>VLOOKUP($R316,CardStats!$A$3:$AH$473,22,FALSE)</f>
        <v>1</v>
      </c>
      <c r="AE316" s="27">
        <f>VLOOKUP($R316,CardStats!$A$3:$AH$473,23,FALSE)</f>
        <v>0.63636363636363635</v>
      </c>
      <c r="AF316" s="27">
        <f>VLOOKUP($R316,CardStats!$A$3:$AH$473,25,FALSE)</f>
        <v>0.8</v>
      </c>
    </row>
    <row r="317" spans="1:32" hidden="1" x14ac:dyDescent="0.3">
      <c r="A317" s="22">
        <f>VLOOKUP($O317,CardStats!$A$3:$AH$473,5,FALSE)</f>
        <v>3</v>
      </c>
      <c r="B317" s="22">
        <f>VLOOKUP($O317,CardStats!$A$3:$AH$473,6,FALSE)</f>
        <v>3.6</v>
      </c>
      <c r="C317" s="22">
        <f>VLOOKUP($O317,CardStats!$A$3:$AH$473,8,FALSE)</f>
        <v>1.5454545454545454</v>
      </c>
      <c r="D317" s="22">
        <f>VLOOKUP($O317,CardStats!$A$3:$AH$473,9,FALSE)</f>
        <v>1.6</v>
      </c>
      <c r="E317" s="27">
        <f>VLOOKUP($O317,CardStats!$A$3:$AH$473,11,FALSE)</f>
        <v>0.63636363636363635</v>
      </c>
      <c r="F317" s="27">
        <f>VLOOKUP($O317,CardStats!$A$3:$AH$473,12,FALSE)</f>
        <v>0.8</v>
      </c>
      <c r="G317" s="27">
        <f>VLOOKUP($O317,CardStats!$A$3:$AH$473,14,FALSE)</f>
        <v>0.54545454545454541</v>
      </c>
      <c r="H317" s="27">
        <f>VLOOKUP($O317,CardStats!$A$3:$AH$473,15,FALSE)</f>
        <v>0.8</v>
      </c>
      <c r="I317" s="27">
        <f>VLOOKUP($O317,CardStats!$A$3:$AH$473,17,FALSE)</f>
        <v>0</v>
      </c>
      <c r="J317" s="27">
        <f>VLOOKUP($O317,CardStats!$A$3:$AH$473,18,FALSE)</f>
        <v>0</v>
      </c>
      <c r="K317" s="27">
        <f>VLOOKUP($O317,CardStats!$A$3:$AH$473,20,FALSE)</f>
        <v>1</v>
      </c>
      <c r="L317" s="27">
        <f>VLOOKUP($O317,CardStats!$A$3:$AH$473,21,FALSE)</f>
        <v>1</v>
      </c>
      <c r="M317" s="27">
        <f>VLOOKUP($O317,CardStats!$A$3:$AH$473,23,FALSE)</f>
        <v>0.36363636363636365</v>
      </c>
      <c r="N317" s="27">
        <f>VLOOKUP($O317,CardStats!$A$3:$AH$473,24,FALSE)</f>
        <v>0.4</v>
      </c>
      <c r="O317" s="24" t="str">
        <f>Fixtures!A317</f>
        <v>Norwich City</v>
      </c>
      <c r="P317" s="24" t="str">
        <f>Fixtures!E317</f>
        <v>Premier League</v>
      </c>
      <c r="Q317" s="25">
        <f>IF(Fixtures!C317&gt;7,Fixtures!D317)</f>
        <v>43827</v>
      </c>
      <c r="R317" s="24" t="str">
        <f>Fixtures!B317</f>
        <v>Tottenham Hotspur</v>
      </c>
      <c r="S317" s="22">
        <f>VLOOKUP($R317,CardStats!$A$3:$AH$473,5,FALSE)</f>
        <v>4.3636363636363633</v>
      </c>
      <c r="T317" s="22">
        <f>VLOOKUP($R317,CardStats!$A$3:$AH$473,7,FALSE)</f>
        <v>4.166666666666667</v>
      </c>
      <c r="U317" s="22">
        <f>VLOOKUP($R317,CardStats!$A$3:$AH$473,8,FALSE)</f>
        <v>2.4545454545454546</v>
      </c>
      <c r="V317" s="22">
        <f>VLOOKUP($R317,CardStats!$A$3:$AH$473,10,FALSE)</f>
        <v>2.3333333333333335</v>
      </c>
      <c r="W317" s="27">
        <f>VLOOKUP($R317,CardStats!$A$3:$AH$473,11,FALSE)</f>
        <v>0.81818181818181823</v>
      </c>
      <c r="X317" s="27">
        <f>VLOOKUP($R317,CardStats!$A$3:$AH$473,13,FALSE)</f>
        <v>0.83333333333333337</v>
      </c>
      <c r="Y317" s="27">
        <f>VLOOKUP($R317,CardStats!$A$3:$AH$473,14,FALSE)</f>
        <v>0.63636363636363635</v>
      </c>
      <c r="Z317" s="27">
        <f>VLOOKUP($R317,CardStats!$A$3:$AH$473,16,FALSE)</f>
        <v>0.5</v>
      </c>
      <c r="AA317" s="27">
        <f>VLOOKUP($R317,CardStats!$A$3:$AH$473,17,FALSE)</f>
        <v>0.36363636363636365</v>
      </c>
      <c r="AB317" s="27">
        <f>VLOOKUP($R317,CardStats!$A$3:$AH$473,19,FALSE)</f>
        <v>0.33333333333333331</v>
      </c>
      <c r="AC317" s="27">
        <f>VLOOKUP($R317,CardStats!$A$3:$AH$473,20,FALSE)</f>
        <v>0.90909090909090906</v>
      </c>
      <c r="AD317" s="27">
        <f>VLOOKUP($R317,CardStats!$A$3:$AH$473,22,FALSE)</f>
        <v>0.83333333333333337</v>
      </c>
      <c r="AE317" s="27">
        <f>VLOOKUP($R317,CardStats!$A$3:$AH$473,23,FALSE)</f>
        <v>0.72727272727272729</v>
      </c>
      <c r="AF317" s="27">
        <f>VLOOKUP($R317,CardStats!$A$3:$AH$473,25,FALSE)</f>
        <v>0.66666666666666663</v>
      </c>
    </row>
    <row r="318" spans="1:32" hidden="1" x14ac:dyDescent="0.3">
      <c r="A318" s="22">
        <f>VLOOKUP($O318,CardStats!$A$3:$AH$473,5,FALSE)</f>
        <v>3.1818181818181817</v>
      </c>
      <c r="B318" s="22">
        <f>VLOOKUP($O318,CardStats!$A$3:$AH$473,6,FALSE)</f>
        <v>2.8</v>
      </c>
      <c r="C318" s="22">
        <f>VLOOKUP($O318,CardStats!$A$3:$AH$473,8,FALSE)</f>
        <v>1.4545454545454546</v>
      </c>
      <c r="D318" s="22">
        <f>VLOOKUP($O318,CardStats!$A$3:$AH$473,9,FALSE)</f>
        <v>1.4</v>
      </c>
      <c r="E318" s="27">
        <f>VLOOKUP($O318,CardStats!$A$3:$AH$473,11,FALSE)</f>
        <v>0.72727272727272729</v>
      </c>
      <c r="F318" s="27">
        <f>VLOOKUP($O318,CardStats!$A$3:$AH$473,12,FALSE)</f>
        <v>0.6</v>
      </c>
      <c r="G318" s="27">
        <f>VLOOKUP($O318,CardStats!$A$3:$AH$473,14,FALSE)</f>
        <v>0.54545454545454541</v>
      </c>
      <c r="H318" s="27">
        <f>VLOOKUP($O318,CardStats!$A$3:$AH$473,15,FALSE)</f>
        <v>0.4</v>
      </c>
      <c r="I318" s="27">
        <f>VLOOKUP($O318,CardStats!$A$3:$AH$473,17,FALSE)</f>
        <v>0.27272727272727271</v>
      </c>
      <c r="J318" s="27">
        <f>VLOOKUP($O318,CardStats!$A$3:$AH$473,18,FALSE)</f>
        <v>0.2</v>
      </c>
      <c r="K318" s="27">
        <f>VLOOKUP($O318,CardStats!$A$3:$AH$473,20,FALSE)</f>
        <v>0.81818181818181823</v>
      </c>
      <c r="L318" s="27">
        <f>VLOOKUP($O318,CardStats!$A$3:$AH$473,21,FALSE)</f>
        <v>0.8</v>
      </c>
      <c r="M318" s="27">
        <f>VLOOKUP($O318,CardStats!$A$3:$AH$473,23,FALSE)</f>
        <v>0.45454545454545453</v>
      </c>
      <c r="N318" s="27">
        <f>VLOOKUP($O318,CardStats!$A$3:$AH$473,24,FALSE)</f>
        <v>0.4</v>
      </c>
      <c r="O318" s="24" t="str">
        <f>Fixtures!A318</f>
        <v>Southampton</v>
      </c>
      <c r="P318" s="24" t="str">
        <f>Fixtures!E318</f>
        <v>Premier League</v>
      </c>
      <c r="Q318" s="25">
        <f>IF(Fixtures!C318&gt;7,Fixtures!D318)</f>
        <v>43827</v>
      </c>
      <c r="R318" s="24" t="str">
        <f>Fixtures!B318</f>
        <v>Crystal Palace</v>
      </c>
      <c r="S318" s="22">
        <f>VLOOKUP($R318,CardStats!$A$3:$AH$473,5,FALSE)</f>
        <v>4.7272727272727275</v>
      </c>
      <c r="T318" s="22">
        <f>VLOOKUP($R318,CardStats!$A$3:$AH$473,7,FALSE)</f>
        <v>4.8</v>
      </c>
      <c r="U318" s="22">
        <f>VLOOKUP($R318,CardStats!$A$3:$AH$473,8,FALSE)</f>
        <v>2</v>
      </c>
      <c r="V318" s="22">
        <f>VLOOKUP($R318,CardStats!$A$3:$AH$473,10,FALSE)</f>
        <v>2</v>
      </c>
      <c r="W318" s="27">
        <f>VLOOKUP($R318,CardStats!$A$3:$AH$473,11,FALSE)</f>
        <v>0.81818181818181823</v>
      </c>
      <c r="X318" s="27">
        <f>VLOOKUP($R318,CardStats!$A$3:$AH$473,13,FALSE)</f>
        <v>0.8</v>
      </c>
      <c r="Y318" s="27">
        <f>VLOOKUP($R318,CardStats!$A$3:$AH$473,14,FALSE)</f>
        <v>0.81818181818181823</v>
      </c>
      <c r="Z318" s="27">
        <f>VLOOKUP($R318,CardStats!$A$3:$AH$473,16,FALSE)</f>
        <v>0.8</v>
      </c>
      <c r="AA318" s="27">
        <f>VLOOKUP($R318,CardStats!$A$3:$AH$473,17,FALSE)</f>
        <v>0.54545454545454541</v>
      </c>
      <c r="AB318" s="27">
        <f>VLOOKUP($R318,CardStats!$A$3:$AH$473,19,FALSE)</f>
        <v>0.6</v>
      </c>
      <c r="AC318" s="27">
        <f>VLOOKUP($R318,CardStats!$A$3:$AH$473,20,FALSE)</f>
        <v>0.90909090909090906</v>
      </c>
      <c r="AD318" s="27">
        <f>VLOOKUP($R318,CardStats!$A$3:$AH$473,22,FALSE)</f>
        <v>0.8</v>
      </c>
      <c r="AE318" s="27">
        <f>VLOOKUP($R318,CardStats!$A$3:$AH$473,23,FALSE)</f>
        <v>0.72727272727272729</v>
      </c>
      <c r="AF318" s="27">
        <f>VLOOKUP($R318,CardStats!$A$3:$AH$473,25,FALSE)</f>
        <v>0.6</v>
      </c>
    </row>
    <row r="319" spans="1:32" hidden="1" x14ac:dyDescent="0.3">
      <c r="A319" s="22">
        <f>VLOOKUP($O319,CardStats!$A$3:$AH$473,5,FALSE)</f>
        <v>4.2727272727272725</v>
      </c>
      <c r="B319" s="22">
        <f>VLOOKUP($O319,CardStats!$A$3:$AH$473,6,FALSE)</f>
        <v>4.166666666666667</v>
      </c>
      <c r="C319" s="22">
        <f>VLOOKUP($O319,CardStats!$A$3:$AH$473,8,FALSE)</f>
        <v>2.2727272727272729</v>
      </c>
      <c r="D319" s="22">
        <f>VLOOKUP($O319,CardStats!$A$3:$AH$473,9,FALSE)</f>
        <v>2.1666666666666665</v>
      </c>
      <c r="E319" s="27">
        <f>VLOOKUP($O319,CardStats!$A$3:$AH$473,11,FALSE)</f>
        <v>0.63636363636363635</v>
      </c>
      <c r="F319" s="27">
        <f>VLOOKUP($O319,CardStats!$A$3:$AH$473,12,FALSE)</f>
        <v>0.5</v>
      </c>
      <c r="G319" s="27">
        <f>VLOOKUP($O319,CardStats!$A$3:$AH$473,14,FALSE)</f>
        <v>0.63636363636363635</v>
      </c>
      <c r="H319" s="27">
        <f>VLOOKUP($O319,CardStats!$A$3:$AH$473,15,FALSE)</f>
        <v>0.5</v>
      </c>
      <c r="I319" s="27">
        <f>VLOOKUP($O319,CardStats!$A$3:$AH$473,17,FALSE)</f>
        <v>0.54545454545454541</v>
      </c>
      <c r="J319" s="27">
        <f>VLOOKUP($O319,CardStats!$A$3:$AH$473,18,FALSE)</f>
        <v>0.5</v>
      </c>
      <c r="K319" s="27">
        <f>VLOOKUP($O319,CardStats!$A$3:$AH$473,20,FALSE)</f>
        <v>0.81818181818181823</v>
      </c>
      <c r="L319" s="27">
        <f>VLOOKUP($O319,CardStats!$A$3:$AH$473,21,FALSE)</f>
        <v>0.66666666666666663</v>
      </c>
      <c r="M319" s="27">
        <f>VLOOKUP($O319,CardStats!$A$3:$AH$473,23,FALSE)</f>
        <v>0.63636363636363635</v>
      </c>
      <c r="N319" s="27">
        <f>VLOOKUP($O319,CardStats!$A$3:$AH$473,24,FALSE)</f>
        <v>0.5</v>
      </c>
      <c r="O319" s="24" t="str">
        <f>Fixtures!A319</f>
        <v>Watford</v>
      </c>
      <c r="P319" s="24" t="str">
        <f>Fixtures!E319</f>
        <v>Premier League</v>
      </c>
      <c r="Q319" s="25">
        <f>IF(Fixtures!C319&gt;7,Fixtures!D319)</f>
        <v>43827</v>
      </c>
      <c r="R319" s="24" t="str">
        <f>Fixtures!B319</f>
        <v>Aston Villa</v>
      </c>
      <c r="S319" s="22">
        <f>VLOOKUP($R319,CardStats!$A$3:$AH$473,5,FALSE)</f>
        <v>4.5454545454545459</v>
      </c>
      <c r="T319" s="22">
        <f>VLOOKUP($R319,CardStats!$A$3:$AH$473,7,FALSE)</f>
        <v>5</v>
      </c>
      <c r="U319" s="22">
        <f>VLOOKUP($R319,CardStats!$A$3:$AH$473,8,FALSE)</f>
        <v>1.6363636363636365</v>
      </c>
      <c r="V319" s="22">
        <f>VLOOKUP($R319,CardStats!$A$3:$AH$473,10,FALSE)</f>
        <v>2.2000000000000002</v>
      </c>
      <c r="W319" s="27">
        <f>VLOOKUP($R319,CardStats!$A$3:$AH$473,11,FALSE)</f>
        <v>0.81818181818181823</v>
      </c>
      <c r="X319" s="27">
        <f>VLOOKUP($R319,CardStats!$A$3:$AH$473,13,FALSE)</f>
        <v>0.8</v>
      </c>
      <c r="Y319" s="27">
        <f>VLOOKUP($R319,CardStats!$A$3:$AH$473,14,FALSE)</f>
        <v>0.72727272727272729</v>
      </c>
      <c r="Z319" s="27">
        <f>VLOOKUP($R319,CardStats!$A$3:$AH$473,16,FALSE)</f>
        <v>0.8</v>
      </c>
      <c r="AA319" s="27">
        <f>VLOOKUP($R319,CardStats!$A$3:$AH$473,17,FALSE)</f>
        <v>0.54545454545454541</v>
      </c>
      <c r="AB319" s="27">
        <f>VLOOKUP($R319,CardStats!$A$3:$AH$473,19,FALSE)</f>
        <v>0.4</v>
      </c>
      <c r="AC319" s="27">
        <f>VLOOKUP($R319,CardStats!$A$3:$AH$473,20,FALSE)</f>
        <v>0.81818181818181823</v>
      </c>
      <c r="AD319" s="27">
        <f>VLOOKUP($R319,CardStats!$A$3:$AH$473,22,FALSE)</f>
        <v>0.8</v>
      </c>
      <c r="AE319" s="27">
        <f>VLOOKUP($R319,CardStats!$A$3:$AH$473,23,FALSE)</f>
        <v>0.36363636363636365</v>
      </c>
      <c r="AF319" s="27">
        <f>VLOOKUP($R319,CardStats!$A$3:$AH$473,25,FALSE)</f>
        <v>0.4</v>
      </c>
    </row>
    <row r="320" spans="1:32" hidden="1" x14ac:dyDescent="0.3">
      <c r="A320" s="22">
        <f>VLOOKUP($O320,CardStats!$A$3:$AH$473,5,FALSE)</f>
        <v>3.6363636363636362</v>
      </c>
      <c r="B320" s="22">
        <f>VLOOKUP($O320,CardStats!$A$3:$AH$473,6,FALSE)</f>
        <v>3.8333333333333335</v>
      </c>
      <c r="C320" s="22">
        <f>VLOOKUP($O320,CardStats!$A$3:$AH$473,8,FALSE)</f>
        <v>2</v>
      </c>
      <c r="D320" s="22">
        <f>VLOOKUP($O320,CardStats!$A$3:$AH$473,9,FALSE)</f>
        <v>2.1666666666666665</v>
      </c>
      <c r="E320" s="27">
        <f>VLOOKUP($O320,CardStats!$A$3:$AH$473,11,FALSE)</f>
        <v>0.81818181818181823</v>
      </c>
      <c r="F320" s="27">
        <f>VLOOKUP($O320,CardStats!$A$3:$AH$473,12,FALSE)</f>
        <v>1</v>
      </c>
      <c r="G320" s="27">
        <f>VLOOKUP($O320,CardStats!$A$3:$AH$473,14,FALSE)</f>
        <v>0.63636363636363635</v>
      </c>
      <c r="H320" s="27">
        <f>VLOOKUP($O320,CardStats!$A$3:$AH$473,15,FALSE)</f>
        <v>0.66666666666666663</v>
      </c>
      <c r="I320" s="27">
        <f>VLOOKUP($O320,CardStats!$A$3:$AH$473,17,FALSE)</f>
        <v>0.18181818181818182</v>
      </c>
      <c r="J320" s="27">
        <f>VLOOKUP($O320,CardStats!$A$3:$AH$473,18,FALSE)</f>
        <v>0.16666666666666666</v>
      </c>
      <c r="K320" s="27">
        <f>VLOOKUP($O320,CardStats!$A$3:$AH$473,20,FALSE)</f>
        <v>1</v>
      </c>
      <c r="L320" s="27">
        <f>VLOOKUP($O320,CardStats!$A$3:$AH$473,21,FALSE)</f>
        <v>1</v>
      </c>
      <c r="M320" s="27">
        <f>VLOOKUP($O320,CardStats!$A$3:$AH$473,23,FALSE)</f>
        <v>0.81818181818181823</v>
      </c>
      <c r="N320" s="27">
        <f>VLOOKUP($O320,CardStats!$A$3:$AH$473,24,FALSE)</f>
        <v>1</v>
      </c>
      <c r="O320" s="24" t="str">
        <f>Fixtures!A320</f>
        <v>West Ham United</v>
      </c>
      <c r="P320" s="24" t="str">
        <f>Fixtures!E320</f>
        <v>Premier League</v>
      </c>
      <c r="Q320" s="25">
        <f>IF(Fixtures!C320&gt;7,Fixtures!D320)</f>
        <v>43827</v>
      </c>
      <c r="R320" s="24" t="str">
        <f>Fixtures!B320</f>
        <v>Leicester City</v>
      </c>
      <c r="S320" s="22">
        <f>VLOOKUP($R320,CardStats!$A$3:$AH$473,5,FALSE)</f>
        <v>2.7272727272727271</v>
      </c>
      <c r="T320" s="22">
        <f>VLOOKUP($R320,CardStats!$A$3:$AH$473,7,FALSE)</f>
        <v>2.5</v>
      </c>
      <c r="U320" s="22">
        <f>VLOOKUP($R320,CardStats!$A$3:$AH$473,8,FALSE)</f>
        <v>1</v>
      </c>
      <c r="V320" s="22">
        <f>VLOOKUP($R320,CardStats!$A$3:$AH$473,10,FALSE)</f>
        <v>1.3333333333333333</v>
      </c>
      <c r="W320" s="27">
        <f>VLOOKUP($R320,CardStats!$A$3:$AH$473,11,FALSE)</f>
        <v>0.63636363636363635</v>
      </c>
      <c r="X320" s="27">
        <f>VLOOKUP($R320,CardStats!$A$3:$AH$473,13,FALSE)</f>
        <v>0.5</v>
      </c>
      <c r="Y320" s="27">
        <f>VLOOKUP($R320,CardStats!$A$3:$AH$473,14,FALSE)</f>
        <v>0.27272727272727271</v>
      </c>
      <c r="Z320" s="27">
        <f>VLOOKUP($R320,CardStats!$A$3:$AH$473,16,FALSE)</f>
        <v>0.33333333333333331</v>
      </c>
      <c r="AA320" s="27">
        <f>VLOOKUP($R320,CardStats!$A$3:$AH$473,17,FALSE)</f>
        <v>9.0909090909090912E-2</v>
      </c>
      <c r="AB320" s="27">
        <f>VLOOKUP($R320,CardStats!$A$3:$AH$473,19,FALSE)</f>
        <v>0.16666666666666666</v>
      </c>
      <c r="AC320" s="27">
        <f>VLOOKUP($R320,CardStats!$A$3:$AH$473,20,FALSE)</f>
        <v>0.54545454545454541</v>
      </c>
      <c r="AD320" s="27">
        <f>VLOOKUP($R320,CardStats!$A$3:$AH$473,22,FALSE)</f>
        <v>0.5</v>
      </c>
      <c r="AE320" s="27">
        <f>VLOOKUP($R320,CardStats!$A$3:$AH$473,23,FALSE)</f>
        <v>0.27272727272727271</v>
      </c>
      <c r="AF320" s="27">
        <f>VLOOKUP($R320,CardStats!$A$3:$AH$473,25,FALSE)</f>
        <v>0.5</v>
      </c>
    </row>
    <row r="321" spans="1:32" hidden="1" x14ac:dyDescent="0.3">
      <c r="A321" s="22">
        <f>VLOOKUP($O321,CardStats!$A$3:$AH$473,5,FALSE)</f>
        <v>4.7272727272727275</v>
      </c>
      <c r="B321" s="22">
        <f>VLOOKUP($O321,CardStats!$A$3:$AH$473,6,FALSE)</f>
        <v>4.333333333333333</v>
      </c>
      <c r="C321" s="22">
        <f>VLOOKUP($O321,CardStats!$A$3:$AH$473,8,FALSE)</f>
        <v>2.5454545454545454</v>
      </c>
      <c r="D321" s="22">
        <f>VLOOKUP($O321,CardStats!$A$3:$AH$473,9,FALSE)</f>
        <v>2.5</v>
      </c>
      <c r="E321" s="27">
        <f>VLOOKUP($O321,CardStats!$A$3:$AH$473,11,FALSE)</f>
        <v>0.72727272727272729</v>
      </c>
      <c r="F321" s="27">
        <f>VLOOKUP($O321,CardStats!$A$3:$AH$473,12,FALSE)</f>
        <v>0.66666666666666663</v>
      </c>
      <c r="G321" s="27">
        <f>VLOOKUP($O321,CardStats!$A$3:$AH$473,14,FALSE)</f>
        <v>0.54545454545454541</v>
      </c>
      <c r="H321" s="27">
        <f>VLOOKUP($O321,CardStats!$A$3:$AH$473,15,FALSE)</f>
        <v>0.33333333333333331</v>
      </c>
      <c r="I321" s="27">
        <f>VLOOKUP($O321,CardStats!$A$3:$AH$473,17,FALSE)</f>
        <v>0.45454545454545453</v>
      </c>
      <c r="J321" s="27">
        <f>VLOOKUP($O321,CardStats!$A$3:$AH$473,18,FALSE)</f>
        <v>0.33333333333333331</v>
      </c>
      <c r="K321" s="27">
        <f>VLOOKUP($O321,CardStats!$A$3:$AH$473,20,FALSE)</f>
        <v>0.90909090909090906</v>
      </c>
      <c r="L321" s="27">
        <f>VLOOKUP($O321,CardStats!$A$3:$AH$473,21,FALSE)</f>
        <v>0.83333333333333337</v>
      </c>
      <c r="M321" s="27">
        <f>VLOOKUP($O321,CardStats!$A$3:$AH$473,23,FALSE)</f>
        <v>0.72727272727272729</v>
      </c>
      <c r="N321" s="27">
        <f>VLOOKUP($O321,CardStats!$A$3:$AH$473,24,FALSE)</f>
        <v>0.66666666666666663</v>
      </c>
      <c r="O321" s="24" t="str">
        <f>Fixtures!A321</f>
        <v>Arsenal</v>
      </c>
      <c r="P321" s="24" t="str">
        <f>Fixtures!E321</f>
        <v>Premier League</v>
      </c>
      <c r="Q321" s="25">
        <f>IF(Fixtures!C321&gt;7,Fixtures!D321)</f>
        <v>43828</v>
      </c>
      <c r="R321" s="24" t="str">
        <f>Fixtures!B321</f>
        <v>Chelsea</v>
      </c>
      <c r="S321" s="22">
        <f>VLOOKUP($R321,CardStats!$A$3:$AH$473,5,FALSE)</f>
        <v>3.6363636363636362</v>
      </c>
      <c r="T321" s="22">
        <f>VLOOKUP($R321,CardStats!$A$3:$AH$473,7,FALSE)</f>
        <v>4</v>
      </c>
      <c r="U321" s="22">
        <f>VLOOKUP($R321,CardStats!$A$3:$AH$473,8,FALSE)</f>
        <v>1.8181818181818181</v>
      </c>
      <c r="V321" s="22">
        <f>VLOOKUP($R321,CardStats!$A$3:$AH$473,10,FALSE)</f>
        <v>2</v>
      </c>
      <c r="W321" s="27">
        <f>VLOOKUP($R321,CardStats!$A$3:$AH$473,11,FALSE)</f>
        <v>0.63636363636363635</v>
      </c>
      <c r="X321" s="27">
        <f>VLOOKUP($R321,CardStats!$A$3:$AH$473,13,FALSE)</f>
        <v>0.66666666666666663</v>
      </c>
      <c r="Y321" s="27">
        <f>VLOOKUP($R321,CardStats!$A$3:$AH$473,14,FALSE)</f>
        <v>0.45454545454545453</v>
      </c>
      <c r="Z321" s="27">
        <f>VLOOKUP($R321,CardStats!$A$3:$AH$473,16,FALSE)</f>
        <v>0.5</v>
      </c>
      <c r="AA321" s="27">
        <f>VLOOKUP($R321,CardStats!$A$3:$AH$473,17,FALSE)</f>
        <v>0.45454545454545453</v>
      </c>
      <c r="AB321" s="27">
        <f>VLOOKUP($R321,CardStats!$A$3:$AH$473,19,FALSE)</f>
        <v>0.5</v>
      </c>
      <c r="AC321" s="27">
        <f>VLOOKUP($R321,CardStats!$A$3:$AH$473,20,FALSE)</f>
        <v>0.90909090909090906</v>
      </c>
      <c r="AD321" s="27">
        <f>VLOOKUP($R321,CardStats!$A$3:$AH$473,22,FALSE)</f>
        <v>1</v>
      </c>
      <c r="AE321" s="27">
        <f>VLOOKUP($R321,CardStats!$A$3:$AH$473,23,FALSE)</f>
        <v>0.63636363636363635</v>
      </c>
      <c r="AF321" s="27">
        <f>VLOOKUP($R321,CardStats!$A$3:$AH$473,25,FALSE)</f>
        <v>0.66666666666666663</v>
      </c>
    </row>
    <row r="322" spans="1:32" hidden="1" x14ac:dyDescent="0.3">
      <c r="A322" s="22">
        <f>VLOOKUP($O322,CardStats!$A$3:$AH$473,5,FALSE)</f>
        <v>2.7272727272727271</v>
      </c>
      <c r="B322" s="22">
        <f>VLOOKUP($O322,CardStats!$A$3:$AH$473,6,FALSE)</f>
        <v>3</v>
      </c>
      <c r="C322" s="22">
        <f>VLOOKUP($O322,CardStats!$A$3:$AH$473,8,FALSE)</f>
        <v>1.1818181818181819</v>
      </c>
      <c r="D322" s="22">
        <f>VLOOKUP($O322,CardStats!$A$3:$AH$473,9,FALSE)</f>
        <v>1</v>
      </c>
      <c r="E322" s="27">
        <f>VLOOKUP($O322,CardStats!$A$3:$AH$473,11,FALSE)</f>
        <v>0.45454545454545453</v>
      </c>
      <c r="F322" s="27">
        <f>VLOOKUP($O322,CardStats!$A$3:$AH$473,12,FALSE)</f>
        <v>0.4</v>
      </c>
      <c r="G322" s="27">
        <f>VLOOKUP($O322,CardStats!$A$3:$AH$473,14,FALSE)</f>
        <v>0.27272727272727271</v>
      </c>
      <c r="H322" s="27">
        <f>VLOOKUP($O322,CardStats!$A$3:$AH$473,15,FALSE)</f>
        <v>0.4</v>
      </c>
      <c r="I322" s="27">
        <f>VLOOKUP($O322,CardStats!$A$3:$AH$473,17,FALSE)</f>
        <v>0.27272727272727271</v>
      </c>
      <c r="J322" s="27">
        <f>VLOOKUP($O322,CardStats!$A$3:$AH$473,18,FALSE)</f>
        <v>0.4</v>
      </c>
      <c r="K322" s="27">
        <f>VLOOKUP($O322,CardStats!$A$3:$AH$473,20,FALSE)</f>
        <v>0.72727272727272729</v>
      </c>
      <c r="L322" s="27">
        <f>VLOOKUP($O322,CardStats!$A$3:$AH$473,21,FALSE)</f>
        <v>0.6</v>
      </c>
      <c r="M322" s="27">
        <f>VLOOKUP($O322,CardStats!$A$3:$AH$473,23,FALSE)</f>
        <v>0.27272727272727271</v>
      </c>
      <c r="N322" s="27">
        <f>VLOOKUP($O322,CardStats!$A$3:$AH$473,24,FALSE)</f>
        <v>0.2</v>
      </c>
      <c r="O322" s="24" t="str">
        <f>Fixtures!A322</f>
        <v>Liverpool</v>
      </c>
      <c r="P322" s="24" t="str">
        <f>Fixtures!E322</f>
        <v>Premier League</v>
      </c>
      <c r="Q322" s="25">
        <f>IF(Fixtures!C322&gt;7,Fixtures!D322)</f>
        <v>43828</v>
      </c>
      <c r="R322" s="24" t="str">
        <f>Fixtures!B322</f>
        <v>Wolverhampton Wanderers</v>
      </c>
      <c r="S322" s="22">
        <f>VLOOKUP($R322,CardStats!$A$3:$AH$473,5,FALSE)</f>
        <v>3.9090909090909092</v>
      </c>
      <c r="T322" s="22">
        <f>VLOOKUP($R322,CardStats!$A$3:$AH$473,7,FALSE)</f>
        <v>4.666666666666667</v>
      </c>
      <c r="U322" s="22">
        <f>VLOOKUP($R322,CardStats!$A$3:$AH$473,8,FALSE)</f>
        <v>2.0909090909090908</v>
      </c>
      <c r="V322" s="22">
        <f>VLOOKUP($R322,CardStats!$A$3:$AH$473,10,FALSE)</f>
        <v>2.8333333333333335</v>
      </c>
      <c r="W322" s="27">
        <f>VLOOKUP($R322,CardStats!$A$3:$AH$473,11,FALSE)</f>
        <v>0.63636363636363635</v>
      </c>
      <c r="X322" s="27">
        <f>VLOOKUP($R322,CardStats!$A$3:$AH$473,13,FALSE)</f>
        <v>0.66666666666666663</v>
      </c>
      <c r="Y322" s="27">
        <f>VLOOKUP($R322,CardStats!$A$3:$AH$473,14,FALSE)</f>
        <v>0.54545454545454541</v>
      </c>
      <c r="Z322" s="27">
        <f>VLOOKUP($R322,CardStats!$A$3:$AH$473,16,FALSE)</f>
        <v>0.66666666666666663</v>
      </c>
      <c r="AA322" s="27">
        <f>VLOOKUP($R322,CardStats!$A$3:$AH$473,17,FALSE)</f>
        <v>0.45454545454545453</v>
      </c>
      <c r="AB322" s="27">
        <f>VLOOKUP($R322,CardStats!$A$3:$AH$473,19,FALSE)</f>
        <v>0.66666666666666663</v>
      </c>
      <c r="AC322" s="27">
        <f>VLOOKUP($R322,CardStats!$A$3:$AH$473,20,FALSE)</f>
        <v>0.81818181818181823</v>
      </c>
      <c r="AD322" s="27">
        <f>VLOOKUP($R322,CardStats!$A$3:$AH$473,22,FALSE)</f>
        <v>1</v>
      </c>
      <c r="AE322" s="27">
        <f>VLOOKUP($R322,CardStats!$A$3:$AH$473,23,FALSE)</f>
        <v>0.72727272727272729</v>
      </c>
      <c r="AF322" s="27">
        <f>VLOOKUP($R322,CardStats!$A$3:$AH$473,25,FALSE)</f>
        <v>1</v>
      </c>
    </row>
    <row r="323" spans="1:32" hidden="1" x14ac:dyDescent="0.3">
      <c r="A323" s="22">
        <f>VLOOKUP($O323,CardStats!$A$3:$AH$473,5,FALSE)</f>
        <v>3.6363636363636362</v>
      </c>
      <c r="B323" s="22">
        <f>VLOOKUP($O323,CardStats!$A$3:$AH$473,6,FALSE)</f>
        <v>3.6666666666666665</v>
      </c>
      <c r="C323" s="22">
        <f>VLOOKUP($O323,CardStats!$A$3:$AH$473,8,FALSE)</f>
        <v>2.1818181818181817</v>
      </c>
      <c r="D323" s="22">
        <f>VLOOKUP($O323,CardStats!$A$3:$AH$473,9,FALSE)</f>
        <v>2.5</v>
      </c>
      <c r="E323" s="27">
        <f>VLOOKUP($O323,CardStats!$A$3:$AH$473,11,FALSE)</f>
        <v>0.72727272727272729</v>
      </c>
      <c r="F323" s="27">
        <f>VLOOKUP($O323,CardStats!$A$3:$AH$473,12,FALSE)</f>
        <v>0.66666666666666663</v>
      </c>
      <c r="G323" s="27">
        <f>VLOOKUP($O323,CardStats!$A$3:$AH$473,14,FALSE)</f>
        <v>0.72727272727272729</v>
      </c>
      <c r="H323" s="27">
        <f>VLOOKUP($O323,CardStats!$A$3:$AH$473,15,FALSE)</f>
        <v>0.66666666666666663</v>
      </c>
      <c r="I323" s="27">
        <f>VLOOKUP($O323,CardStats!$A$3:$AH$473,17,FALSE)</f>
        <v>9.0909090909090912E-2</v>
      </c>
      <c r="J323" s="27">
        <f>VLOOKUP($O323,CardStats!$A$3:$AH$473,18,FALSE)</f>
        <v>0.16666666666666666</v>
      </c>
      <c r="K323" s="27">
        <f>VLOOKUP($O323,CardStats!$A$3:$AH$473,20,FALSE)</f>
        <v>1</v>
      </c>
      <c r="L323" s="27">
        <f>VLOOKUP($O323,CardStats!$A$3:$AH$473,21,FALSE)</f>
        <v>1</v>
      </c>
      <c r="M323" s="27">
        <f>VLOOKUP($O323,CardStats!$A$3:$AH$473,23,FALSE)</f>
        <v>0.63636363636363635</v>
      </c>
      <c r="N323" s="27">
        <f>VLOOKUP($O323,CardStats!$A$3:$AH$473,24,FALSE)</f>
        <v>0.66666666666666663</v>
      </c>
      <c r="O323" s="24" t="str">
        <f>Fixtures!A323</f>
        <v>Manchester City</v>
      </c>
      <c r="P323" s="24" t="str">
        <f>Fixtures!E323</f>
        <v>Premier League</v>
      </c>
      <c r="Q323" s="25">
        <f>IF(Fixtures!C323&gt;7,Fixtures!D323)</f>
        <v>43828</v>
      </c>
      <c r="R323" s="24" t="str">
        <f>Fixtures!B323</f>
        <v>Sheffield United</v>
      </c>
      <c r="S323" s="22">
        <f>VLOOKUP($R323,CardStats!$A$3:$AH$473,5,FALSE)</f>
        <v>3.1818181818181817</v>
      </c>
      <c r="T323" s="22">
        <f>VLOOKUP($R323,CardStats!$A$3:$AH$473,7,FALSE)</f>
        <v>2.8</v>
      </c>
      <c r="U323" s="22">
        <f>VLOOKUP($R323,CardStats!$A$3:$AH$473,8,FALSE)</f>
        <v>1.9090909090909092</v>
      </c>
      <c r="V323" s="22">
        <f>VLOOKUP($R323,CardStats!$A$3:$AH$473,10,FALSE)</f>
        <v>1.8</v>
      </c>
      <c r="W323" s="27">
        <f>VLOOKUP($R323,CardStats!$A$3:$AH$473,11,FALSE)</f>
        <v>0.63636363636363635</v>
      </c>
      <c r="X323" s="27">
        <f>VLOOKUP($R323,CardStats!$A$3:$AH$473,13,FALSE)</f>
        <v>0.6</v>
      </c>
      <c r="Y323" s="27">
        <f>VLOOKUP($R323,CardStats!$A$3:$AH$473,14,FALSE)</f>
        <v>0.36363636363636365</v>
      </c>
      <c r="Z323" s="27">
        <f>VLOOKUP($R323,CardStats!$A$3:$AH$473,16,FALSE)</f>
        <v>0.4</v>
      </c>
      <c r="AA323" s="27">
        <f>VLOOKUP($R323,CardStats!$A$3:$AH$473,17,FALSE)</f>
        <v>9.0909090909090912E-2</v>
      </c>
      <c r="AB323" s="27">
        <f>VLOOKUP($R323,CardStats!$A$3:$AH$473,19,FALSE)</f>
        <v>0</v>
      </c>
      <c r="AC323" s="27">
        <f>VLOOKUP($R323,CardStats!$A$3:$AH$473,20,FALSE)</f>
        <v>1</v>
      </c>
      <c r="AD323" s="27">
        <f>VLOOKUP($R323,CardStats!$A$3:$AH$473,22,FALSE)</f>
        <v>1</v>
      </c>
      <c r="AE323" s="27">
        <f>VLOOKUP($R323,CardStats!$A$3:$AH$473,23,FALSE)</f>
        <v>0.54545454545454541</v>
      </c>
      <c r="AF323" s="27">
        <f>VLOOKUP($R323,CardStats!$A$3:$AH$473,25,FALSE)</f>
        <v>0.6</v>
      </c>
    </row>
    <row r="324" spans="1:32" hidden="1" x14ac:dyDescent="0.3">
      <c r="A324" s="22">
        <f>VLOOKUP($O324,CardStats!$A$3:$AH$473,5,FALSE)</f>
        <v>4.7272727272727275</v>
      </c>
      <c r="B324" s="22">
        <f>VLOOKUP($O324,CardStats!$A$3:$AH$473,6,FALSE)</f>
        <v>4.333333333333333</v>
      </c>
      <c r="C324" s="22">
        <f>VLOOKUP($O324,CardStats!$A$3:$AH$473,8,FALSE)</f>
        <v>2.5454545454545454</v>
      </c>
      <c r="D324" s="22">
        <f>VLOOKUP($O324,CardStats!$A$3:$AH$473,9,FALSE)</f>
        <v>2.5</v>
      </c>
      <c r="E324" s="27">
        <f>VLOOKUP($O324,CardStats!$A$3:$AH$473,11,FALSE)</f>
        <v>0.72727272727272729</v>
      </c>
      <c r="F324" s="27">
        <f>VLOOKUP($O324,CardStats!$A$3:$AH$473,12,FALSE)</f>
        <v>0.66666666666666663</v>
      </c>
      <c r="G324" s="27">
        <f>VLOOKUP($O324,CardStats!$A$3:$AH$473,14,FALSE)</f>
        <v>0.54545454545454541</v>
      </c>
      <c r="H324" s="27">
        <f>VLOOKUP($O324,CardStats!$A$3:$AH$473,15,FALSE)</f>
        <v>0.33333333333333331</v>
      </c>
      <c r="I324" s="27">
        <f>VLOOKUP($O324,CardStats!$A$3:$AH$473,17,FALSE)</f>
        <v>0.45454545454545453</v>
      </c>
      <c r="J324" s="27">
        <f>VLOOKUP($O324,CardStats!$A$3:$AH$473,18,FALSE)</f>
        <v>0.33333333333333331</v>
      </c>
      <c r="K324" s="27">
        <f>VLOOKUP($O324,CardStats!$A$3:$AH$473,20,FALSE)</f>
        <v>0.90909090909090906</v>
      </c>
      <c r="L324" s="27">
        <f>VLOOKUP($O324,CardStats!$A$3:$AH$473,21,FALSE)</f>
        <v>0.83333333333333337</v>
      </c>
      <c r="M324" s="27">
        <f>VLOOKUP($O324,CardStats!$A$3:$AH$473,23,FALSE)</f>
        <v>0.72727272727272729</v>
      </c>
      <c r="N324" s="27">
        <f>VLOOKUP($O324,CardStats!$A$3:$AH$473,24,FALSE)</f>
        <v>0.66666666666666663</v>
      </c>
      <c r="O324" s="24" t="str">
        <f>Fixtures!A324</f>
        <v>Arsenal</v>
      </c>
      <c r="P324" s="24" t="str">
        <f>Fixtures!E324</f>
        <v>Premier League</v>
      </c>
      <c r="Q324" s="25">
        <f>IF(Fixtures!C324&gt;7,Fixtures!D324)</f>
        <v>43831</v>
      </c>
      <c r="R324" s="24" t="str">
        <f>Fixtures!B324</f>
        <v>Manchester United</v>
      </c>
      <c r="S324" s="22">
        <f>VLOOKUP($R324,CardStats!$A$3:$AH$473,5,FALSE)</f>
        <v>4.8181818181818183</v>
      </c>
      <c r="T324" s="22">
        <f>VLOOKUP($R324,CardStats!$A$3:$AH$473,7,FALSE)</f>
        <v>5</v>
      </c>
      <c r="U324" s="22">
        <f>VLOOKUP($R324,CardStats!$A$3:$AH$473,8,FALSE)</f>
        <v>2.1818181818181817</v>
      </c>
      <c r="V324" s="22">
        <f>VLOOKUP($R324,CardStats!$A$3:$AH$473,10,FALSE)</f>
        <v>2.3333333333333335</v>
      </c>
      <c r="W324" s="27">
        <f>VLOOKUP($R324,CardStats!$A$3:$AH$473,11,FALSE)</f>
        <v>0.90909090909090906</v>
      </c>
      <c r="X324" s="27">
        <f>VLOOKUP($R324,CardStats!$A$3:$AH$473,13,FALSE)</f>
        <v>1</v>
      </c>
      <c r="Y324" s="27">
        <f>VLOOKUP($R324,CardStats!$A$3:$AH$473,14,FALSE)</f>
        <v>0.81818181818181823</v>
      </c>
      <c r="Z324" s="27">
        <f>VLOOKUP($R324,CardStats!$A$3:$AH$473,16,FALSE)</f>
        <v>1</v>
      </c>
      <c r="AA324" s="27">
        <f>VLOOKUP($R324,CardStats!$A$3:$AH$473,17,FALSE)</f>
        <v>0.54545454545454541</v>
      </c>
      <c r="AB324" s="27">
        <f>VLOOKUP($R324,CardStats!$A$3:$AH$473,19,FALSE)</f>
        <v>0.5</v>
      </c>
      <c r="AC324" s="27">
        <f>VLOOKUP($R324,CardStats!$A$3:$AH$473,20,FALSE)</f>
        <v>0.90909090909090906</v>
      </c>
      <c r="AD324" s="27">
        <f>VLOOKUP($R324,CardStats!$A$3:$AH$473,22,FALSE)</f>
        <v>1</v>
      </c>
      <c r="AE324" s="27">
        <f>VLOOKUP($R324,CardStats!$A$3:$AH$473,23,FALSE)</f>
        <v>0.81818181818181823</v>
      </c>
      <c r="AF324" s="27">
        <f>VLOOKUP($R324,CardStats!$A$3:$AH$473,25,FALSE)</f>
        <v>1</v>
      </c>
    </row>
    <row r="325" spans="1:32" hidden="1" x14ac:dyDescent="0.3">
      <c r="A325" s="22">
        <f>VLOOKUP($O325,CardStats!$A$3:$AH$473,5,FALSE)</f>
        <v>2.9090909090909092</v>
      </c>
      <c r="B325" s="22">
        <f>VLOOKUP($O325,CardStats!$A$3:$AH$473,6,FALSE)</f>
        <v>2.6666666666666665</v>
      </c>
      <c r="C325" s="22">
        <f>VLOOKUP($O325,CardStats!$A$3:$AH$473,8,FALSE)</f>
        <v>1.4545454545454546</v>
      </c>
      <c r="D325" s="22">
        <f>VLOOKUP($O325,CardStats!$A$3:$AH$473,9,FALSE)</f>
        <v>1</v>
      </c>
      <c r="E325" s="27">
        <f>VLOOKUP($O325,CardStats!$A$3:$AH$473,11,FALSE)</f>
        <v>0.54545454545454541</v>
      </c>
      <c r="F325" s="27">
        <f>VLOOKUP($O325,CardStats!$A$3:$AH$473,12,FALSE)</f>
        <v>0.5</v>
      </c>
      <c r="G325" s="27">
        <f>VLOOKUP($O325,CardStats!$A$3:$AH$473,14,FALSE)</f>
        <v>0.27272727272727271</v>
      </c>
      <c r="H325" s="27">
        <f>VLOOKUP($O325,CardStats!$A$3:$AH$473,15,FALSE)</f>
        <v>0.16666666666666666</v>
      </c>
      <c r="I325" s="27">
        <f>VLOOKUP($O325,CardStats!$A$3:$AH$473,17,FALSE)</f>
        <v>0.27272727272727271</v>
      </c>
      <c r="J325" s="27">
        <f>VLOOKUP($O325,CardStats!$A$3:$AH$473,18,FALSE)</f>
        <v>0.16666666666666666</v>
      </c>
      <c r="K325" s="27">
        <f>VLOOKUP($O325,CardStats!$A$3:$AH$473,20,FALSE)</f>
        <v>0.72727272727272729</v>
      </c>
      <c r="L325" s="27">
        <f>VLOOKUP($O325,CardStats!$A$3:$AH$473,21,FALSE)</f>
        <v>0.5</v>
      </c>
      <c r="M325" s="27">
        <f>VLOOKUP($O325,CardStats!$A$3:$AH$473,23,FALSE)</f>
        <v>0.45454545454545453</v>
      </c>
      <c r="N325" s="27">
        <f>VLOOKUP($O325,CardStats!$A$3:$AH$473,24,FALSE)</f>
        <v>0.5</v>
      </c>
      <c r="O325" s="24" t="str">
        <f>Fixtures!A325</f>
        <v>Brighton &amp; Hove Albion</v>
      </c>
      <c r="P325" s="24" t="str">
        <f>Fixtures!E325</f>
        <v>Premier League</v>
      </c>
      <c r="Q325" s="25">
        <f>IF(Fixtures!C325&gt;7,Fixtures!D325)</f>
        <v>43831</v>
      </c>
      <c r="R325" s="24" t="str">
        <f>Fixtures!B325</f>
        <v>Chelsea</v>
      </c>
      <c r="S325" s="22">
        <f>VLOOKUP($R325,CardStats!$A$3:$AH$473,5,FALSE)</f>
        <v>3.6363636363636362</v>
      </c>
      <c r="T325" s="22">
        <f>VLOOKUP($R325,CardStats!$A$3:$AH$473,7,FALSE)</f>
        <v>4</v>
      </c>
      <c r="U325" s="22">
        <f>VLOOKUP($R325,CardStats!$A$3:$AH$473,8,FALSE)</f>
        <v>1.8181818181818181</v>
      </c>
      <c r="V325" s="22">
        <f>VLOOKUP($R325,CardStats!$A$3:$AH$473,10,FALSE)</f>
        <v>2</v>
      </c>
      <c r="W325" s="27">
        <f>VLOOKUP($R325,CardStats!$A$3:$AH$473,11,FALSE)</f>
        <v>0.63636363636363635</v>
      </c>
      <c r="X325" s="27">
        <f>VLOOKUP($R325,CardStats!$A$3:$AH$473,13,FALSE)</f>
        <v>0.66666666666666663</v>
      </c>
      <c r="Y325" s="27">
        <f>VLOOKUP($R325,CardStats!$A$3:$AH$473,14,FALSE)</f>
        <v>0.45454545454545453</v>
      </c>
      <c r="Z325" s="27">
        <f>VLOOKUP($R325,CardStats!$A$3:$AH$473,16,FALSE)</f>
        <v>0.5</v>
      </c>
      <c r="AA325" s="27">
        <f>VLOOKUP($R325,CardStats!$A$3:$AH$473,17,FALSE)</f>
        <v>0.45454545454545453</v>
      </c>
      <c r="AB325" s="27">
        <f>VLOOKUP($R325,CardStats!$A$3:$AH$473,19,FALSE)</f>
        <v>0.5</v>
      </c>
      <c r="AC325" s="27">
        <f>VLOOKUP($R325,CardStats!$A$3:$AH$473,20,FALSE)</f>
        <v>0.90909090909090906</v>
      </c>
      <c r="AD325" s="27">
        <f>VLOOKUP($R325,CardStats!$A$3:$AH$473,22,FALSE)</f>
        <v>1</v>
      </c>
      <c r="AE325" s="27">
        <f>VLOOKUP($R325,CardStats!$A$3:$AH$473,23,FALSE)</f>
        <v>0.63636363636363635</v>
      </c>
      <c r="AF325" s="27">
        <f>VLOOKUP($R325,CardStats!$A$3:$AH$473,25,FALSE)</f>
        <v>0.66666666666666663</v>
      </c>
    </row>
    <row r="326" spans="1:32" hidden="1" x14ac:dyDescent="0.3">
      <c r="A326" s="22">
        <f>VLOOKUP($O326,CardStats!$A$3:$AH$473,5,FALSE)</f>
        <v>2.6363636363636362</v>
      </c>
      <c r="B326" s="22">
        <f>VLOOKUP($O326,CardStats!$A$3:$AH$473,6,FALSE)</f>
        <v>2.2000000000000002</v>
      </c>
      <c r="C326" s="22">
        <f>VLOOKUP($O326,CardStats!$A$3:$AH$473,8,FALSE)</f>
        <v>1.7272727272727273</v>
      </c>
      <c r="D326" s="22">
        <f>VLOOKUP($O326,CardStats!$A$3:$AH$473,9,FALSE)</f>
        <v>1</v>
      </c>
      <c r="E326" s="27">
        <f>VLOOKUP($O326,CardStats!$A$3:$AH$473,11,FALSE)</f>
        <v>0.54545454545454541</v>
      </c>
      <c r="F326" s="27">
        <f>VLOOKUP($O326,CardStats!$A$3:$AH$473,12,FALSE)</f>
        <v>0.4</v>
      </c>
      <c r="G326" s="27">
        <f>VLOOKUP($O326,CardStats!$A$3:$AH$473,14,FALSE)</f>
        <v>0.27272727272727271</v>
      </c>
      <c r="H326" s="27">
        <f>VLOOKUP($O326,CardStats!$A$3:$AH$473,15,FALSE)</f>
        <v>0.4</v>
      </c>
      <c r="I326" s="27">
        <f>VLOOKUP($O326,CardStats!$A$3:$AH$473,17,FALSE)</f>
        <v>0.27272727272727271</v>
      </c>
      <c r="J326" s="27">
        <f>VLOOKUP($O326,CardStats!$A$3:$AH$473,18,FALSE)</f>
        <v>0.4</v>
      </c>
      <c r="K326" s="27">
        <f>VLOOKUP($O326,CardStats!$A$3:$AH$473,20,FALSE)</f>
        <v>0.72727272727272729</v>
      </c>
      <c r="L326" s="27">
        <f>VLOOKUP($O326,CardStats!$A$3:$AH$473,21,FALSE)</f>
        <v>0.4</v>
      </c>
      <c r="M326" s="27">
        <f>VLOOKUP($O326,CardStats!$A$3:$AH$473,23,FALSE)</f>
        <v>0.63636363636363635</v>
      </c>
      <c r="N326" s="27">
        <f>VLOOKUP($O326,CardStats!$A$3:$AH$473,24,FALSE)</f>
        <v>0.4</v>
      </c>
      <c r="O326" s="24" t="str">
        <f>Fixtures!A326</f>
        <v>Burnley</v>
      </c>
      <c r="P326" s="24" t="str">
        <f>Fixtures!E326</f>
        <v>Premier League</v>
      </c>
      <c r="Q326" s="25">
        <f>IF(Fixtures!C326&gt;7,Fixtures!D326)</f>
        <v>43831</v>
      </c>
      <c r="R326" s="24" t="str">
        <f>Fixtures!B326</f>
        <v>Aston Villa</v>
      </c>
      <c r="S326" s="22">
        <f>VLOOKUP($R326,CardStats!$A$3:$AH$473,5,FALSE)</f>
        <v>4.5454545454545459</v>
      </c>
      <c r="T326" s="22">
        <f>VLOOKUP($R326,CardStats!$A$3:$AH$473,7,FALSE)</f>
        <v>5</v>
      </c>
      <c r="U326" s="22">
        <f>VLOOKUP($R326,CardStats!$A$3:$AH$473,8,FALSE)</f>
        <v>1.6363636363636365</v>
      </c>
      <c r="V326" s="22">
        <f>VLOOKUP($R326,CardStats!$A$3:$AH$473,10,FALSE)</f>
        <v>2.2000000000000002</v>
      </c>
      <c r="W326" s="27">
        <f>VLOOKUP($R326,CardStats!$A$3:$AH$473,11,FALSE)</f>
        <v>0.81818181818181823</v>
      </c>
      <c r="X326" s="27">
        <f>VLOOKUP($R326,CardStats!$A$3:$AH$473,13,FALSE)</f>
        <v>0.8</v>
      </c>
      <c r="Y326" s="27">
        <f>VLOOKUP($R326,CardStats!$A$3:$AH$473,14,FALSE)</f>
        <v>0.72727272727272729</v>
      </c>
      <c r="Z326" s="27">
        <f>VLOOKUP($R326,CardStats!$A$3:$AH$473,16,FALSE)</f>
        <v>0.8</v>
      </c>
      <c r="AA326" s="27">
        <f>VLOOKUP($R326,CardStats!$A$3:$AH$473,17,FALSE)</f>
        <v>0.54545454545454541</v>
      </c>
      <c r="AB326" s="27">
        <f>VLOOKUP($R326,CardStats!$A$3:$AH$473,19,FALSE)</f>
        <v>0.4</v>
      </c>
      <c r="AC326" s="27">
        <f>VLOOKUP($R326,CardStats!$A$3:$AH$473,20,FALSE)</f>
        <v>0.81818181818181823</v>
      </c>
      <c r="AD326" s="27">
        <f>VLOOKUP($R326,CardStats!$A$3:$AH$473,22,FALSE)</f>
        <v>0.8</v>
      </c>
      <c r="AE326" s="27">
        <f>VLOOKUP($R326,CardStats!$A$3:$AH$473,23,FALSE)</f>
        <v>0.36363636363636365</v>
      </c>
      <c r="AF326" s="27">
        <f>VLOOKUP($R326,CardStats!$A$3:$AH$473,25,FALSE)</f>
        <v>0.4</v>
      </c>
    </row>
    <row r="327" spans="1:32" hidden="1" x14ac:dyDescent="0.3">
      <c r="A327" s="22">
        <f>VLOOKUP($O327,CardStats!$A$3:$AH$473,5,FALSE)</f>
        <v>3.6363636363636362</v>
      </c>
      <c r="B327" s="22">
        <f>VLOOKUP($O327,CardStats!$A$3:$AH$473,6,FALSE)</f>
        <v>3.6666666666666665</v>
      </c>
      <c r="C327" s="22">
        <f>VLOOKUP($O327,CardStats!$A$3:$AH$473,8,FALSE)</f>
        <v>2.1818181818181817</v>
      </c>
      <c r="D327" s="22">
        <f>VLOOKUP($O327,CardStats!$A$3:$AH$473,9,FALSE)</f>
        <v>2.5</v>
      </c>
      <c r="E327" s="27">
        <f>VLOOKUP($O327,CardStats!$A$3:$AH$473,11,FALSE)</f>
        <v>0.72727272727272729</v>
      </c>
      <c r="F327" s="27">
        <f>VLOOKUP($O327,CardStats!$A$3:$AH$473,12,FALSE)</f>
        <v>0.66666666666666663</v>
      </c>
      <c r="G327" s="27">
        <f>VLOOKUP($O327,CardStats!$A$3:$AH$473,14,FALSE)</f>
        <v>0.72727272727272729</v>
      </c>
      <c r="H327" s="27">
        <f>VLOOKUP($O327,CardStats!$A$3:$AH$473,15,FALSE)</f>
        <v>0.66666666666666663</v>
      </c>
      <c r="I327" s="27">
        <f>VLOOKUP($O327,CardStats!$A$3:$AH$473,17,FALSE)</f>
        <v>9.0909090909090912E-2</v>
      </c>
      <c r="J327" s="27">
        <f>VLOOKUP($O327,CardStats!$A$3:$AH$473,18,FALSE)</f>
        <v>0.16666666666666666</v>
      </c>
      <c r="K327" s="27">
        <f>VLOOKUP($O327,CardStats!$A$3:$AH$473,20,FALSE)</f>
        <v>1</v>
      </c>
      <c r="L327" s="27">
        <f>VLOOKUP($O327,CardStats!$A$3:$AH$473,21,FALSE)</f>
        <v>1</v>
      </c>
      <c r="M327" s="27">
        <f>VLOOKUP($O327,CardStats!$A$3:$AH$473,23,FALSE)</f>
        <v>0.63636363636363635</v>
      </c>
      <c r="N327" s="27">
        <f>VLOOKUP($O327,CardStats!$A$3:$AH$473,24,FALSE)</f>
        <v>0.66666666666666663</v>
      </c>
      <c r="O327" s="24" t="str">
        <f>Fixtures!A327</f>
        <v>Manchester City</v>
      </c>
      <c r="P327" s="24" t="str">
        <f>Fixtures!E327</f>
        <v>Premier League</v>
      </c>
      <c r="Q327" s="25">
        <f>IF(Fixtures!C327&gt;7,Fixtures!D327)</f>
        <v>43831</v>
      </c>
      <c r="R327" s="24" t="str">
        <f>Fixtures!B327</f>
        <v>Everton</v>
      </c>
      <c r="S327" s="22">
        <f>VLOOKUP($R327,CardStats!$A$3:$AH$473,5,FALSE)</f>
        <v>4.5454545454545459</v>
      </c>
      <c r="T327" s="22">
        <f>VLOOKUP($R327,CardStats!$A$3:$AH$473,7,FALSE)</f>
        <v>4.4000000000000004</v>
      </c>
      <c r="U327" s="22">
        <f>VLOOKUP($R327,CardStats!$A$3:$AH$473,8,FALSE)</f>
        <v>2.0909090909090908</v>
      </c>
      <c r="V327" s="22">
        <f>VLOOKUP($R327,CardStats!$A$3:$AH$473,10,FALSE)</f>
        <v>2.8</v>
      </c>
      <c r="W327" s="27">
        <f>VLOOKUP($R327,CardStats!$A$3:$AH$473,11,FALSE)</f>
        <v>1</v>
      </c>
      <c r="X327" s="27">
        <f>VLOOKUP($R327,CardStats!$A$3:$AH$473,13,FALSE)</f>
        <v>1</v>
      </c>
      <c r="Y327" s="27">
        <f>VLOOKUP($R327,CardStats!$A$3:$AH$473,14,FALSE)</f>
        <v>0.90909090909090906</v>
      </c>
      <c r="Z327" s="27">
        <f>VLOOKUP($R327,CardStats!$A$3:$AH$473,16,FALSE)</f>
        <v>0.8</v>
      </c>
      <c r="AA327" s="27">
        <f>VLOOKUP($R327,CardStats!$A$3:$AH$473,17,FALSE)</f>
        <v>0.45454545454545453</v>
      </c>
      <c r="AB327" s="27">
        <f>VLOOKUP($R327,CardStats!$A$3:$AH$473,19,FALSE)</f>
        <v>0.6</v>
      </c>
      <c r="AC327" s="27">
        <f>VLOOKUP($R327,CardStats!$A$3:$AH$473,20,FALSE)</f>
        <v>1</v>
      </c>
      <c r="AD327" s="27">
        <f>VLOOKUP($R327,CardStats!$A$3:$AH$473,22,FALSE)</f>
        <v>1</v>
      </c>
      <c r="AE327" s="27">
        <f>VLOOKUP($R327,CardStats!$A$3:$AH$473,23,FALSE)</f>
        <v>0.63636363636363635</v>
      </c>
      <c r="AF327" s="27">
        <f>VLOOKUP($R327,CardStats!$A$3:$AH$473,25,FALSE)</f>
        <v>0.8</v>
      </c>
    </row>
    <row r="328" spans="1:32" hidden="1" x14ac:dyDescent="0.3">
      <c r="A328" s="22">
        <f>VLOOKUP($O328,CardStats!$A$3:$AH$473,5,FALSE)</f>
        <v>3.6363636363636362</v>
      </c>
      <c r="B328" s="22">
        <f>VLOOKUP($O328,CardStats!$A$3:$AH$473,6,FALSE)</f>
        <v>4.5999999999999996</v>
      </c>
      <c r="C328" s="22">
        <f>VLOOKUP($O328,CardStats!$A$3:$AH$473,8,FALSE)</f>
        <v>1.8181818181818181</v>
      </c>
      <c r="D328" s="22">
        <f>VLOOKUP($O328,CardStats!$A$3:$AH$473,9,FALSE)</f>
        <v>2.2000000000000002</v>
      </c>
      <c r="E328" s="27">
        <f>VLOOKUP($O328,CardStats!$A$3:$AH$473,11,FALSE)</f>
        <v>0.90909090909090906</v>
      </c>
      <c r="F328" s="27">
        <f>VLOOKUP($O328,CardStats!$A$3:$AH$473,12,FALSE)</f>
        <v>1</v>
      </c>
      <c r="G328" s="27">
        <f>VLOOKUP($O328,CardStats!$A$3:$AH$473,14,FALSE)</f>
        <v>0.54545454545454541</v>
      </c>
      <c r="H328" s="27">
        <f>VLOOKUP($O328,CardStats!$A$3:$AH$473,15,FALSE)</f>
        <v>0.8</v>
      </c>
      <c r="I328" s="27">
        <f>VLOOKUP($O328,CardStats!$A$3:$AH$473,17,FALSE)</f>
        <v>0.27272727272727271</v>
      </c>
      <c r="J328" s="27">
        <f>VLOOKUP($O328,CardStats!$A$3:$AH$473,18,FALSE)</f>
        <v>0.6</v>
      </c>
      <c r="K328" s="27">
        <f>VLOOKUP($O328,CardStats!$A$3:$AH$473,20,FALSE)</f>
        <v>0.90909090909090906</v>
      </c>
      <c r="L328" s="27">
        <f>VLOOKUP($O328,CardStats!$A$3:$AH$473,21,FALSE)</f>
        <v>1</v>
      </c>
      <c r="M328" s="27">
        <f>VLOOKUP($O328,CardStats!$A$3:$AH$473,23,FALSE)</f>
        <v>0.63636363636363635</v>
      </c>
      <c r="N328" s="27">
        <f>VLOOKUP($O328,CardStats!$A$3:$AH$473,24,FALSE)</f>
        <v>0.8</v>
      </c>
      <c r="O328" s="24" t="str">
        <f>Fixtures!A328</f>
        <v>Newcastle United</v>
      </c>
      <c r="P328" s="24" t="str">
        <f>Fixtures!E328</f>
        <v>Premier League</v>
      </c>
      <c r="Q328" s="25">
        <f>IF(Fixtures!C328&gt;7,Fixtures!D328)</f>
        <v>43831</v>
      </c>
      <c r="R328" s="24" t="str">
        <f>Fixtures!B328</f>
        <v>Leicester City</v>
      </c>
      <c r="S328" s="22">
        <f>VLOOKUP($R328,CardStats!$A$3:$AH$473,5,FALSE)</f>
        <v>2.7272727272727271</v>
      </c>
      <c r="T328" s="22">
        <f>VLOOKUP($R328,CardStats!$A$3:$AH$473,7,FALSE)</f>
        <v>2.5</v>
      </c>
      <c r="U328" s="22">
        <f>VLOOKUP($R328,CardStats!$A$3:$AH$473,8,FALSE)</f>
        <v>1</v>
      </c>
      <c r="V328" s="22">
        <f>VLOOKUP($R328,CardStats!$A$3:$AH$473,10,FALSE)</f>
        <v>1.3333333333333333</v>
      </c>
      <c r="W328" s="27">
        <f>VLOOKUP($R328,CardStats!$A$3:$AH$473,11,FALSE)</f>
        <v>0.63636363636363635</v>
      </c>
      <c r="X328" s="27">
        <f>VLOOKUP($R328,CardStats!$A$3:$AH$473,13,FALSE)</f>
        <v>0.5</v>
      </c>
      <c r="Y328" s="27">
        <f>VLOOKUP($R328,CardStats!$A$3:$AH$473,14,FALSE)</f>
        <v>0.27272727272727271</v>
      </c>
      <c r="Z328" s="27">
        <f>VLOOKUP($R328,CardStats!$A$3:$AH$473,16,FALSE)</f>
        <v>0.33333333333333331</v>
      </c>
      <c r="AA328" s="27">
        <f>VLOOKUP($R328,CardStats!$A$3:$AH$473,17,FALSE)</f>
        <v>9.0909090909090912E-2</v>
      </c>
      <c r="AB328" s="27">
        <f>VLOOKUP($R328,CardStats!$A$3:$AH$473,19,FALSE)</f>
        <v>0.16666666666666666</v>
      </c>
      <c r="AC328" s="27">
        <f>VLOOKUP($R328,CardStats!$A$3:$AH$473,20,FALSE)</f>
        <v>0.54545454545454541</v>
      </c>
      <c r="AD328" s="27">
        <f>VLOOKUP($R328,CardStats!$A$3:$AH$473,22,FALSE)</f>
        <v>0.5</v>
      </c>
      <c r="AE328" s="27">
        <f>VLOOKUP($R328,CardStats!$A$3:$AH$473,23,FALSE)</f>
        <v>0.27272727272727271</v>
      </c>
      <c r="AF328" s="27">
        <f>VLOOKUP($R328,CardStats!$A$3:$AH$473,25,FALSE)</f>
        <v>0.5</v>
      </c>
    </row>
    <row r="329" spans="1:32" hidden="1" x14ac:dyDescent="0.3">
      <c r="A329" s="22">
        <f>VLOOKUP($O329,CardStats!$A$3:$AH$473,5,FALSE)</f>
        <v>3</v>
      </c>
      <c r="B329" s="22">
        <f>VLOOKUP($O329,CardStats!$A$3:$AH$473,6,FALSE)</f>
        <v>3.6</v>
      </c>
      <c r="C329" s="22">
        <f>VLOOKUP($O329,CardStats!$A$3:$AH$473,8,FALSE)</f>
        <v>1.5454545454545454</v>
      </c>
      <c r="D329" s="22">
        <f>VLOOKUP($O329,CardStats!$A$3:$AH$473,9,FALSE)</f>
        <v>1.6</v>
      </c>
      <c r="E329" s="27">
        <f>VLOOKUP($O329,CardStats!$A$3:$AH$473,11,FALSE)</f>
        <v>0.63636363636363635</v>
      </c>
      <c r="F329" s="27">
        <f>VLOOKUP($O329,CardStats!$A$3:$AH$473,12,FALSE)</f>
        <v>0.8</v>
      </c>
      <c r="G329" s="27">
        <f>VLOOKUP($O329,CardStats!$A$3:$AH$473,14,FALSE)</f>
        <v>0.54545454545454541</v>
      </c>
      <c r="H329" s="27">
        <f>VLOOKUP($O329,CardStats!$A$3:$AH$473,15,FALSE)</f>
        <v>0.8</v>
      </c>
      <c r="I329" s="27">
        <f>VLOOKUP($O329,CardStats!$A$3:$AH$473,17,FALSE)</f>
        <v>0</v>
      </c>
      <c r="J329" s="27">
        <f>VLOOKUP($O329,CardStats!$A$3:$AH$473,18,FALSE)</f>
        <v>0</v>
      </c>
      <c r="K329" s="27">
        <f>VLOOKUP($O329,CardStats!$A$3:$AH$473,20,FALSE)</f>
        <v>1</v>
      </c>
      <c r="L329" s="27">
        <f>VLOOKUP($O329,CardStats!$A$3:$AH$473,21,FALSE)</f>
        <v>1</v>
      </c>
      <c r="M329" s="27">
        <f>VLOOKUP($O329,CardStats!$A$3:$AH$473,23,FALSE)</f>
        <v>0.36363636363636365</v>
      </c>
      <c r="N329" s="27">
        <f>VLOOKUP($O329,CardStats!$A$3:$AH$473,24,FALSE)</f>
        <v>0.4</v>
      </c>
      <c r="O329" s="24" t="str">
        <f>Fixtures!A329</f>
        <v>Norwich City</v>
      </c>
      <c r="P329" s="24" t="str">
        <f>Fixtures!E329</f>
        <v>Premier League</v>
      </c>
      <c r="Q329" s="25">
        <f>IF(Fixtures!C329&gt;7,Fixtures!D329)</f>
        <v>43831</v>
      </c>
      <c r="R329" s="24" t="str">
        <f>Fixtures!B329</f>
        <v>Crystal Palace</v>
      </c>
      <c r="S329" s="22">
        <f>VLOOKUP($R329,CardStats!$A$3:$AH$473,5,FALSE)</f>
        <v>4.7272727272727275</v>
      </c>
      <c r="T329" s="22">
        <f>VLOOKUP($R329,CardStats!$A$3:$AH$473,7,FALSE)</f>
        <v>4.8</v>
      </c>
      <c r="U329" s="22">
        <f>VLOOKUP($R329,CardStats!$A$3:$AH$473,8,FALSE)</f>
        <v>2</v>
      </c>
      <c r="V329" s="22">
        <f>VLOOKUP($R329,CardStats!$A$3:$AH$473,10,FALSE)</f>
        <v>2</v>
      </c>
      <c r="W329" s="27">
        <f>VLOOKUP($R329,CardStats!$A$3:$AH$473,11,FALSE)</f>
        <v>0.81818181818181823</v>
      </c>
      <c r="X329" s="27">
        <f>VLOOKUP($R329,CardStats!$A$3:$AH$473,13,FALSE)</f>
        <v>0.8</v>
      </c>
      <c r="Y329" s="27">
        <f>VLOOKUP($R329,CardStats!$A$3:$AH$473,14,FALSE)</f>
        <v>0.81818181818181823</v>
      </c>
      <c r="Z329" s="27">
        <f>VLOOKUP($R329,CardStats!$A$3:$AH$473,16,FALSE)</f>
        <v>0.8</v>
      </c>
      <c r="AA329" s="27">
        <f>VLOOKUP($R329,CardStats!$A$3:$AH$473,17,FALSE)</f>
        <v>0.54545454545454541</v>
      </c>
      <c r="AB329" s="27">
        <f>VLOOKUP($R329,CardStats!$A$3:$AH$473,19,FALSE)</f>
        <v>0.6</v>
      </c>
      <c r="AC329" s="27">
        <f>VLOOKUP($R329,CardStats!$A$3:$AH$473,20,FALSE)</f>
        <v>0.90909090909090906</v>
      </c>
      <c r="AD329" s="27">
        <f>VLOOKUP($R329,CardStats!$A$3:$AH$473,22,FALSE)</f>
        <v>0.8</v>
      </c>
      <c r="AE329" s="27">
        <f>VLOOKUP($R329,CardStats!$A$3:$AH$473,23,FALSE)</f>
        <v>0.72727272727272729</v>
      </c>
      <c r="AF329" s="27">
        <f>VLOOKUP($R329,CardStats!$A$3:$AH$473,25,FALSE)</f>
        <v>0.6</v>
      </c>
    </row>
    <row r="330" spans="1:32" hidden="1" x14ac:dyDescent="0.3">
      <c r="A330" s="22">
        <f>VLOOKUP($O330,CardStats!$A$3:$AH$473,5,FALSE)</f>
        <v>3.1818181818181817</v>
      </c>
      <c r="B330" s="22">
        <f>VLOOKUP($O330,CardStats!$A$3:$AH$473,6,FALSE)</f>
        <v>2.8</v>
      </c>
      <c r="C330" s="22">
        <f>VLOOKUP($O330,CardStats!$A$3:$AH$473,8,FALSE)</f>
        <v>1.4545454545454546</v>
      </c>
      <c r="D330" s="22">
        <f>VLOOKUP($O330,CardStats!$A$3:$AH$473,9,FALSE)</f>
        <v>1.4</v>
      </c>
      <c r="E330" s="27">
        <f>VLOOKUP($O330,CardStats!$A$3:$AH$473,11,FALSE)</f>
        <v>0.72727272727272729</v>
      </c>
      <c r="F330" s="27">
        <f>VLOOKUP($O330,CardStats!$A$3:$AH$473,12,FALSE)</f>
        <v>0.6</v>
      </c>
      <c r="G330" s="27">
        <f>VLOOKUP($O330,CardStats!$A$3:$AH$473,14,FALSE)</f>
        <v>0.54545454545454541</v>
      </c>
      <c r="H330" s="27">
        <f>VLOOKUP($O330,CardStats!$A$3:$AH$473,15,FALSE)</f>
        <v>0.4</v>
      </c>
      <c r="I330" s="27">
        <f>VLOOKUP($O330,CardStats!$A$3:$AH$473,17,FALSE)</f>
        <v>0.27272727272727271</v>
      </c>
      <c r="J330" s="27">
        <f>VLOOKUP($O330,CardStats!$A$3:$AH$473,18,FALSE)</f>
        <v>0.2</v>
      </c>
      <c r="K330" s="27">
        <f>VLOOKUP($O330,CardStats!$A$3:$AH$473,20,FALSE)</f>
        <v>0.81818181818181823</v>
      </c>
      <c r="L330" s="27">
        <f>VLOOKUP($O330,CardStats!$A$3:$AH$473,21,FALSE)</f>
        <v>0.8</v>
      </c>
      <c r="M330" s="27">
        <f>VLOOKUP($O330,CardStats!$A$3:$AH$473,23,FALSE)</f>
        <v>0.45454545454545453</v>
      </c>
      <c r="N330" s="27">
        <f>VLOOKUP($O330,CardStats!$A$3:$AH$473,24,FALSE)</f>
        <v>0.4</v>
      </c>
      <c r="O330" s="24" t="str">
        <f>Fixtures!A330</f>
        <v>Southampton</v>
      </c>
      <c r="P330" s="24" t="str">
        <f>Fixtures!E330</f>
        <v>Premier League</v>
      </c>
      <c r="Q330" s="25">
        <f>IF(Fixtures!C330&gt;7,Fixtures!D330)</f>
        <v>43831</v>
      </c>
      <c r="R330" s="24" t="str">
        <f>Fixtures!B330</f>
        <v>Tottenham Hotspur</v>
      </c>
      <c r="S330" s="22">
        <f>VLOOKUP($R330,CardStats!$A$3:$AH$473,5,FALSE)</f>
        <v>4.3636363636363633</v>
      </c>
      <c r="T330" s="22">
        <f>VLOOKUP($R330,CardStats!$A$3:$AH$473,7,FALSE)</f>
        <v>4.166666666666667</v>
      </c>
      <c r="U330" s="22">
        <f>VLOOKUP($R330,CardStats!$A$3:$AH$473,8,FALSE)</f>
        <v>2.4545454545454546</v>
      </c>
      <c r="V330" s="22">
        <f>VLOOKUP($R330,CardStats!$A$3:$AH$473,10,FALSE)</f>
        <v>2.3333333333333335</v>
      </c>
      <c r="W330" s="27">
        <f>VLOOKUP($R330,CardStats!$A$3:$AH$473,11,FALSE)</f>
        <v>0.81818181818181823</v>
      </c>
      <c r="X330" s="27">
        <f>VLOOKUP($R330,CardStats!$A$3:$AH$473,13,FALSE)</f>
        <v>0.83333333333333337</v>
      </c>
      <c r="Y330" s="27">
        <f>VLOOKUP($R330,CardStats!$A$3:$AH$473,14,FALSE)</f>
        <v>0.63636363636363635</v>
      </c>
      <c r="Z330" s="27">
        <f>VLOOKUP($R330,CardStats!$A$3:$AH$473,16,FALSE)</f>
        <v>0.5</v>
      </c>
      <c r="AA330" s="27">
        <f>VLOOKUP($R330,CardStats!$A$3:$AH$473,17,FALSE)</f>
        <v>0.36363636363636365</v>
      </c>
      <c r="AB330" s="27">
        <f>VLOOKUP($R330,CardStats!$A$3:$AH$473,19,FALSE)</f>
        <v>0.33333333333333331</v>
      </c>
      <c r="AC330" s="27">
        <f>VLOOKUP($R330,CardStats!$A$3:$AH$473,20,FALSE)</f>
        <v>0.90909090909090906</v>
      </c>
      <c r="AD330" s="27">
        <f>VLOOKUP($R330,CardStats!$A$3:$AH$473,22,FALSE)</f>
        <v>0.83333333333333337</v>
      </c>
      <c r="AE330" s="27">
        <f>VLOOKUP($R330,CardStats!$A$3:$AH$473,23,FALSE)</f>
        <v>0.72727272727272729</v>
      </c>
      <c r="AF330" s="27">
        <f>VLOOKUP($R330,CardStats!$A$3:$AH$473,25,FALSE)</f>
        <v>0.66666666666666663</v>
      </c>
    </row>
    <row r="331" spans="1:32" hidden="1" x14ac:dyDescent="0.3">
      <c r="A331" s="22">
        <f>VLOOKUP($O331,CardStats!$A$3:$AH$473,5,FALSE)</f>
        <v>4.2727272727272725</v>
      </c>
      <c r="B331" s="22">
        <f>VLOOKUP($O331,CardStats!$A$3:$AH$473,6,FALSE)</f>
        <v>4.166666666666667</v>
      </c>
      <c r="C331" s="22">
        <f>VLOOKUP($O331,CardStats!$A$3:$AH$473,8,FALSE)</f>
        <v>2.2727272727272729</v>
      </c>
      <c r="D331" s="22">
        <f>VLOOKUP($O331,CardStats!$A$3:$AH$473,9,FALSE)</f>
        <v>2.1666666666666665</v>
      </c>
      <c r="E331" s="27">
        <f>VLOOKUP($O331,CardStats!$A$3:$AH$473,11,FALSE)</f>
        <v>0.63636363636363635</v>
      </c>
      <c r="F331" s="27">
        <f>VLOOKUP($O331,CardStats!$A$3:$AH$473,12,FALSE)</f>
        <v>0.5</v>
      </c>
      <c r="G331" s="27">
        <f>VLOOKUP($O331,CardStats!$A$3:$AH$473,14,FALSE)</f>
        <v>0.63636363636363635</v>
      </c>
      <c r="H331" s="27">
        <f>VLOOKUP($O331,CardStats!$A$3:$AH$473,15,FALSE)</f>
        <v>0.5</v>
      </c>
      <c r="I331" s="27">
        <f>VLOOKUP($O331,CardStats!$A$3:$AH$473,17,FALSE)</f>
        <v>0.54545454545454541</v>
      </c>
      <c r="J331" s="27">
        <f>VLOOKUP($O331,CardStats!$A$3:$AH$473,18,FALSE)</f>
        <v>0.5</v>
      </c>
      <c r="K331" s="27">
        <f>VLOOKUP($O331,CardStats!$A$3:$AH$473,20,FALSE)</f>
        <v>0.81818181818181823</v>
      </c>
      <c r="L331" s="27">
        <f>VLOOKUP($O331,CardStats!$A$3:$AH$473,21,FALSE)</f>
        <v>0.66666666666666663</v>
      </c>
      <c r="M331" s="27">
        <f>VLOOKUP($O331,CardStats!$A$3:$AH$473,23,FALSE)</f>
        <v>0.63636363636363635</v>
      </c>
      <c r="N331" s="27">
        <f>VLOOKUP($O331,CardStats!$A$3:$AH$473,24,FALSE)</f>
        <v>0.5</v>
      </c>
      <c r="O331" s="24" t="str">
        <f>Fixtures!A331</f>
        <v>Watford</v>
      </c>
      <c r="P331" s="24" t="str">
        <f>Fixtures!E331</f>
        <v>Premier League</v>
      </c>
      <c r="Q331" s="25">
        <f>IF(Fixtures!C331&gt;7,Fixtures!D331)</f>
        <v>43831</v>
      </c>
      <c r="R331" s="24" t="str">
        <f>Fixtures!B331</f>
        <v>Wolverhampton Wanderers</v>
      </c>
      <c r="S331" s="22">
        <f>VLOOKUP($R331,CardStats!$A$3:$AH$473,5,FALSE)</f>
        <v>3.9090909090909092</v>
      </c>
      <c r="T331" s="22">
        <f>VLOOKUP($R331,CardStats!$A$3:$AH$473,7,FALSE)</f>
        <v>4.666666666666667</v>
      </c>
      <c r="U331" s="22">
        <f>VLOOKUP($R331,CardStats!$A$3:$AH$473,8,FALSE)</f>
        <v>2.0909090909090908</v>
      </c>
      <c r="V331" s="22">
        <f>VLOOKUP($R331,CardStats!$A$3:$AH$473,10,FALSE)</f>
        <v>2.8333333333333335</v>
      </c>
      <c r="W331" s="27">
        <f>VLOOKUP($R331,CardStats!$A$3:$AH$473,11,FALSE)</f>
        <v>0.63636363636363635</v>
      </c>
      <c r="X331" s="27">
        <f>VLOOKUP($R331,CardStats!$A$3:$AH$473,13,FALSE)</f>
        <v>0.66666666666666663</v>
      </c>
      <c r="Y331" s="27">
        <f>VLOOKUP($R331,CardStats!$A$3:$AH$473,14,FALSE)</f>
        <v>0.54545454545454541</v>
      </c>
      <c r="Z331" s="27">
        <f>VLOOKUP($R331,CardStats!$A$3:$AH$473,16,FALSE)</f>
        <v>0.66666666666666663</v>
      </c>
      <c r="AA331" s="27">
        <f>VLOOKUP($R331,CardStats!$A$3:$AH$473,17,FALSE)</f>
        <v>0.45454545454545453</v>
      </c>
      <c r="AB331" s="27">
        <f>VLOOKUP($R331,CardStats!$A$3:$AH$473,19,FALSE)</f>
        <v>0.66666666666666663</v>
      </c>
      <c r="AC331" s="27">
        <f>VLOOKUP($R331,CardStats!$A$3:$AH$473,20,FALSE)</f>
        <v>0.81818181818181823</v>
      </c>
      <c r="AD331" s="27">
        <f>VLOOKUP($R331,CardStats!$A$3:$AH$473,22,FALSE)</f>
        <v>1</v>
      </c>
      <c r="AE331" s="27">
        <f>VLOOKUP($R331,CardStats!$A$3:$AH$473,23,FALSE)</f>
        <v>0.72727272727272729</v>
      </c>
      <c r="AF331" s="27">
        <f>VLOOKUP($R331,CardStats!$A$3:$AH$473,25,FALSE)</f>
        <v>1</v>
      </c>
    </row>
    <row r="332" spans="1:32" hidden="1" x14ac:dyDescent="0.3">
      <c r="A332" s="22">
        <f>VLOOKUP($O332,CardStats!$A$3:$AH$473,5,FALSE)</f>
        <v>3.6363636363636362</v>
      </c>
      <c r="B332" s="22">
        <f>VLOOKUP($O332,CardStats!$A$3:$AH$473,6,FALSE)</f>
        <v>3.8333333333333335</v>
      </c>
      <c r="C332" s="22">
        <f>VLOOKUP($O332,CardStats!$A$3:$AH$473,8,FALSE)</f>
        <v>2</v>
      </c>
      <c r="D332" s="22">
        <f>VLOOKUP($O332,CardStats!$A$3:$AH$473,9,FALSE)</f>
        <v>2.1666666666666665</v>
      </c>
      <c r="E332" s="27">
        <f>VLOOKUP($O332,CardStats!$A$3:$AH$473,11,FALSE)</f>
        <v>0.81818181818181823</v>
      </c>
      <c r="F332" s="27">
        <f>VLOOKUP($O332,CardStats!$A$3:$AH$473,12,FALSE)</f>
        <v>1</v>
      </c>
      <c r="G332" s="27">
        <f>VLOOKUP($O332,CardStats!$A$3:$AH$473,14,FALSE)</f>
        <v>0.63636363636363635</v>
      </c>
      <c r="H332" s="27">
        <f>VLOOKUP($O332,CardStats!$A$3:$AH$473,15,FALSE)</f>
        <v>0.66666666666666663</v>
      </c>
      <c r="I332" s="27">
        <f>VLOOKUP($O332,CardStats!$A$3:$AH$473,17,FALSE)</f>
        <v>0.18181818181818182</v>
      </c>
      <c r="J332" s="27">
        <f>VLOOKUP($O332,CardStats!$A$3:$AH$473,18,FALSE)</f>
        <v>0.16666666666666666</v>
      </c>
      <c r="K332" s="27">
        <f>VLOOKUP($O332,CardStats!$A$3:$AH$473,20,FALSE)</f>
        <v>1</v>
      </c>
      <c r="L332" s="27">
        <f>VLOOKUP($O332,CardStats!$A$3:$AH$473,21,FALSE)</f>
        <v>1</v>
      </c>
      <c r="M332" s="27">
        <f>VLOOKUP($O332,CardStats!$A$3:$AH$473,23,FALSE)</f>
        <v>0.81818181818181823</v>
      </c>
      <c r="N332" s="27">
        <f>VLOOKUP($O332,CardStats!$A$3:$AH$473,24,FALSE)</f>
        <v>1</v>
      </c>
      <c r="O332" s="24" t="str">
        <f>Fixtures!A332</f>
        <v>West Ham United</v>
      </c>
      <c r="P332" s="24" t="str">
        <f>Fixtures!E332</f>
        <v>Premier League</v>
      </c>
      <c r="Q332" s="25">
        <f>IF(Fixtures!C332&gt;7,Fixtures!D332)</f>
        <v>43831</v>
      </c>
      <c r="R332" s="24" t="str">
        <f>Fixtures!B332</f>
        <v>AFC Bournemouth</v>
      </c>
      <c r="S332" s="22">
        <f>VLOOKUP($R332,CardStats!$A$3:$AH$473,5,FALSE)</f>
        <v>4.2727272727272725</v>
      </c>
      <c r="T332" s="22">
        <f>VLOOKUP($R332,CardStats!$A$3:$AH$473,7,FALSE)</f>
        <v>4.2</v>
      </c>
      <c r="U332" s="22">
        <f>VLOOKUP($R332,CardStats!$A$3:$AH$473,8,FALSE)</f>
        <v>2.1818181818181817</v>
      </c>
      <c r="V332" s="22">
        <f>VLOOKUP($R332,CardStats!$A$3:$AH$473,10,FALSE)</f>
        <v>2.6</v>
      </c>
      <c r="W332" s="27">
        <f>VLOOKUP($R332,CardStats!$A$3:$AH$473,11,FALSE)</f>
        <v>0.90909090909090906</v>
      </c>
      <c r="X332" s="27">
        <f>VLOOKUP($R332,CardStats!$A$3:$AH$473,13,FALSE)</f>
        <v>0.8</v>
      </c>
      <c r="Y332" s="27">
        <f>VLOOKUP($R332,CardStats!$A$3:$AH$473,14,FALSE)</f>
        <v>0.72727272727272729</v>
      </c>
      <c r="Z332" s="27">
        <f>VLOOKUP($R332,CardStats!$A$3:$AH$473,16,FALSE)</f>
        <v>0.6</v>
      </c>
      <c r="AA332" s="27">
        <f>VLOOKUP($R332,CardStats!$A$3:$AH$473,17,FALSE)</f>
        <v>0.18181818181818182</v>
      </c>
      <c r="AB332" s="27">
        <f>VLOOKUP($R332,CardStats!$A$3:$AH$473,19,FALSE)</f>
        <v>0.2</v>
      </c>
      <c r="AC332" s="27">
        <f>VLOOKUP($R332,CardStats!$A$3:$AH$473,20,FALSE)</f>
        <v>0.90909090909090906</v>
      </c>
      <c r="AD332" s="27">
        <f>VLOOKUP($R332,CardStats!$A$3:$AH$473,22,FALSE)</f>
        <v>1</v>
      </c>
      <c r="AE332" s="27">
        <f>VLOOKUP($R332,CardStats!$A$3:$AH$473,23,FALSE)</f>
        <v>0.72727272727272729</v>
      </c>
      <c r="AF332" s="27">
        <f>VLOOKUP($R332,CardStats!$A$3:$AH$473,25,FALSE)</f>
        <v>1</v>
      </c>
    </row>
    <row r="333" spans="1:32" hidden="1" x14ac:dyDescent="0.3">
      <c r="A333" s="22">
        <f>VLOOKUP($O333,CardStats!$A$3:$AH$473,5,FALSE)</f>
        <v>2.7272727272727271</v>
      </c>
      <c r="B333" s="22">
        <f>VLOOKUP($O333,CardStats!$A$3:$AH$473,6,FALSE)</f>
        <v>3</v>
      </c>
      <c r="C333" s="22">
        <f>VLOOKUP($O333,CardStats!$A$3:$AH$473,8,FALSE)</f>
        <v>1.1818181818181819</v>
      </c>
      <c r="D333" s="22">
        <f>VLOOKUP($O333,CardStats!$A$3:$AH$473,9,FALSE)</f>
        <v>1</v>
      </c>
      <c r="E333" s="27">
        <f>VLOOKUP($O333,CardStats!$A$3:$AH$473,11,FALSE)</f>
        <v>0.45454545454545453</v>
      </c>
      <c r="F333" s="27">
        <f>VLOOKUP($O333,CardStats!$A$3:$AH$473,12,FALSE)</f>
        <v>0.4</v>
      </c>
      <c r="G333" s="27">
        <f>VLOOKUP($O333,CardStats!$A$3:$AH$473,14,FALSE)</f>
        <v>0.27272727272727271</v>
      </c>
      <c r="H333" s="27">
        <f>VLOOKUP($O333,CardStats!$A$3:$AH$473,15,FALSE)</f>
        <v>0.4</v>
      </c>
      <c r="I333" s="27">
        <f>VLOOKUP($O333,CardStats!$A$3:$AH$473,17,FALSE)</f>
        <v>0.27272727272727271</v>
      </c>
      <c r="J333" s="27">
        <f>VLOOKUP($O333,CardStats!$A$3:$AH$473,18,FALSE)</f>
        <v>0.4</v>
      </c>
      <c r="K333" s="27">
        <f>VLOOKUP($O333,CardStats!$A$3:$AH$473,20,FALSE)</f>
        <v>0.72727272727272729</v>
      </c>
      <c r="L333" s="27">
        <f>VLOOKUP($O333,CardStats!$A$3:$AH$473,21,FALSE)</f>
        <v>0.6</v>
      </c>
      <c r="M333" s="27">
        <f>VLOOKUP($O333,CardStats!$A$3:$AH$473,23,FALSE)</f>
        <v>0.27272727272727271</v>
      </c>
      <c r="N333" s="27">
        <f>VLOOKUP($O333,CardStats!$A$3:$AH$473,24,FALSE)</f>
        <v>0.2</v>
      </c>
      <c r="O333" s="24" t="str">
        <f>Fixtures!A333</f>
        <v>Liverpool</v>
      </c>
      <c r="P333" s="24" t="str">
        <f>Fixtures!E333</f>
        <v>Premier League</v>
      </c>
      <c r="Q333" s="25">
        <f>IF(Fixtures!C333&gt;7,Fixtures!D333)</f>
        <v>43832</v>
      </c>
      <c r="R333" s="24" t="str">
        <f>Fixtures!B333</f>
        <v>Sheffield United</v>
      </c>
      <c r="S333" s="22">
        <f>VLOOKUP($R333,CardStats!$A$3:$AH$473,5,FALSE)</f>
        <v>3.1818181818181817</v>
      </c>
      <c r="T333" s="22">
        <f>VLOOKUP($R333,CardStats!$A$3:$AH$473,7,FALSE)</f>
        <v>2.8</v>
      </c>
      <c r="U333" s="22">
        <f>VLOOKUP($R333,CardStats!$A$3:$AH$473,8,FALSE)</f>
        <v>1.9090909090909092</v>
      </c>
      <c r="V333" s="22">
        <f>VLOOKUP($R333,CardStats!$A$3:$AH$473,10,FALSE)</f>
        <v>1.8</v>
      </c>
      <c r="W333" s="27">
        <f>VLOOKUP($R333,CardStats!$A$3:$AH$473,11,FALSE)</f>
        <v>0.63636363636363635</v>
      </c>
      <c r="X333" s="27">
        <f>VLOOKUP($R333,CardStats!$A$3:$AH$473,13,FALSE)</f>
        <v>0.6</v>
      </c>
      <c r="Y333" s="27">
        <f>VLOOKUP($R333,CardStats!$A$3:$AH$473,14,FALSE)</f>
        <v>0.36363636363636365</v>
      </c>
      <c r="Z333" s="27">
        <f>VLOOKUP($R333,CardStats!$A$3:$AH$473,16,FALSE)</f>
        <v>0.4</v>
      </c>
      <c r="AA333" s="27">
        <f>VLOOKUP($R333,CardStats!$A$3:$AH$473,17,FALSE)</f>
        <v>9.0909090909090912E-2</v>
      </c>
      <c r="AB333" s="27">
        <f>VLOOKUP($R333,CardStats!$A$3:$AH$473,19,FALSE)</f>
        <v>0</v>
      </c>
      <c r="AC333" s="27">
        <f>VLOOKUP($R333,CardStats!$A$3:$AH$473,20,FALSE)</f>
        <v>1</v>
      </c>
      <c r="AD333" s="27">
        <f>VLOOKUP($R333,CardStats!$A$3:$AH$473,22,FALSE)</f>
        <v>1</v>
      </c>
      <c r="AE333" s="27">
        <f>VLOOKUP($R333,CardStats!$A$3:$AH$473,23,FALSE)</f>
        <v>0.54545454545454541</v>
      </c>
      <c r="AF333" s="27">
        <f>VLOOKUP($R333,CardStats!$A$3:$AH$473,25,FALSE)</f>
        <v>0.6</v>
      </c>
    </row>
    <row r="334" spans="1:32" hidden="1" x14ac:dyDescent="0.3">
      <c r="A334" s="22">
        <f>VLOOKUP($O334,CardStats!$A$3:$AH$473,5,FALSE)</f>
        <v>5.0909090909090908</v>
      </c>
      <c r="B334" s="22">
        <f>VLOOKUP($O334,CardStats!$A$3:$AH$473,6,FALSE)</f>
        <v>5.4</v>
      </c>
      <c r="C334" s="22">
        <f>VLOOKUP($O334,CardStats!$A$3:$AH$473,8,FALSE)</f>
        <v>2.0909090909090908</v>
      </c>
      <c r="D334" s="22">
        <f>VLOOKUP($O334,CardStats!$A$3:$AH$473,9,FALSE)</f>
        <v>2.2000000000000002</v>
      </c>
      <c r="E334" s="27">
        <f>VLOOKUP($O334,CardStats!$A$3:$AH$473,11,FALSE)</f>
        <v>1</v>
      </c>
      <c r="F334" s="27">
        <f>VLOOKUP($O334,CardStats!$A$3:$AH$473,12,FALSE)</f>
        <v>1</v>
      </c>
      <c r="G334" s="27">
        <f>VLOOKUP($O334,CardStats!$A$3:$AH$473,14,FALSE)</f>
        <v>0.81818181818181823</v>
      </c>
      <c r="H334" s="27">
        <f>VLOOKUP($O334,CardStats!$A$3:$AH$473,15,FALSE)</f>
        <v>1</v>
      </c>
      <c r="I334" s="27">
        <f>VLOOKUP($O334,CardStats!$A$3:$AH$473,17,FALSE)</f>
        <v>0.63636363636363635</v>
      </c>
      <c r="J334" s="27">
        <f>VLOOKUP($O334,CardStats!$A$3:$AH$473,18,FALSE)</f>
        <v>0.8</v>
      </c>
      <c r="K334" s="27">
        <f>VLOOKUP($O334,CardStats!$A$3:$AH$473,20,FALSE)</f>
        <v>1</v>
      </c>
      <c r="L334" s="27">
        <f>VLOOKUP($O334,CardStats!$A$3:$AH$473,21,FALSE)</f>
        <v>1</v>
      </c>
      <c r="M334" s="27">
        <f>VLOOKUP($O334,CardStats!$A$3:$AH$473,23,FALSE)</f>
        <v>0.81818181818181823</v>
      </c>
      <c r="N334" s="27">
        <f>VLOOKUP($O334,CardStats!$A$3:$AH$473,24,FALSE)</f>
        <v>1</v>
      </c>
      <c r="O334" s="24" t="str">
        <f>Fixtures!A334</f>
        <v>Atalanta</v>
      </c>
      <c r="P334" s="24" t="str">
        <f>Fixtures!E334</f>
        <v>Serie A</v>
      </c>
      <c r="Q334" s="25">
        <f>IF(Fixtures!C334&gt;7,Fixtures!D334)</f>
        <v>43835</v>
      </c>
      <c r="R334" s="24" t="str">
        <f>Fixtures!B334</f>
        <v>Parma</v>
      </c>
      <c r="S334" s="22">
        <f>VLOOKUP($R334,CardStats!$A$3:$AH$473,5,FALSE)</f>
        <v>4.7272727272727275</v>
      </c>
      <c r="T334" s="22">
        <f>VLOOKUP($R334,CardStats!$A$3:$AH$473,7,FALSE)</f>
        <v>4.8</v>
      </c>
      <c r="U334" s="22">
        <f>VLOOKUP($R334,CardStats!$A$3:$AH$473,8,FALSE)</f>
        <v>1.9090909090909092</v>
      </c>
      <c r="V334" s="22">
        <f>VLOOKUP($R334,CardStats!$A$3:$AH$473,10,FALSE)</f>
        <v>2.4</v>
      </c>
      <c r="W334" s="27">
        <f>VLOOKUP($R334,CardStats!$A$3:$AH$473,11,FALSE)</f>
        <v>1</v>
      </c>
      <c r="X334" s="27">
        <f>VLOOKUP($R334,CardStats!$A$3:$AH$473,13,FALSE)</f>
        <v>1</v>
      </c>
      <c r="Y334" s="27">
        <f>VLOOKUP($R334,CardStats!$A$3:$AH$473,14,FALSE)</f>
        <v>0.90909090909090906</v>
      </c>
      <c r="Z334" s="27">
        <f>VLOOKUP($R334,CardStats!$A$3:$AH$473,16,FALSE)</f>
        <v>1</v>
      </c>
      <c r="AA334" s="27">
        <f>VLOOKUP($R334,CardStats!$A$3:$AH$473,17,FALSE)</f>
        <v>0.54545454545454541</v>
      </c>
      <c r="AB334" s="27">
        <f>VLOOKUP($R334,CardStats!$A$3:$AH$473,19,FALSE)</f>
        <v>0.4</v>
      </c>
      <c r="AC334" s="27">
        <f>VLOOKUP($R334,CardStats!$A$3:$AH$473,20,FALSE)</f>
        <v>0.90909090909090906</v>
      </c>
      <c r="AD334" s="27">
        <f>VLOOKUP($R334,CardStats!$A$3:$AH$473,22,FALSE)</f>
        <v>1</v>
      </c>
      <c r="AE334" s="27">
        <f>VLOOKUP($R334,CardStats!$A$3:$AH$473,23,FALSE)</f>
        <v>0.72727272727272729</v>
      </c>
      <c r="AF334" s="27">
        <f>VLOOKUP($R334,CardStats!$A$3:$AH$473,25,FALSE)</f>
        <v>1</v>
      </c>
    </row>
    <row r="335" spans="1:32" hidden="1" x14ac:dyDescent="0.3">
      <c r="A335" s="22">
        <f>VLOOKUP($O335,CardStats!$A$3:$AH$473,5,FALSE)</f>
        <v>6.6363636363636367</v>
      </c>
      <c r="B335" s="22">
        <f>VLOOKUP($O335,CardStats!$A$3:$AH$473,6,FALSE)</f>
        <v>7</v>
      </c>
      <c r="C335" s="22">
        <f>VLOOKUP($O335,CardStats!$A$3:$AH$473,8,FALSE)</f>
        <v>3.3636363636363638</v>
      </c>
      <c r="D335" s="22">
        <f>VLOOKUP($O335,CardStats!$A$3:$AH$473,9,FALSE)</f>
        <v>3.2</v>
      </c>
      <c r="E335" s="27">
        <f>VLOOKUP($O335,CardStats!$A$3:$AH$473,11,FALSE)</f>
        <v>1</v>
      </c>
      <c r="F335" s="27">
        <f>VLOOKUP($O335,CardStats!$A$3:$AH$473,12,FALSE)</f>
        <v>1</v>
      </c>
      <c r="G335" s="27">
        <f>VLOOKUP($O335,CardStats!$A$3:$AH$473,14,FALSE)</f>
        <v>0.90909090909090906</v>
      </c>
      <c r="H335" s="27">
        <f>VLOOKUP($O335,CardStats!$A$3:$AH$473,15,FALSE)</f>
        <v>1</v>
      </c>
      <c r="I335" s="27">
        <f>VLOOKUP($O335,CardStats!$A$3:$AH$473,17,FALSE)</f>
        <v>0.81818181818181823</v>
      </c>
      <c r="J335" s="27">
        <f>VLOOKUP($O335,CardStats!$A$3:$AH$473,18,FALSE)</f>
        <v>0.8</v>
      </c>
      <c r="K335" s="27">
        <f>VLOOKUP($O335,CardStats!$A$3:$AH$473,20,FALSE)</f>
        <v>1</v>
      </c>
      <c r="L335" s="27">
        <f>VLOOKUP($O335,CardStats!$A$3:$AH$473,21,FALSE)</f>
        <v>1</v>
      </c>
      <c r="M335" s="27">
        <f>VLOOKUP($O335,CardStats!$A$3:$AH$473,23,FALSE)</f>
        <v>0.81818181818181823</v>
      </c>
      <c r="N335" s="27">
        <f>VLOOKUP($O335,CardStats!$A$3:$AH$473,24,FALSE)</f>
        <v>0.8</v>
      </c>
      <c r="O335" s="24" t="str">
        <f>Fixtures!A335</f>
        <v>Bologna</v>
      </c>
      <c r="P335" s="24" t="str">
        <f>Fixtures!E335</f>
        <v>Serie A</v>
      </c>
      <c r="Q335" s="25">
        <f>IF(Fixtures!C335&gt;7,Fixtures!D335)</f>
        <v>43835</v>
      </c>
      <c r="R335" s="24" t="str">
        <f>Fixtures!B335</f>
        <v>Fiorentina</v>
      </c>
      <c r="S335" s="22">
        <f>VLOOKUP($R335,CardStats!$A$3:$AH$473,5,FALSE)</f>
        <v>5.8181818181818183</v>
      </c>
      <c r="T335" s="22">
        <f>VLOOKUP($R335,CardStats!$A$3:$AH$473,7,FALSE)</f>
        <v>5.2</v>
      </c>
      <c r="U335" s="22">
        <f>VLOOKUP($R335,CardStats!$A$3:$AH$473,8,FALSE)</f>
        <v>3.0909090909090908</v>
      </c>
      <c r="V335" s="22">
        <f>VLOOKUP($R335,CardStats!$A$3:$AH$473,10,FALSE)</f>
        <v>3.2</v>
      </c>
      <c r="W335" s="27">
        <f>VLOOKUP($R335,CardStats!$A$3:$AH$473,11,FALSE)</f>
        <v>0.90909090909090906</v>
      </c>
      <c r="X335" s="27">
        <f>VLOOKUP($R335,CardStats!$A$3:$AH$473,13,FALSE)</f>
        <v>0.8</v>
      </c>
      <c r="Y335" s="27">
        <f>VLOOKUP($R335,CardStats!$A$3:$AH$473,14,FALSE)</f>
        <v>0.72727272727272729</v>
      </c>
      <c r="Z335" s="27">
        <f>VLOOKUP($R335,CardStats!$A$3:$AH$473,16,FALSE)</f>
        <v>0.6</v>
      </c>
      <c r="AA335" s="27">
        <f>VLOOKUP($R335,CardStats!$A$3:$AH$473,17,FALSE)</f>
        <v>0.63636363636363635</v>
      </c>
      <c r="AB335" s="27">
        <f>VLOOKUP($R335,CardStats!$A$3:$AH$473,19,FALSE)</f>
        <v>0.6</v>
      </c>
      <c r="AC335" s="27">
        <f>VLOOKUP($R335,CardStats!$A$3:$AH$473,20,FALSE)</f>
        <v>0.90909090909090906</v>
      </c>
      <c r="AD335" s="27">
        <f>VLOOKUP($R335,CardStats!$A$3:$AH$473,22,FALSE)</f>
        <v>0.8</v>
      </c>
      <c r="AE335" s="27">
        <f>VLOOKUP($R335,CardStats!$A$3:$AH$473,23,FALSE)</f>
        <v>0.81818181818181823</v>
      </c>
      <c r="AF335" s="27">
        <f>VLOOKUP($R335,CardStats!$A$3:$AH$473,25,FALSE)</f>
        <v>0.8</v>
      </c>
    </row>
    <row r="336" spans="1:32" hidden="1" x14ac:dyDescent="0.3">
      <c r="A336" s="22">
        <f>VLOOKUP($O336,CardStats!$A$3:$AH$473,5,FALSE)</f>
        <v>6</v>
      </c>
      <c r="B336" s="22">
        <f>VLOOKUP($O336,CardStats!$A$3:$AH$473,6,FALSE)</f>
        <v>5.5</v>
      </c>
      <c r="C336" s="22">
        <f>VLOOKUP($O336,CardStats!$A$3:$AH$473,8,FALSE)</f>
        <v>2.7</v>
      </c>
      <c r="D336" s="22">
        <f>VLOOKUP($O336,CardStats!$A$3:$AH$473,9,FALSE)</f>
        <v>1.75</v>
      </c>
      <c r="E336" s="27">
        <f>VLOOKUP($O336,CardStats!$A$3:$AH$473,11,FALSE)</f>
        <v>1</v>
      </c>
      <c r="F336" s="27">
        <f>VLOOKUP($O336,CardStats!$A$3:$AH$473,12,FALSE)</f>
        <v>1</v>
      </c>
      <c r="G336" s="27">
        <f>VLOOKUP($O336,CardStats!$A$3:$AH$473,14,FALSE)</f>
        <v>0.8</v>
      </c>
      <c r="H336" s="27">
        <f>VLOOKUP($O336,CardStats!$A$3:$AH$473,15,FALSE)</f>
        <v>0.75</v>
      </c>
      <c r="I336" s="27">
        <f>VLOOKUP($O336,CardStats!$A$3:$AH$473,17,FALSE)</f>
        <v>0.6</v>
      </c>
      <c r="J336" s="27">
        <f>VLOOKUP($O336,CardStats!$A$3:$AH$473,18,FALSE)</f>
        <v>0.5</v>
      </c>
      <c r="K336" s="27">
        <f>VLOOKUP($O336,CardStats!$A$3:$AH$473,20,FALSE)</f>
        <v>0.9</v>
      </c>
      <c r="L336" s="27">
        <f>VLOOKUP($O336,CardStats!$A$3:$AH$473,21,FALSE)</f>
        <v>0.75</v>
      </c>
      <c r="M336" s="27">
        <f>VLOOKUP($O336,CardStats!$A$3:$AH$473,23,FALSE)</f>
        <v>0.7</v>
      </c>
      <c r="N336" s="27">
        <f>VLOOKUP($O336,CardStats!$A$3:$AH$473,24,FALSE)</f>
        <v>0.5</v>
      </c>
      <c r="O336" s="24" t="str">
        <f>Fixtures!A336</f>
        <v>Brescia</v>
      </c>
      <c r="P336" s="24" t="str">
        <f>Fixtures!E336</f>
        <v>Serie A</v>
      </c>
      <c r="Q336" s="25">
        <f>IF(Fixtures!C336&gt;7,Fixtures!D336)</f>
        <v>43835</v>
      </c>
      <c r="R336" s="24" t="str">
        <f>Fixtures!B336</f>
        <v>Lazio</v>
      </c>
      <c r="S336" s="22">
        <f>VLOOKUP($R336,CardStats!$A$3:$AH$473,5,FALSE)</f>
        <v>6.3636363636363633</v>
      </c>
      <c r="T336" s="22">
        <f>VLOOKUP($R336,CardStats!$A$3:$AH$473,7,FALSE)</f>
        <v>7.5</v>
      </c>
      <c r="U336" s="22">
        <f>VLOOKUP($R336,CardStats!$A$3:$AH$473,8,FALSE)</f>
        <v>3.0909090909090908</v>
      </c>
      <c r="V336" s="22">
        <f>VLOOKUP($R336,CardStats!$A$3:$AH$473,10,FALSE)</f>
        <v>3.5</v>
      </c>
      <c r="W336" s="27">
        <f>VLOOKUP($R336,CardStats!$A$3:$AH$473,11,FALSE)</f>
        <v>1</v>
      </c>
      <c r="X336" s="27">
        <f>VLOOKUP($R336,CardStats!$A$3:$AH$473,13,FALSE)</f>
        <v>1</v>
      </c>
      <c r="Y336" s="27">
        <f>VLOOKUP($R336,CardStats!$A$3:$AH$473,14,FALSE)</f>
        <v>0.90909090909090906</v>
      </c>
      <c r="Z336" s="27">
        <f>VLOOKUP($R336,CardStats!$A$3:$AH$473,16,FALSE)</f>
        <v>1</v>
      </c>
      <c r="AA336" s="27">
        <f>VLOOKUP($R336,CardStats!$A$3:$AH$473,17,FALSE)</f>
        <v>0.63636363636363635</v>
      </c>
      <c r="AB336" s="27">
        <f>VLOOKUP($R336,CardStats!$A$3:$AH$473,19,FALSE)</f>
        <v>0.83333333333333337</v>
      </c>
      <c r="AC336" s="27">
        <f>VLOOKUP($R336,CardStats!$A$3:$AH$473,20,FALSE)</f>
        <v>1</v>
      </c>
      <c r="AD336" s="27">
        <f>VLOOKUP($R336,CardStats!$A$3:$AH$473,22,FALSE)</f>
        <v>1</v>
      </c>
      <c r="AE336" s="27">
        <f>VLOOKUP($R336,CardStats!$A$3:$AH$473,23,FALSE)</f>
        <v>0.81818181818181823</v>
      </c>
      <c r="AF336" s="27">
        <f>VLOOKUP($R336,CardStats!$A$3:$AH$473,25,FALSE)</f>
        <v>1</v>
      </c>
    </row>
    <row r="337" spans="1:32" hidden="1" x14ac:dyDescent="0.3">
      <c r="A337" s="22">
        <f>VLOOKUP($O337,CardStats!$A$3:$AH$473,5,FALSE)</f>
        <v>5.5454545454545459</v>
      </c>
      <c r="B337" s="22">
        <f>VLOOKUP($O337,CardStats!$A$3:$AH$473,6,FALSE)</f>
        <v>6.666666666666667</v>
      </c>
      <c r="C337" s="22">
        <f>VLOOKUP($O337,CardStats!$A$3:$AH$473,8,FALSE)</f>
        <v>2.9090909090909092</v>
      </c>
      <c r="D337" s="22">
        <f>VLOOKUP($O337,CardStats!$A$3:$AH$473,9,FALSE)</f>
        <v>3.6666666666666665</v>
      </c>
      <c r="E337" s="27">
        <f>VLOOKUP($O337,CardStats!$A$3:$AH$473,11,FALSE)</f>
        <v>0.72727272727272729</v>
      </c>
      <c r="F337" s="27">
        <f>VLOOKUP($O337,CardStats!$A$3:$AH$473,12,FALSE)</f>
        <v>0.66666666666666663</v>
      </c>
      <c r="G337" s="27">
        <f>VLOOKUP($O337,CardStats!$A$3:$AH$473,14,FALSE)</f>
        <v>0.54545454545454541</v>
      </c>
      <c r="H337" s="27">
        <f>VLOOKUP($O337,CardStats!$A$3:$AH$473,15,FALSE)</f>
        <v>0.66666666666666663</v>
      </c>
      <c r="I337" s="27">
        <f>VLOOKUP($O337,CardStats!$A$3:$AH$473,17,FALSE)</f>
        <v>0.45454545454545453</v>
      </c>
      <c r="J337" s="27">
        <f>VLOOKUP($O337,CardStats!$A$3:$AH$473,18,FALSE)</f>
        <v>0.66666666666666663</v>
      </c>
      <c r="K337" s="27">
        <f>VLOOKUP($O337,CardStats!$A$3:$AH$473,20,FALSE)</f>
        <v>0.90909090909090906</v>
      </c>
      <c r="L337" s="27">
        <f>VLOOKUP($O337,CardStats!$A$3:$AH$473,21,FALSE)</f>
        <v>0.83333333333333337</v>
      </c>
      <c r="M337" s="27">
        <f>VLOOKUP($O337,CardStats!$A$3:$AH$473,23,FALSE)</f>
        <v>0.72727272727272729</v>
      </c>
      <c r="N337" s="27">
        <f>VLOOKUP($O337,CardStats!$A$3:$AH$473,24,FALSE)</f>
        <v>0.83333333333333337</v>
      </c>
      <c r="O337" s="24" t="str">
        <f>Fixtures!A337</f>
        <v>Genoa</v>
      </c>
      <c r="P337" s="24" t="str">
        <f>Fixtures!E337</f>
        <v>Serie A</v>
      </c>
      <c r="Q337" s="25">
        <f>IF(Fixtures!C337&gt;7,Fixtures!D337)</f>
        <v>43835</v>
      </c>
      <c r="R337" s="24" t="str">
        <f>Fixtures!B337</f>
        <v>Sassuolo</v>
      </c>
      <c r="S337" s="22">
        <f>VLOOKUP($R337,CardStats!$A$3:$AH$473,5,FALSE)</f>
        <v>5.7</v>
      </c>
      <c r="T337" s="22">
        <f>VLOOKUP($R337,CardStats!$A$3:$AH$473,7,FALSE)</f>
        <v>5.8</v>
      </c>
      <c r="U337" s="22">
        <f>VLOOKUP($R337,CardStats!$A$3:$AH$473,8,FALSE)</f>
        <v>2.7</v>
      </c>
      <c r="V337" s="22">
        <f>VLOOKUP($R337,CardStats!$A$3:$AH$473,10,FALSE)</f>
        <v>2.8</v>
      </c>
      <c r="W337" s="27">
        <f>VLOOKUP($R337,CardStats!$A$3:$AH$473,11,FALSE)</f>
        <v>1</v>
      </c>
      <c r="X337" s="27">
        <f>VLOOKUP($R337,CardStats!$A$3:$AH$473,13,FALSE)</f>
        <v>1</v>
      </c>
      <c r="Y337" s="27">
        <f>VLOOKUP($R337,CardStats!$A$3:$AH$473,14,FALSE)</f>
        <v>0.9</v>
      </c>
      <c r="Z337" s="27">
        <f>VLOOKUP($R337,CardStats!$A$3:$AH$473,16,FALSE)</f>
        <v>0.8</v>
      </c>
      <c r="AA337" s="27">
        <f>VLOOKUP($R337,CardStats!$A$3:$AH$473,17,FALSE)</f>
        <v>0.7</v>
      </c>
      <c r="AB337" s="27">
        <f>VLOOKUP($R337,CardStats!$A$3:$AH$473,19,FALSE)</f>
        <v>0.6</v>
      </c>
      <c r="AC337" s="27">
        <f>VLOOKUP($R337,CardStats!$A$3:$AH$473,20,FALSE)</f>
        <v>1</v>
      </c>
      <c r="AD337" s="27">
        <f>VLOOKUP($R337,CardStats!$A$3:$AH$473,22,FALSE)</f>
        <v>1</v>
      </c>
      <c r="AE337" s="27">
        <f>VLOOKUP($R337,CardStats!$A$3:$AH$473,23,FALSE)</f>
        <v>0.8</v>
      </c>
      <c r="AF337" s="27">
        <f>VLOOKUP($R337,CardStats!$A$3:$AH$473,25,FALSE)</f>
        <v>0.8</v>
      </c>
    </row>
    <row r="338" spans="1:32" hidden="1" x14ac:dyDescent="0.3">
      <c r="A338" s="22">
        <f>VLOOKUP($O338,CardStats!$A$3:$AH$473,5,FALSE)</f>
        <v>5.4545454545454541</v>
      </c>
      <c r="B338" s="22">
        <f>VLOOKUP($O338,CardStats!$A$3:$AH$473,6,FALSE)</f>
        <v>5.6</v>
      </c>
      <c r="C338" s="22">
        <f>VLOOKUP($O338,CardStats!$A$3:$AH$473,8,FALSE)</f>
        <v>2.4545454545454546</v>
      </c>
      <c r="D338" s="22">
        <f>VLOOKUP($O338,CardStats!$A$3:$AH$473,9,FALSE)</f>
        <v>2.4</v>
      </c>
      <c r="E338" s="27">
        <f>VLOOKUP($O338,CardStats!$A$3:$AH$473,11,FALSE)</f>
        <v>1</v>
      </c>
      <c r="F338" s="27">
        <f>VLOOKUP($O338,CardStats!$A$3:$AH$473,12,FALSE)</f>
        <v>1</v>
      </c>
      <c r="G338" s="27">
        <f>VLOOKUP($O338,CardStats!$A$3:$AH$473,14,FALSE)</f>
        <v>1</v>
      </c>
      <c r="H338" s="27">
        <f>VLOOKUP($O338,CardStats!$A$3:$AH$473,15,FALSE)</f>
        <v>1</v>
      </c>
      <c r="I338" s="27">
        <f>VLOOKUP($O338,CardStats!$A$3:$AH$473,17,FALSE)</f>
        <v>0.72727272727272729</v>
      </c>
      <c r="J338" s="27">
        <f>VLOOKUP($O338,CardStats!$A$3:$AH$473,18,FALSE)</f>
        <v>0.6</v>
      </c>
      <c r="K338" s="27">
        <f>VLOOKUP($O338,CardStats!$A$3:$AH$473,20,FALSE)</f>
        <v>0.90909090909090906</v>
      </c>
      <c r="L338" s="27">
        <f>VLOOKUP($O338,CardStats!$A$3:$AH$473,21,FALSE)</f>
        <v>0.8</v>
      </c>
      <c r="M338" s="27">
        <f>VLOOKUP($O338,CardStats!$A$3:$AH$473,23,FALSE)</f>
        <v>0.81818181818181823</v>
      </c>
      <c r="N338" s="27">
        <f>VLOOKUP($O338,CardStats!$A$3:$AH$473,24,FALSE)</f>
        <v>0.8</v>
      </c>
      <c r="O338" s="24" t="str">
        <f>Fixtures!A338</f>
        <v>Juventus</v>
      </c>
      <c r="P338" s="24" t="str">
        <f>Fixtures!E338</f>
        <v>Serie A</v>
      </c>
      <c r="Q338" s="25">
        <f>IF(Fixtures!C338&gt;7,Fixtures!D338)</f>
        <v>43835</v>
      </c>
      <c r="R338" s="24" t="str">
        <f>Fixtures!B338</f>
        <v>Cagliari</v>
      </c>
      <c r="S338" s="22">
        <f>VLOOKUP($R338,CardStats!$A$3:$AH$473,5,FALSE)</f>
        <v>5</v>
      </c>
      <c r="T338" s="22">
        <f>VLOOKUP($R338,CardStats!$A$3:$AH$473,7,FALSE)</f>
        <v>5</v>
      </c>
      <c r="U338" s="22">
        <f>VLOOKUP($R338,CardStats!$A$3:$AH$473,8,FALSE)</f>
        <v>3</v>
      </c>
      <c r="V338" s="22">
        <f>VLOOKUP($R338,CardStats!$A$3:$AH$473,10,FALSE)</f>
        <v>3.4</v>
      </c>
      <c r="W338" s="27">
        <f>VLOOKUP($R338,CardStats!$A$3:$AH$473,11,FALSE)</f>
        <v>0.90909090909090906</v>
      </c>
      <c r="X338" s="27">
        <f>VLOOKUP($R338,CardStats!$A$3:$AH$473,13,FALSE)</f>
        <v>1</v>
      </c>
      <c r="Y338" s="27">
        <f>VLOOKUP($R338,CardStats!$A$3:$AH$473,14,FALSE)</f>
        <v>0.72727272727272729</v>
      </c>
      <c r="Z338" s="27">
        <f>VLOOKUP($R338,CardStats!$A$3:$AH$473,16,FALSE)</f>
        <v>0.8</v>
      </c>
      <c r="AA338" s="27">
        <f>VLOOKUP($R338,CardStats!$A$3:$AH$473,17,FALSE)</f>
        <v>0.54545454545454541</v>
      </c>
      <c r="AB338" s="27">
        <f>VLOOKUP($R338,CardStats!$A$3:$AH$473,19,FALSE)</f>
        <v>0.8</v>
      </c>
      <c r="AC338" s="27">
        <f>VLOOKUP($R338,CardStats!$A$3:$AH$473,20,FALSE)</f>
        <v>1</v>
      </c>
      <c r="AD338" s="27">
        <f>VLOOKUP($R338,CardStats!$A$3:$AH$473,22,FALSE)</f>
        <v>1</v>
      </c>
      <c r="AE338" s="27">
        <f>VLOOKUP($R338,CardStats!$A$3:$AH$473,23,FALSE)</f>
        <v>0.81818181818181823</v>
      </c>
      <c r="AF338" s="27">
        <f>VLOOKUP($R338,CardStats!$A$3:$AH$473,25,FALSE)</f>
        <v>0.8</v>
      </c>
    </row>
    <row r="339" spans="1:32" hidden="1" x14ac:dyDescent="0.3">
      <c r="A339" s="22">
        <f>VLOOKUP($O339,CardStats!$A$3:$AH$473,5,FALSE)</f>
        <v>5.0909090909090908</v>
      </c>
      <c r="B339" s="22">
        <f>VLOOKUP($O339,CardStats!$A$3:$AH$473,6,FALSE)</f>
        <v>5.4</v>
      </c>
      <c r="C339" s="22">
        <f>VLOOKUP($O339,CardStats!$A$3:$AH$473,8,FALSE)</f>
        <v>2.9090909090909092</v>
      </c>
      <c r="D339" s="22">
        <f>VLOOKUP($O339,CardStats!$A$3:$AH$473,9,FALSE)</f>
        <v>2.6</v>
      </c>
      <c r="E339" s="27">
        <f>VLOOKUP($O339,CardStats!$A$3:$AH$473,11,FALSE)</f>
        <v>1</v>
      </c>
      <c r="F339" s="27">
        <f>VLOOKUP($O339,CardStats!$A$3:$AH$473,12,FALSE)</f>
        <v>1</v>
      </c>
      <c r="G339" s="27">
        <f>VLOOKUP($O339,CardStats!$A$3:$AH$473,14,FALSE)</f>
        <v>0.81818181818181823</v>
      </c>
      <c r="H339" s="27">
        <f>VLOOKUP($O339,CardStats!$A$3:$AH$473,15,FALSE)</f>
        <v>1</v>
      </c>
      <c r="I339" s="27">
        <f>VLOOKUP($O339,CardStats!$A$3:$AH$473,17,FALSE)</f>
        <v>0.72727272727272729</v>
      </c>
      <c r="J339" s="27">
        <f>VLOOKUP($O339,CardStats!$A$3:$AH$473,18,FALSE)</f>
        <v>1</v>
      </c>
      <c r="K339" s="27">
        <f>VLOOKUP($O339,CardStats!$A$3:$AH$473,20,FALSE)</f>
        <v>1</v>
      </c>
      <c r="L339" s="27">
        <f>VLOOKUP($O339,CardStats!$A$3:$AH$473,21,FALSE)</f>
        <v>1</v>
      </c>
      <c r="M339" s="27">
        <f>VLOOKUP($O339,CardStats!$A$3:$AH$473,23,FALSE)</f>
        <v>1</v>
      </c>
      <c r="N339" s="27">
        <f>VLOOKUP($O339,CardStats!$A$3:$AH$473,24,FALSE)</f>
        <v>1</v>
      </c>
      <c r="O339" s="24" t="str">
        <f>Fixtures!A339</f>
        <v>Lecce</v>
      </c>
      <c r="P339" s="24" t="str">
        <f>Fixtures!E339</f>
        <v>Serie A</v>
      </c>
      <c r="Q339" s="25">
        <f>IF(Fixtures!C339&gt;7,Fixtures!D339)</f>
        <v>43835</v>
      </c>
      <c r="R339" s="24" t="str">
        <f>Fixtures!B339</f>
        <v>Udinese</v>
      </c>
      <c r="S339" s="22">
        <f>VLOOKUP($R339,CardStats!$A$3:$AH$473,5,FALSE)</f>
        <v>5</v>
      </c>
      <c r="T339" s="22">
        <f>VLOOKUP($R339,CardStats!$A$3:$AH$473,7,FALSE)</f>
        <v>3.6</v>
      </c>
      <c r="U339" s="22">
        <f>VLOOKUP($R339,CardStats!$A$3:$AH$473,8,FALSE)</f>
        <v>2.7272727272727271</v>
      </c>
      <c r="V339" s="22">
        <f>VLOOKUP($R339,CardStats!$A$3:$AH$473,10,FALSE)</f>
        <v>2.6</v>
      </c>
      <c r="W339" s="27">
        <f>VLOOKUP($R339,CardStats!$A$3:$AH$473,11,FALSE)</f>
        <v>0.90909090909090906</v>
      </c>
      <c r="X339" s="27">
        <f>VLOOKUP($R339,CardStats!$A$3:$AH$473,13,FALSE)</f>
        <v>0.8</v>
      </c>
      <c r="Y339" s="27">
        <f>VLOOKUP($R339,CardStats!$A$3:$AH$473,14,FALSE)</f>
        <v>0.81818181818181823</v>
      </c>
      <c r="Z339" s="27">
        <f>VLOOKUP($R339,CardStats!$A$3:$AH$473,16,FALSE)</f>
        <v>0.6</v>
      </c>
      <c r="AA339" s="27">
        <f>VLOOKUP($R339,CardStats!$A$3:$AH$473,17,FALSE)</f>
        <v>0.45454545454545453</v>
      </c>
      <c r="AB339" s="27">
        <f>VLOOKUP($R339,CardStats!$A$3:$AH$473,19,FALSE)</f>
        <v>0.2</v>
      </c>
      <c r="AC339" s="27">
        <f>VLOOKUP($R339,CardStats!$A$3:$AH$473,20,FALSE)</f>
        <v>1</v>
      </c>
      <c r="AD339" s="27">
        <f>VLOOKUP($R339,CardStats!$A$3:$AH$473,22,FALSE)</f>
        <v>1</v>
      </c>
      <c r="AE339" s="27">
        <f>VLOOKUP($R339,CardStats!$A$3:$AH$473,23,FALSE)</f>
        <v>0.81818181818181823</v>
      </c>
      <c r="AF339" s="27">
        <f>VLOOKUP($R339,CardStats!$A$3:$AH$473,25,FALSE)</f>
        <v>1</v>
      </c>
    </row>
    <row r="340" spans="1:32" hidden="1" x14ac:dyDescent="0.3">
      <c r="A340" s="22">
        <f>VLOOKUP($O340,CardStats!$A$3:$AH$473,5,FALSE)</f>
        <v>7.1818181818181817</v>
      </c>
      <c r="B340" s="22">
        <f>VLOOKUP($O340,CardStats!$A$3:$AH$473,6,FALSE)</f>
        <v>6</v>
      </c>
      <c r="C340" s="22">
        <f>VLOOKUP($O340,CardStats!$A$3:$AH$473,8,FALSE)</f>
        <v>3.5454545454545454</v>
      </c>
      <c r="D340" s="22">
        <f>VLOOKUP($O340,CardStats!$A$3:$AH$473,9,FALSE)</f>
        <v>2.6666666666666665</v>
      </c>
      <c r="E340" s="27">
        <f>VLOOKUP($O340,CardStats!$A$3:$AH$473,11,FALSE)</f>
        <v>1</v>
      </c>
      <c r="F340" s="27">
        <f>VLOOKUP($O340,CardStats!$A$3:$AH$473,12,FALSE)</f>
        <v>1</v>
      </c>
      <c r="G340" s="27">
        <f>VLOOKUP($O340,CardStats!$A$3:$AH$473,14,FALSE)</f>
        <v>0.81818181818181823</v>
      </c>
      <c r="H340" s="27">
        <f>VLOOKUP($O340,CardStats!$A$3:$AH$473,15,FALSE)</f>
        <v>0.66666666666666663</v>
      </c>
      <c r="I340" s="27">
        <f>VLOOKUP($O340,CardStats!$A$3:$AH$473,17,FALSE)</f>
        <v>0.72727272727272729</v>
      </c>
      <c r="J340" s="27">
        <f>VLOOKUP($O340,CardStats!$A$3:$AH$473,18,FALSE)</f>
        <v>0.66666666666666663</v>
      </c>
      <c r="K340" s="27">
        <f>VLOOKUP($O340,CardStats!$A$3:$AH$473,20,FALSE)</f>
        <v>1</v>
      </c>
      <c r="L340" s="27">
        <f>VLOOKUP($O340,CardStats!$A$3:$AH$473,21,FALSE)</f>
        <v>1</v>
      </c>
      <c r="M340" s="27">
        <f>VLOOKUP($O340,CardStats!$A$3:$AH$473,23,FALSE)</f>
        <v>0.90909090909090906</v>
      </c>
      <c r="N340" s="27">
        <f>VLOOKUP($O340,CardStats!$A$3:$AH$473,24,FALSE)</f>
        <v>0.83333333333333337</v>
      </c>
      <c r="O340" s="24" t="str">
        <f>Fixtures!A340</f>
        <v>Milan</v>
      </c>
      <c r="P340" s="24" t="str">
        <f>Fixtures!E340</f>
        <v>Serie A</v>
      </c>
      <c r="Q340" s="25">
        <f>IF(Fixtures!C340&gt;7,Fixtures!D340)</f>
        <v>43835</v>
      </c>
      <c r="R340" s="24" t="str">
        <f>Fixtures!B340</f>
        <v>Sampdoria</v>
      </c>
      <c r="S340" s="22">
        <f>VLOOKUP($R340,CardStats!$A$3:$AH$473,5,FALSE)</f>
        <v>5.2727272727272725</v>
      </c>
      <c r="T340" s="22">
        <f>VLOOKUP($R340,CardStats!$A$3:$AH$473,7,FALSE)</f>
        <v>5</v>
      </c>
      <c r="U340" s="22">
        <f>VLOOKUP($R340,CardStats!$A$3:$AH$473,8,FALSE)</f>
        <v>2.8181818181818183</v>
      </c>
      <c r="V340" s="22">
        <f>VLOOKUP($R340,CardStats!$A$3:$AH$473,10,FALSE)</f>
        <v>3</v>
      </c>
      <c r="W340" s="27">
        <f>VLOOKUP($R340,CardStats!$A$3:$AH$473,11,FALSE)</f>
        <v>1</v>
      </c>
      <c r="X340" s="27">
        <f>VLOOKUP($R340,CardStats!$A$3:$AH$473,13,FALSE)</f>
        <v>1</v>
      </c>
      <c r="Y340" s="27">
        <f>VLOOKUP($R340,CardStats!$A$3:$AH$473,14,FALSE)</f>
        <v>0.90909090909090906</v>
      </c>
      <c r="Z340" s="27">
        <f>VLOOKUP($R340,CardStats!$A$3:$AH$473,16,FALSE)</f>
        <v>1</v>
      </c>
      <c r="AA340" s="27">
        <f>VLOOKUP($R340,CardStats!$A$3:$AH$473,17,FALSE)</f>
        <v>0.45454545454545453</v>
      </c>
      <c r="AB340" s="27">
        <f>VLOOKUP($R340,CardStats!$A$3:$AH$473,19,FALSE)</f>
        <v>0.33333333333333331</v>
      </c>
      <c r="AC340" s="27">
        <f>VLOOKUP($R340,CardStats!$A$3:$AH$473,20,FALSE)</f>
        <v>1</v>
      </c>
      <c r="AD340" s="27">
        <f>VLOOKUP($R340,CardStats!$A$3:$AH$473,22,FALSE)</f>
        <v>1</v>
      </c>
      <c r="AE340" s="27">
        <f>VLOOKUP($R340,CardStats!$A$3:$AH$473,23,FALSE)</f>
        <v>0.90909090909090906</v>
      </c>
      <c r="AF340" s="27">
        <f>VLOOKUP($R340,CardStats!$A$3:$AH$473,25,FALSE)</f>
        <v>0.83333333333333337</v>
      </c>
    </row>
    <row r="341" spans="1:32" hidden="1" x14ac:dyDescent="0.3">
      <c r="A341" s="22">
        <f>VLOOKUP($O341,CardStats!$A$3:$AH$473,5,FALSE)</f>
        <v>5.0909090909090908</v>
      </c>
      <c r="B341" s="22">
        <f>VLOOKUP($O341,CardStats!$A$3:$AH$473,6,FALSE)</f>
        <v>4.4000000000000004</v>
      </c>
      <c r="C341" s="22">
        <f>VLOOKUP($O341,CardStats!$A$3:$AH$473,8,FALSE)</f>
        <v>2.5454545454545454</v>
      </c>
      <c r="D341" s="22">
        <f>VLOOKUP($O341,CardStats!$A$3:$AH$473,9,FALSE)</f>
        <v>2.4</v>
      </c>
      <c r="E341" s="27">
        <f>VLOOKUP($O341,CardStats!$A$3:$AH$473,11,FALSE)</f>
        <v>1</v>
      </c>
      <c r="F341" s="27">
        <f>VLOOKUP($O341,CardStats!$A$3:$AH$473,12,FALSE)</f>
        <v>1</v>
      </c>
      <c r="G341" s="27">
        <f>VLOOKUP($O341,CardStats!$A$3:$AH$473,14,FALSE)</f>
        <v>0.72727272727272729</v>
      </c>
      <c r="H341" s="27">
        <f>VLOOKUP($O341,CardStats!$A$3:$AH$473,15,FALSE)</f>
        <v>0.6</v>
      </c>
      <c r="I341" s="27">
        <f>VLOOKUP($O341,CardStats!$A$3:$AH$473,17,FALSE)</f>
        <v>0.63636363636363635</v>
      </c>
      <c r="J341" s="27">
        <f>VLOOKUP($O341,CardStats!$A$3:$AH$473,18,FALSE)</f>
        <v>0.4</v>
      </c>
      <c r="K341" s="27">
        <f>VLOOKUP($O341,CardStats!$A$3:$AH$473,20,FALSE)</f>
        <v>1</v>
      </c>
      <c r="L341" s="27">
        <f>VLOOKUP($O341,CardStats!$A$3:$AH$473,21,FALSE)</f>
        <v>1</v>
      </c>
      <c r="M341" s="27">
        <f>VLOOKUP($O341,CardStats!$A$3:$AH$473,23,FALSE)</f>
        <v>0.90909090909090906</v>
      </c>
      <c r="N341" s="27">
        <f>VLOOKUP($O341,CardStats!$A$3:$AH$473,24,FALSE)</f>
        <v>1</v>
      </c>
      <c r="O341" s="24" t="str">
        <f>Fixtures!A341</f>
        <v>Napoli</v>
      </c>
      <c r="P341" s="24" t="str">
        <f>Fixtures!E341</f>
        <v>Serie A</v>
      </c>
      <c r="Q341" s="25">
        <f>IF(Fixtures!C341&gt;7,Fixtures!D341)</f>
        <v>43835</v>
      </c>
      <c r="R341" s="24" t="str">
        <f>Fixtures!B341</f>
        <v>Internazionale</v>
      </c>
      <c r="S341" s="22">
        <f>VLOOKUP($R341,CardStats!$A$3:$AH$473,5,FALSE)</f>
        <v>5.5454545454545459</v>
      </c>
      <c r="T341" s="22">
        <f>VLOOKUP($R341,CardStats!$A$3:$AH$473,7,FALSE)</f>
        <v>6.333333333333333</v>
      </c>
      <c r="U341" s="22">
        <f>VLOOKUP($R341,CardStats!$A$3:$AH$473,8,FALSE)</f>
        <v>2.5454545454545454</v>
      </c>
      <c r="V341" s="22">
        <f>VLOOKUP($R341,CardStats!$A$3:$AH$473,10,FALSE)</f>
        <v>3</v>
      </c>
      <c r="W341" s="27">
        <f>VLOOKUP($R341,CardStats!$A$3:$AH$473,11,FALSE)</f>
        <v>1</v>
      </c>
      <c r="X341" s="27">
        <f>VLOOKUP($R341,CardStats!$A$3:$AH$473,13,FALSE)</f>
        <v>1</v>
      </c>
      <c r="Y341" s="27">
        <f>VLOOKUP($R341,CardStats!$A$3:$AH$473,14,FALSE)</f>
        <v>0.90909090909090906</v>
      </c>
      <c r="Z341" s="27">
        <f>VLOOKUP($R341,CardStats!$A$3:$AH$473,16,FALSE)</f>
        <v>0.83333333333333337</v>
      </c>
      <c r="AA341" s="27">
        <f>VLOOKUP($R341,CardStats!$A$3:$AH$473,17,FALSE)</f>
        <v>0.72727272727272729</v>
      </c>
      <c r="AB341" s="27">
        <f>VLOOKUP($R341,CardStats!$A$3:$AH$473,19,FALSE)</f>
        <v>0.83333333333333337</v>
      </c>
      <c r="AC341" s="27">
        <f>VLOOKUP($R341,CardStats!$A$3:$AH$473,20,FALSE)</f>
        <v>1</v>
      </c>
      <c r="AD341" s="27">
        <f>VLOOKUP($R341,CardStats!$A$3:$AH$473,22,FALSE)</f>
        <v>1</v>
      </c>
      <c r="AE341" s="27">
        <f>VLOOKUP($R341,CardStats!$A$3:$AH$473,23,FALSE)</f>
        <v>0.81818181818181823</v>
      </c>
      <c r="AF341" s="27">
        <f>VLOOKUP($R341,CardStats!$A$3:$AH$473,25,FALSE)</f>
        <v>0.83333333333333337</v>
      </c>
    </row>
    <row r="342" spans="1:32" hidden="1" x14ac:dyDescent="0.3">
      <c r="A342" s="22">
        <f>VLOOKUP($O342,CardStats!$A$3:$AH$473,5,FALSE)</f>
        <v>6.1818181818181817</v>
      </c>
      <c r="B342" s="22">
        <f>VLOOKUP($O342,CardStats!$A$3:$AH$473,6,FALSE)</f>
        <v>5.333333333333333</v>
      </c>
      <c r="C342" s="22">
        <f>VLOOKUP($O342,CardStats!$A$3:$AH$473,8,FALSE)</f>
        <v>3.2727272727272729</v>
      </c>
      <c r="D342" s="22">
        <f>VLOOKUP($O342,CardStats!$A$3:$AH$473,9,FALSE)</f>
        <v>2.6666666666666665</v>
      </c>
      <c r="E342" s="27">
        <f>VLOOKUP($O342,CardStats!$A$3:$AH$473,11,FALSE)</f>
        <v>1</v>
      </c>
      <c r="F342" s="27">
        <f>VLOOKUP($O342,CardStats!$A$3:$AH$473,12,FALSE)</f>
        <v>1</v>
      </c>
      <c r="G342" s="27">
        <f>VLOOKUP($O342,CardStats!$A$3:$AH$473,14,FALSE)</f>
        <v>0.81818181818181823</v>
      </c>
      <c r="H342" s="27">
        <f>VLOOKUP($O342,CardStats!$A$3:$AH$473,15,FALSE)</f>
        <v>0.66666666666666663</v>
      </c>
      <c r="I342" s="27">
        <f>VLOOKUP($O342,CardStats!$A$3:$AH$473,17,FALSE)</f>
        <v>0.72727272727272729</v>
      </c>
      <c r="J342" s="27">
        <f>VLOOKUP($O342,CardStats!$A$3:$AH$473,18,FALSE)</f>
        <v>0.5</v>
      </c>
      <c r="K342" s="27">
        <f>VLOOKUP($O342,CardStats!$A$3:$AH$473,20,FALSE)</f>
        <v>1</v>
      </c>
      <c r="L342" s="27">
        <f>VLOOKUP($O342,CardStats!$A$3:$AH$473,21,FALSE)</f>
        <v>1</v>
      </c>
      <c r="M342" s="27">
        <f>VLOOKUP($O342,CardStats!$A$3:$AH$473,23,FALSE)</f>
        <v>0.81818181818181823</v>
      </c>
      <c r="N342" s="27">
        <f>VLOOKUP($O342,CardStats!$A$3:$AH$473,24,FALSE)</f>
        <v>0.66666666666666663</v>
      </c>
      <c r="O342" s="24" t="str">
        <f>Fixtures!A342</f>
        <v>Roma</v>
      </c>
      <c r="P342" s="24" t="str">
        <f>Fixtures!E342</f>
        <v>Serie A</v>
      </c>
      <c r="Q342" s="25">
        <f>IF(Fixtures!C342&gt;7,Fixtures!D342)</f>
        <v>43835</v>
      </c>
      <c r="R342" s="24" t="str">
        <f>Fixtures!B342</f>
        <v>Torino</v>
      </c>
      <c r="S342" s="22">
        <f>VLOOKUP($R342,CardStats!$A$3:$AH$473,5,FALSE)</f>
        <v>5.5454545454545459</v>
      </c>
      <c r="T342" s="22">
        <f>VLOOKUP($R342,CardStats!$A$3:$AH$473,7,FALSE)</f>
        <v>4.4000000000000004</v>
      </c>
      <c r="U342" s="22">
        <f>VLOOKUP($R342,CardStats!$A$3:$AH$473,8,FALSE)</f>
        <v>2.5454545454545454</v>
      </c>
      <c r="V342" s="22">
        <f>VLOOKUP($R342,CardStats!$A$3:$AH$473,10,FALSE)</f>
        <v>2.2000000000000002</v>
      </c>
      <c r="W342" s="27">
        <f>VLOOKUP($R342,CardStats!$A$3:$AH$473,11,FALSE)</f>
        <v>1</v>
      </c>
      <c r="X342" s="27">
        <f>VLOOKUP($R342,CardStats!$A$3:$AH$473,13,FALSE)</f>
        <v>1</v>
      </c>
      <c r="Y342" s="27">
        <f>VLOOKUP($R342,CardStats!$A$3:$AH$473,14,FALSE)</f>
        <v>0.81818181818181823</v>
      </c>
      <c r="Z342" s="27">
        <f>VLOOKUP($R342,CardStats!$A$3:$AH$473,16,FALSE)</f>
        <v>0.8</v>
      </c>
      <c r="AA342" s="27">
        <f>VLOOKUP($R342,CardStats!$A$3:$AH$473,17,FALSE)</f>
        <v>0.63636363636363635</v>
      </c>
      <c r="AB342" s="27">
        <f>VLOOKUP($R342,CardStats!$A$3:$AH$473,19,FALSE)</f>
        <v>0.4</v>
      </c>
      <c r="AC342" s="27">
        <f>VLOOKUP($R342,CardStats!$A$3:$AH$473,20,FALSE)</f>
        <v>1</v>
      </c>
      <c r="AD342" s="27">
        <f>VLOOKUP($R342,CardStats!$A$3:$AH$473,22,FALSE)</f>
        <v>1</v>
      </c>
      <c r="AE342" s="27">
        <f>VLOOKUP($R342,CardStats!$A$3:$AH$473,23,FALSE)</f>
        <v>0.72727272727272729</v>
      </c>
      <c r="AF342" s="27">
        <f>VLOOKUP($R342,CardStats!$A$3:$AH$473,25,FALSE)</f>
        <v>0.8</v>
      </c>
    </row>
    <row r="343" spans="1:32" hidden="1" x14ac:dyDescent="0.3">
      <c r="A343" s="22">
        <f>VLOOKUP($O343,CardStats!$A$3:$AH$473,5,FALSE)</f>
        <v>5.5454545454545459</v>
      </c>
      <c r="B343" s="22">
        <f>VLOOKUP($O343,CardStats!$A$3:$AH$473,6,FALSE)</f>
        <v>5</v>
      </c>
      <c r="C343" s="22">
        <f>VLOOKUP($O343,CardStats!$A$3:$AH$473,8,FALSE)</f>
        <v>3.1818181818181817</v>
      </c>
      <c r="D343" s="22">
        <f>VLOOKUP($O343,CardStats!$A$3:$AH$473,9,FALSE)</f>
        <v>3.3333333333333335</v>
      </c>
      <c r="E343" s="27">
        <f>VLOOKUP($O343,CardStats!$A$3:$AH$473,11,FALSE)</f>
        <v>1</v>
      </c>
      <c r="F343" s="27">
        <f>VLOOKUP($O343,CardStats!$A$3:$AH$473,12,FALSE)</f>
        <v>1</v>
      </c>
      <c r="G343" s="27">
        <f>VLOOKUP($O343,CardStats!$A$3:$AH$473,14,FALSE)</f>
        <v>0.81818181818181823</v>
      </c>
      <c r="H343" s="27">
        <f>VLOOKUP($O343,CardStats!$A$3:$AH$473,15,FALSE)</f>
        <v>0.66666666666666663</v>
      </c>
      <c r="I343" s="27">
        <f>VLOOKUP($O343,CardStats!$A$3:$AH$473,17,FALSE)</f>
        <v>0.63636363636363635</v>
      </c>
      <c r="J343" s="27">
        <f>VLOOKUP($O343,CardStats!$A$3:$AH$473,18,FALSE)</f>
        <v>0.5</v>
      </c>
      <c r="K343" s="27">
        <f>VLOOKUP($O343,CardStats!$A$3:$AH$473,20,FALSE)</f>
        <v>1</v>
      </c>
      <c r="L343" s="27">
        <f>VLOOKUP($O343,CardStats!$A$3:$AH$473,21,FALSE)</f>
        <v>1</v>
      </c>
      <c r="M343" s="27">
        <f>VLOOKUP($O343,CardStats!$A$3:$AH$473,23,FALSE)</f>
        <v>0.90909090909090906</v>
      </c>
      <c r="N343" s="27">
        <f>VLOOKUP($O343,CardStats!$A$3:$AH$473,24,FALSE)</f>
        <v>0.83333333333333337</v>
      </c>
      <c r="O343" s="24" t="str">
        <f>Fixtures!A343</f>
        <v>SPAL</v>
      </c>
      <c r="P343" s="24" t="str">
        <f>Fixtures!E343</f>
        <v>Serie A</v>
      </c>
      <c r="Q343" s="25">
        <f>IF(Fixtures!C343&gt;7,Fixtures!D343)</f>
        <v>43835</v>
      </c>
      <c r="R343" s="24" t="str">
        <f>Fixtures!B343</f>
        <v>Hellas Verona</v>
      </c>
      <c r="S343" s="22">
        <f>VLOOKUP($R343,CardStats!$A$3:$AH$473,5,FALSE)</f>
        <v>5.7272727272727275</v>
      </c>
      <c r="T343" s="22">
        <f>VLOOKUP($R343,CardStats!$A$3:$AH$473,7,FALSE)</f>
        <v>5</v>
      </c>
      <c r="U343" s="22">
        <f>VLOOKUP($R343,CardStats!$A$3:$AH$473,8,FALSE)</f>
        <v>2.8181818181818183</v>
      </c>
      <c r="V343" s="22">
        <f>VLOOKUP($R343,CardStats!$A$3:$AH$473,10,FALSE)</f>
        <v>3.4</v>
      </c>
      <c r="W343" s="27">
        <f>VLOOKUP($R343,CardStats!$A$3:$AH$473,11,FALSE)</f>
        <v>1</v>
      </c>
      <c r="X343" s="27">
        <f>VLOOKUP($R343,CardStats!$A$3:$AH$473,13,FALSE)</f>
        <v>1</v>
      </c>
      <c r="Y343" s="27">
        <f>VLOOKUP($R343,CardStats!$A$3:$AH$473,14,FALSE)</f>
        <v>1</v>
      </c>
      <c r="Z343" s="27">
        <f>VLOOKUP($R343,CardStats!$A$3:$AH$473,16,FALSE)</f>
        <v>1</v>
      </c>
      <c r="AA343" s="27">
        <f>VLOOKUP($R343,CardStats!$A$3:$AH$473,17,FALSE)</f>
        <v>0.63636363636363635</v>
      </c>
      <c r="AB343" s="27">
        <f>VLOOKUP($R343,CardStats!$A$3:$AH$473,19,FALSE)</f>
        <v>0.6</v>
      </c>
      <c r="AC343" s="27">
        <f>VLOOKUP($R343,CardStats!$A$3:$AH$473,20,FALSE)</f>
        <v>0.90909090909090906</v>
      </c>
      <c r="AD343" s="27">
        <f>VLOOKUP($R343,CardStats!$A$3:$AH$473,22,FALSE)</f>
        <v>1</v>
      </c>
      <c r="AE343" s="27">
        <f>VLOOKUP($R343,CardStats!$A$3:$AH$473,23,FALSE)</f>
        <v>0.72727272727272729</v>
      </c>
      <c r="AF343" s="27">
        <f>VLOOKUP($R343,CardStats!$A$3:$AH$473,25,FALSE)</f>
        <v>1</v>
      </c>
    </row>
    <row r="344" spans="1:32" hidden="1" x14ac:dyDescent="0.3">
      <c r="A344" s="22">
        <f>VLOOKUP($O344,CardStats!$A$3:$AH$473,5,FALSE)</f>
        <v>6.3636363636363633</v>
      </c>
      <c r="B344" s="22">
        <f>VLOOKUP($O344,CardStats!$A$3:$AH$473,6,FALSE)</f>
        <v>5</v>
      </c>
      <c r="C344" s="22">
        <f>VLOOKUP($O344,CardStats!$A$3:$AH$473,8,FALSE)</f>
        <v>3.0909090909090908</v>
      </c>
      <c r="D344" s="22">
        <f>VLOOKUP($O344,CardStats!$A$3:$AH$473,9,FALSE)</f>
        <v>2.6</v>
      </c>
      <c r="E344" s="27">
        <f>VLOOKUP($O344,CardStats!$A$3:$AH$473,11,FALSE)</f>
        <v>1</v>
      </c>
      <c r="F344" s="27">
        <f>VLOOKUP($O344,CardStats!$A$3:$AH$473,12,FALSE)</f>
        <v>1</v>
      </c>
      <c r="G344" s="27">
        <f>VLOOKUP($O344,CardStats!$A$3:$AH$473,14,FALSE)</f>
        <v>0.90909090909090906</v>
      </c>
      <c r="H344" s="27">
        <f>VLOOKUP($O344,CardStats!$A$3:$AH$473,15,FALSE)</f>
        <v>0.8</v>
      </c>
      <c r="I344" s="27">
        <f>VLOOKUP($O344,CardStats!$A$3:$AH$473,17,FALSE)</f>
        <v>0.63636363636363635</v>
      </c>
      <c r="J344" s="27">
        <f>VLOOKUP($O344,CardStats!$A$3:$AH$473,18,FALSE)</f>
        <v>0.4</v>
      </c>
      <c r="K344" s="27">
        <f>VLOOKUP($O344,CardStats!$A$3:$AH$473,20,FALSE)</f>
        <v>1</v>
      </c>
      <c r="L344" s="27">
        <f>VLOOKUP($O344,CardStats!$A$3:$AH$473,21,FALSE)</f>
        <v>1</v>
      </c>
      <c r="M344" s="27">
        <f>VLOOKUP($O344,CardStats!$A$3:$AH$473,23,FALSE)</f>
        <v>0.81818181818181823</v>
      </c>
      <c r="N344" s="27">
        <f>VLOOKUP($O344,CardStats!$A$3:$AH$473,24,FALSE)</f>
        <v>0.6</v>
      </c>
      <c r="O344" s="24" t="str">
        <f>Fixtures!A344</f>
        <v>Lazio</v>
      </c>
      <c r="P344" s="24" t="str">
        <f>Fixtures!E344</f>
        <v>Serie A</v>
      </c>
      <c r="Q344" s="25">
        <f>IF(Fixtures!C344&gt;7,Fixtures!D344)</f>
        <v>43838</v>
      </c>
      <c r="R344" s="24" t="str">
        <f>Fixtures!B344</f>
        <v>Hellas Verona</v>
      </c>
      <c r="S344" s="22">
        <f>VLOOKUP($R344,CardStats!$A$3:$AH$473,5,FALSE)</f>
        <v>5.7272727272727275</v>
      </c>
      <c r="T344" s="22">
        <f>VLOOKUP($R344,CardStats!$A$3:$AH$473,7,FALSE)</f>
        <v>5</v>
      </c>
      <c r="U344" s="22">
        <f>VLOOKUP($R344,CardStats!$A$3:$AH$473,8,FALSE)</f>
        <v>2.8181818181818183</v>
      </c>
      <c r="V344" s="22">
        <f>VLOOKUP($R344,CardStats!$A$3:$AH$473,10,FALSE)</f>
        <v>3.4</v>
      </c>
      <c r="W344" s="27">
        <f>VLOOKUP($R344,CardStats!$A$3:$AH$473,11,FALSE)</f>
        <v>1</v>
      </c>
      <c r="X344" s="27">
        <f>VLOOKUP($R344,CardStats!$A$3:$AH$473,13,FALSE)</f>
        <v>1</v>
      </c>
      <c r="Y344" s="27">
        <f>VLOOKUP($R344,CardStats!$A$3:$AH$473,14,FALSE)</f>
        <v>1</v>
      </c>
      <c r="Z344" s="27">
        <f>VLOOKUP($R344,CardStats!$A$3:$AH$473,16,FALSE)</f>
        <v>1</v>
      </c>
      <c r="AA344" s="27">
        <f>VLOOKUP($R344,CardStats!$A$3:$AH$473,17,FALSE)</f>
        <v>0.63636363636363635</v>
      </c>
      <c r="AB344" s="27">
        <f>VLOOKUP($R344,CardStats!$A$3:$AH$473,19,FALSE)</f>
        <v>0.6</v>
      </c>
      <c r="AC344" s="27">
        <f>VLOOKUP($R344,CardStats!$A$3:$AH$473,20,FALSE)</f>
        <v>0.90909090909090906</v>
      </c>
      <c r="AD344" s="27">
        <f>VLOOKUP($R344,CardStats!$A$3:$AH$473,22,FALSE)</f>
        <v>1</v>
      </c>
      <c r="AE344" s="27">
        <f>VLOOKUP($R344,CardStats!$A$3:$AH$473,23,FALSE)</f>
        <v>0.72727272727272729</v>
      </c>
      <c r="AF344" s="27">
        <f>VLOOKUP($R344,CardStats!$A$3:$AH$473,25,FALSE)</f>
        <v>1</v>
      </c>
    </row>
    <row r="345" spans="1:32" hidden="1" x14ac:dyDescent="0.3">
      <c r="A345" s="22">
        <f>VLOOKUP($O345,CardStats!$A$3:$AH$473,5,FALSE)</f>
        <v>3.1818181818181817</v>
      </c>
      <c r="B345" s="22">
        <f>VLOOKUP($O345,CardStats!$A$3:$AH$473,6,FALSE)</f>
        <v>3.5</v>
      </c>
      <c r="C345" s="22">
        <f>VLOOKUP($O345,CardStats!$A$3:$AH$473,8,FALSE)</f>
        <v>1.9090909090909092</v>
      </c>
      <c r="D345" s="22">
        <f>VLOOKUP($O345,CardStats!$A$3:$AH$473,9,FALSE)</f>
        <v>2</v>
      </c>
      <c r="E345" s="27">
        <f>VLOOKUP($O345,CardStats!$A$3:$AH$473,11,FALSE)</f>
        <v>0.63636363636363635</v>
      </c>
      <c r="F345" s="27">
        <f>VLOOKUP($O345,CardStats!$A$3:$AH$473,12,FALSE)</f>
        <v>0.66666666666666663</v>
      </c>
      <c r="G345" s="27">
        <f>VLOOKUP($O345,CardStats!$A$3:$AH$473,14,FALSE)</f>
        <v>0.36363636363636365</v>
      </c>
      <c r="H345" s="27">
        <f>VLOOKUP($O345,CardStats!$A$3:$AH$473,15,FALSE)</f>
        <v>0.33333333333333331</v>
      </c>
      <c r="I345" s="27">
        <f>VLOOKUP($O345,CardStats!$A$3:$AH$473,17,FALSE)</f>
        <v>9.0909090909090912E-2</v>
      </c>
      <c r="J345" s="27">
        <f>VLOOKUP($O345,CardStats!$A$3:$AH$473,18,FALSE)</f>
        <v>0.16666666666666666</v>
      </c>
      <c r="K345" s="27">
        <f>VLOOKUP($O345,CardStats!$A$3:$AH$473,20,FALSE)</f>
        <v>1</v>
      </c>
      <c r="L345" s="27">
        <f>VLOOKUP($O345,CardStats!$A$3:$AH$473,21,FALSE)</f>
        <v>1</v>
      </c>
      <c r="M345" s="27">
        <f>VLOOKUP($O345,CardStats!$A$3:$AH$473,23,FALSE)</f>
        <v>0.54545454545454541</v>
      </c>
      <c r="N345" s="27">
        <f>VLOOKUP($O345,CardStats!$A$3:$AH$473,24,FALSE)</f>
        <v>0.5</v>
      </c>
      <c r="O345" s="24" t="str">
        <f>Fixtures!A345</f>
        <v>Sheffield United</v>
      </c>
      <c r="P345" s="24" t="str">
        <f>Fixtures!E345</f>
        <v>Premier League</v>
      </c>
      <c r="Q345" s="25">
        <f>IF(Fixtures!C345&gt;7,Fixtures!D345)</f>
        <v>43840</v>
      </c>
      <c r="R345" s="24" t="str">
        <f>Fixtures!B345</f>
        <v>West Ham United</v>
      </c>
      <c r="S345" s="22">
        <f>VLOOKUP($R345,CardStats!$A$3:$AH$473,5,FALSE)</f>
        <v>3.6363636363636362</v>
      </c>
      <c r="T345" s="22">
        <f>VLOOKUP($R345,CardStats!$A$3:$AH$473,7,FALSE)</f>
        <v>3.4</v>
      </c>
      <c r="U345" s="22">
        <f>VLOOKUP($R345,CardStats!$A$3:$AH$473,8,FALSE)</f>
        <v>2</v>
      </c>
      <c r="V345" s="22">
        <f>VLOOKUP($R345,CardStats!$A$3:$AH$473,10,FALSE)</f>
        <v>1.8</v>
      </c>
      <c r="W345" s="27">
        <f>VLOOKUP($R345,CardStats!$A$3:$AH$473,11,FALSE)</f>
        <v>0.81818181818181823</v>
      </c>
      <c r="X345" s="27">
        <f>VLOOKUP($R345,CardStats!$A$3:$AH$473,13,FALSE)</f>
        <v>0.6</v>
      </c>
      <c r="Y345" s="27">
        <f>VLOOKUP($R345,CardStats!$A$3:$AH$473,14,FALSE)</f>
        <v>0.63636363636363635</v>
      </c>
      <c r="Z345" s="27">
        <f>VLOOKUP($R345,CardStats!$A$3:$AH$473,16,FALSE)</f>
        <v>0.6</v>
      </c>
      <c r="AA345" s="27">
        <f>VLOOKUP($R345,CardStats!$A$3:$AH$473,17,FALSE)</f>
        <v>0.18181818181818182</v>
      </c>
      <c r="AB345" s="27">
        <f>VLOOKUP($R345,CardStats!$A$3:$AH$473,19,FALSE)</f>
        <v>0.2</v>
      </c>
      <c r="AC345" s="27">
        <f>VLOOKUP($R345,CardStats!$A$3:$AH$473,20,FALSE)</f>
        <v>1</v>
      </c>
      <c r="AD345" s="27">
        <f>VLOOKUP($R345,CardStats!$A$3:$AH$473,22,FALSE)</f>
        <v>1</v>
      </c>
      <c r="AE345" s="27">
        <f>VLOOKUP($R345,CardStats!$A$3:$AH$473,23,FALSE)</f>
        <v>0.81818181818181823</v>
      </c>
      <c r="AF345" s="27">
        <f>VLOOKUP($R345,CardStats!$A$3:$AH$473,25,FALSE)</f>
        <v>0.6</v>
      </c>
    </row>
    <row r="346" spans="1:32" hidden="1" x14ac:dyDescent="0.3">
      <c r="A346" s="22">
        <f>VLOOKUP($O346,CardStats!$A$3:$AH$473,5,FALSE)</f>
        <v>3.6363636363636362</v>
      </c>
      <c r="B346" s="22">
        <f>VLOOKUP($O346,CardStats!$A$3:$AH$473,6,FALSE)</f>
        <v>3.2</v>
      </c>
      <c r="C346" s="22">
        <f>VLOOKUP($O346,CardStats!$A$3:$AH$473,8,FALSE)</f>
        <v>1.8181818181818181</v>
      </c>
      <c r="D346" s="22">
        <f>VLOOKUP($O346,CardStats!$A$3:$AH$473,9,FALSE)</f>
        <v>1.6</v>
      </c>
      <c r="E346" s="27">
        <f>VLOOKUP($O346,CardStats!$A$3:$AH$473,11,FALSE)</f>
        <v>0.63636363636363635</v>
      </c>
      <c r="F346" s="27">
        <f>VLOOKUP($O346,CardStats!$A$3:$AH$473,12,FALSE)</f>
        <v>0.6</v>
      </c>
      <c r="G346" s="27">
        <f>VLOOKUP($O346,CardStats!$A$3:$AH$473,14,FALSE)</f>
        <v>0.45454545454545453</v>
      </c>
      <c r="H346" s="27">
        <f>VLOOKUP($O346,CardStats!$A$3:$AH$473,15,FALSE)</f>
        <v>0.4</v>
      </c>
      <c r="I346" s="27">
        <f>VLOOKUP($O346,CardStats!$A$3:$AH$473,17,FALSE)</f>
        <v>0.45454545454545453</v>
      </c>
      <c r="J346" s="27">
        <f>VLOOKUP($O346,CardStats!$A$3:$AH$473,18,FALSE)</f>
        <v>0.4</v>
      </c>
      <c r="K346" s="27">
        <f>VLOOKUP($O346,CardStats!$A$3:$AH$473,20,FALSE)</f>
        <v>0.90909090909090906</v>
      </c>
      <c r="L346" s="27">
        <f>VLOOKUP($O346,CardStats!$A$3:$AH$473,21,FALSE)</f>
        <v>0.8</v>
      </c>
      <c r="M346" s="27">
        <f>VLOOKUP($O346,CardStats!$A$3:$AH$473,23,FALSE)</f>
        <v>0.63636363636363635</v>
      </c>
      <c r="N346" s="27">
        <f>VLOOKUP($O346,CardStats!$A$3:$AH$473,24,FALSE)</f>
        <v>0.6</v>
      </c>
      <c r="O346" s="24" t="str">
        <f>Fixtures!A346</f>
        <v>Chelsea</v>
      </c>
      <c r="P346" s="24" t="str">
        <f>Fixtures!E346</f>
        <v>Premier League</v>
      </c>
      <c r="Q346" s="25">
        <f>IF(Fixtures!C346&gt;7,Fixtures!D346)</f>
        <v>43841</v>
      </c>
      <c r="R346" s="24" t="str">
        <f>Fixtures!B346</f>
        <v>Burnley</v>
      </c>
      <c r="S346" s="22">
        <f>VLOOKUP($R346,CardStats!$A$3:$AH$473,5,FALSE)</f>
        <v>2.6363636363636362</v>
      </c>
      <c r="T346" s="22">
        <f>VLOOKUP($R346,CardStats!$A$3:$AH$473,7,FALSE)</f>
        <v>3</v>
      </c>
      <c r="U346" s="22">
        <f>VLOOKUP($R346,CardStats!$A$3:$AH$473,8,FALSE)</f>
        <v>1.7272727272727273</v>
      </c>
      <c r="V346" s="22">
        <f>VLOOKUP($R346,CardStats!$A$3:$AH$473,10,FALSE)</f>
        <v>2.3333333333333335</v>
      </c>
      <c r="W346" s="27">
        <f>VLOOKUP($R346,CardStats!$A$3:$AH$473,11,FALSE)</f>
        <v>0.54545454545454541</v>
      </c>
      <c r="X346" s="27">
        <f>VLOOKUP($R346,CardStats!$A$3:$AH$473,13,FALSE)</f>
        <v>0.66666666666666663</v>
      </c>
      <c r="Y346" s="27">
        <f>VLOOKUP($R346,CardStats!$A$3:$AH$473,14,FALSE)</f>
        <v>0.27272727272727271</v>
      </c>
      <c r="Z346" s="27">
        <f>VLOOKUP($R346,CardStats!$A$3:$AH$473,16,FALSE)</f>
        <v>0.16666666666666666</v>
      </c>
      <c r="AA346" s="27">
        <f>VLOOKUP($R346,CardStats!$A$3:$AH$473,17,FALSE)</f>
        <v>0.27272727272727271</v>
      </c>
      <c r="AB346" s="27">
        <f>VLOOKUP($R346,CardStats!$A$3:$AH$473,19,FALSE)</f>
        <v>0.16666666666666666</v>
      </c>
      <c r="AC346" s="27">
        <f>VLOOKUP($R346,CardStats!$A$3:$AH$473,20,FALSE)</f>
        <v>0.72727272727272729</v>
      </c>
      <c r="AD346" s="27">
        <f>VLOOKUP($R346,CardStats!$A$3:$AH$473,22,FALSE)</f>
        <v>1</v>
      </c>
      <c r="AE346" s="27">
        <f>VLOOKUP($R346,CardStats!$A$3:$AH$473,23,FALSE)</f>
        <v>0.63636363636363635</v>
      </c>
      <c r="AF346" s="27">
        <f>VLOOKUP($R346,CardStats!$A$3:$AH$473,25,FALSE)</f>
        <v>0.83333333333333337</v>
      </c>
    </row>
    <row r="347" spans="1:32" hidden="1" x14ac:dyDescent="0.3">
      <c r="A347" s="22">
        <f>VLOOKUP($O347,CardStats!$A$3:$AH$473,5,FALSE)</f>
        <v>4.7272727272727275</v>
      </c>
      <c r="B347" s="22">
        <f>VLOOKUP($O347,CardStats!$A$3:$AH$473,6,FALSE)</f>
        <v>4.666666666666667</v>
      </c>
      <c r="C347" s="22">
        <f>VLOOKUP($O347,CardStats!$A$3:$AH$473,8,FALSE)</f>
        <v>2</v>
      </c>
      <c r="D347" s="22">
        <f>VLOOKUP($O347,CardStats!$A$3:$AH$473,9,FALSE)</f>
        <v>2</v>
      </c>
      <c r="E347" s="27">
        <f>VLOOKUP($O347,CardStats!$A$3:$AH$473,11,FALSE)</f>
        <v>0.81818181818181823</v>
      </c>
      <c r="F347" s="27">
        <f>VLOOKUP($O347,CardStats!$A$3:$AH$473,12,FALSE)</f>
        <v>0.83333333333333337</v>
      </c>
      <c r="G347" s="27">
        <f>VLOOKUP($O347,CardStats!$A$3:$AH$473,14,FALSE)</f>
        <v>0.81818181818181823</v>
      </c>
      <c r="H347" s="27">
        <f>VLOOKUP($O347,CardStats!$A$3:$AH$473,15,FALSE)</f>
        <v>0.83333333333333337</v>
      </c>
      <c r="I347" s="27">
        <f>VLOOKUP($O347,CardStats!$A$3:$AH$473,17,FALSE)</f>
        <v>0.54545454545454541</v>
      </c>
      <c r="J347" s="27">
        <f>VLOOKUP($O347,CardStats!$A$3:$AH$473,18,FALSE)</f>
        <v>0.5</v>
      </c>
      <c r="K347" s="27">
        <f>VLOOKUP($O347,CardStats!$A$3:$AH$473,20,FALSE)</f>
        <v>0.90909090909090906</v>
      </c>
      <c r="L347" s="27">
        <f>VLOOKUP($O347,CardStats!$A$3:$AH$473,21,FALSE)</f>
        <v>1</v>
      </c>
      <c r="M347" s="27">
        <f>VLOOKUP($O347,CardStats!$A$3:$AH$473,23,FALSE)</f>
        <v>0.72727272727272729</v>
      </c>
      <c r="N347" s="27">
        <f>VLOOKUP($O347,CardStats!$A$3:$AH$473,24,FALSE)</f>
        <v>0.83333333333333337</v>
      </c>
      <c r="O347" s="24" t="str">
        <f>Fixtures!A347</f>
        <v>Crystal Palace</v>
      </c>
      <c r="P347" s="24" t="str">
        <f>Fixtures!E347</f>
        <v>Premier League</v>
      </c>
      <c r="Q347" s="25">
        <f>IF(Fixtures!C347&gt;7,Fixtures!D347)</f>
        <v>43841</v>
      </c>
      <c r="R347" s="24" t="str">
        <f>Fixtures!B347</f>
        <v>Arsenal</v>
      </c>
      <c r="S347" s="22">
        <f>VLOOKUP($R347,CardStats!$A$3:$AH$473,5,FALSE)</f>
        <v>4.7272727272727275</v>
      </c>
      <c r="T347" s="22">
        <f>VLOOKUP($R347,CardStats!$A$3:$AH$473,7,FALSE)</f>
        <v>5.2</v>
      </c>
      <c r="U347" s="22">
        <f>VLOOKUP($R347,CardStats!$A$3:$AH$473,8,FALSE)</f>
        <v>2.5454545454545454</v>
      </c>
      <c r="V347" s="22">
        <f>VLOOKUP($R347,CardStats!$A$3:$AH$473,10,FALSE)</f>
        <v>2.6</v>
      </c>
      <c r="W347" s="27">
        <f>VLOOKUP($R347,CardStats!$A$3:$AH$473,11,FALSE)</f>
        <v>0.72727272727272729</v>
      </c>
      <c r="X347" s="27">
        <f>VLOOKUP($R347,CardStats!$A$3:$AH$473,13,FALSE)</f>
        <v>0.8</v>
      </c>
      <c r="Y347" s="27">
        <f>VLOOKUP($R347,CardStats!$A$3:$AH$473,14,FALSE)</f>
        <v>0.54545454545454541</v>
      </c>
      <c r="Z347" s="27">
        <f>VLOOKUP($R347,CardStats!$A$3:$AH$473,16,FALSE)</f>
        <v>0.8</v>
      </c>
      <c r="AA347" s="27">
        <f>VLOOKUP($R347,CardStats!$A$3:$AH$473,17,FALSE)</f>
        <v>0.45454545454545453</v>
      </c>
      <c r="AB347" s="27">
        <f>VLOOKUP($R347,CardStats!$A$3:$AH$473,19,FALSE)</f>
        <v>0.6</v>
      </c>
      <c r="AC347" s="27">
        <f>VLOOKUP($R347,CardStats!$A$3:$AH$473,20,FALSE)</f>
        <v>0.90909090909090906</v>
      </c>
      <c r="AD347" s="27">
        <f>VLOOKUP($R347,CardStats!$A$3:$AH$473,22,FALSE)</f>
        <v>1</v>
      </c>
      <c r="AE347" s="27">
        <f>VLOOKUP($R347,CardStats!$A$3:$AH$473,23,FALSE)</f>
        <v>0.72727272727272729</v>
      </c>
      <c r="AF347" s="27">
        <f>VLOOKUP($R347,CardStats!$A$3:$AH$473,25,FALSE)</f>
        <v>0.8</v>
      </c>
    </row>
    <row r="348" spans="1:32" hidden="1" x14ac:dyDescent="0.3">
      <c r="A348" s="22">
        <f>VLOOKUP($O348,CardStats!$A$3:$AH$473,5,FALSE)</f>
        <v>4.5454545454545459</v>
      </c>
      <c r="B348" s="22">
        <f>VLOOKUP($O348,CardStats!$A$3:$AH$473,6,FALSE)</f>
        <v>4.666666666666667</v>
      </c>
      <c r="C348" s="22">
        <f>VLOOKUP($O348,CardStats!$A$3:$AH$473,8,FALSE)</f>
        <v>2.0909090909090908</v>
      </c>
      <c r="D348" s="22">
        <f>VLOOKUP($O348,CardStats!$A$3:$AH$473,9,FALSE)</f>
        <v>1.5</v>
      </c>
      <c r="E348" s="27">
        <f>VLOOKUP($O348,CardStats!$A$3:$AH$473,11,FALSE)</f>
        <v>1</v>
      </c>
      <c r="F348" s="27">
        <f>VLOOKUP($O348,CardStats!$A$3:$AH$473,12,FALSE)</f>
        <v>1</v>
      </c>
      <c r="G348" s="27">
        <f>VLOOKUP($O348,CardStats!$A$3:$AH$473,14,FALSE)</f>
        <v>0.90909090909090906</v>
      </c>
      <c r="H348" s="27">
        <f>VLOOKUP($O348,CardStats!$A$3:$AH$473,15,FALSE)</f>
        <v>1</v>
      </c>
      <c r="I348" s="27">
        <f>VLOOKUP($O348,CardStats!$A$3:$AH$473,17,FALSE)</f>
        <v>0.45454545454545453</v>
      </c>
      <c r="J348" s="27">
        <f>VLOOKUP($O348,CardStats!$A$3:$AH$473,18,FALSE)</f>
        <v>0.33333333333333331</v>
      </c>
      <c r="K348" s="27">
        <f>VLOOKUP($O348,CardStats!$A$3:$AH$473,20,FALSE)</f>
        <v>1</v>
      </c>
      <c r="L348" s="27">
        <f>VLOOKUP($O348,CardStats!$A$3:$AH$473,21,FALSE)</f>
        <v>1</v>
      </c>
      <c r="M348" s="27">
        <f>VLOOKUP($O348,CardStats!$A$3:$AH$473,23,FALSE)</f>
        <v>0.63636363636363635</v>
      </c>
      <c r="N348" s="27">
        <f>VLOOKUP($O348,CardStats!$A$3:$AH$473,24,FALSE)</f>
        <v>0.5</v>
      </c>
      <c r="O348" s="24" t="str">
        <f>Fixtures!A348</f>
        <v>Everton</v>
      </c>
      <c r="P348" s="24" t="str">
        <f>Fixtures!E348</f>
        <v>Premier League</v>
      </c>
      <c r="Q348" s="25">
        <f>IF(Fixtures!C348&gt;7,Fixtures!D348)</f>
        <v>43841</v>
      </c>
      <c r="R348" s="24" t="str">
        <f>Fixtures!B348</f>
        <v>Brighton &amp; Hove Albion</v>
      </c>
      <c r="S348" s="22">
        <f>VLOOKUP($R348,CardStats!$A$3:$AH$473,5,FALSE)</f>
        <v>2.9090909090909092</v>
      </c>
      <c r="T348" s="22">
        <f>VLOOKUP($R348,CardStats!$A$3:$AH$473,7,FALSE)</f>
        <v>3.2</v>
      </c>
      <c r="U348" s="22">
        <f>VLOOKUP($R348,CardStats!$A$3:$AH$473,8,FALSE)</f>
        <v>1.4545454545454546</v>
      </c>
      <c r="V348" s="22">
        <f>VLOOKUP($R348,CardStats!$A$3:$AH$473,10,FALSE)</f>
        <v>2</v>
      </c>
      <c r="W348" s="27">
        <f>VLOOKUP($R348,CardStats!$A$3:$AH$473,11,FALSE)</f>
        <v>0.54545454545454541</v>
      </c>
      <c r="X348" s="27">
        <f>VLOOKUP($R348,CardStats!$A$3:$AH$473,13,FALSE)</f>
        <v>0.6</v>
      </c>
      <c r="Y348" s="27">
        <f>VLOOKUP($R348,CardStats!$A$3:$AH$473,14,FALSE)</f>
        <v>0.27272727272727271</v>
      </c>
      <c r="Z348" s="27">
        <f>VLOOKUP($R348,CardStats!$A$3:$AH$473,16,FALSE)</f>
        <v>0.4</v>
      </c>
      <c r="AA348" s="27">
        <f>VLOOKUP($R348,CardStats!$A$3:$AH$473,17,FALSE)</f>
        <v>0.27272727272727271</v>
      </c>
      <c r="AB348" s="27">
        <f>VLOOKUP($R348,CardStats!$A$3:$AH$473,19,FALSE)</f>
        <v>0.4</v>
      </c>
      <c r="AC348" s="27">
        <f>VLOOKUP($R348,CardStats!$A$3:$AH$473,20,FALSE)</f>
        <v>0.72727272727272729</v>
      </c>
      <c r="AD348" s="27">
        <f>VLOOKUP($R348,CardStats!$A$3:$AH$473,22,FALSE)</f>
        <v>1</v>
      </c>
      <c r="AE348" s="27">
        <f>VLOOKUP($R348,CardStats!$A$3:$AH$473,23,FALSE)</f>
        <v>0.45454545454545453</v>
      </c>
      <c r="AF348" s="27">
        <f>VLOOKUP($R348,CardStats!$A$3:$AH$473,25,FALSE)</f>
        <v>0.4</v>
      </c>
    </row>
    <row r="349" spans="1:32" hidden="1" x14ac:dyDescent="0.3">
      <c r="A349" s="22">
        <f>VLOOKUP($O349,CardStats!$A$3:$AH$473,5,FALSE)</f>
        <v>2.7272727272727271</v>
      </c>
      <c r="B349" s="22">
        <f>VLOOKUP($O349,CardStats!$A$3:$AH$473,6,FALSE)</f>
        <v>3</v>
      </c>
      <c r="C349" s="22">
        <f>VLOOKUP($O349,CardStats!$A$3:$AH$473,8,FALSE)</f>
        <v>1</v>
      </c>
      <c r="D349" s="22">
        <f>VLOOKUP($O349,CardStats!$A$3:$AH$473,9,FALSE)</f>
        <v>0.6</v>
      </c>
      <c r="E349" s="27">
        <f>VLOOKUP($O349,CardStats!$A$3:$AH$473,11,FALSE)</f>
        <v>0.63636363636363635</v>
      </c>
      <c r="F349" s="27">
        <f>VLOOKUP($O349,CardStats!$A$3:$AH$473,12,FALSE)</f>
        <v>0.8</v>
      </c>
      <c r="G349" s="27">
        <f>VLOOKUP($O349,CardStats!$A$3:$AH$473,14,FALSE)</f>
        <v>0.27272727272727271</v>
      </c>
      <c r="H349" s="27">
        <f>VLOOKUP($O349,CardStats!$A$3:$AH$473,15,FALSE)</f>
        <v>0.2</v>
      </c>
      <c r="I349" s="27">
        <f>VLOOKUP($O349,CardStats!$A$3:$AH$473,17,FALSE)</f>
        <v>9.0909090909090912E-2</v>
      </c>
      <c r="J349" s="27">
        <f>VLOOKUP($O349,CardStats!$A$3:$AH$473,18,FALSE)</f>
        <v>0</v>
      </c>
      <c r="K349" s="27">
        <f>VLOOKUP($O349,CardStats!$A$3:$AH$473,20,FALSE)</f>
        <v>0.54545454545454541</v>
      </c>
      <c r="L349" s="27">
        <f>VLOOKUP($O349,CardStats!$A$3:$AH$473,21,FALSE)</f>
        <v>0.6</v>
      </c>
      <c r="M349" s="27">
        <f>VLOOKUP($O349,CardStats!$A$3:$AH$473,23,FALSE)</f>
        <v>0.27272727272727271</v>
      </c>
      <c r="N349" s="27">
        <f>VLOOKUP($O349,CardStats!$A$3:$AH$473,24,FALSE)</f>
        <v>0</v>
      </c>
      <c r="O349" s="24" t="str">
        <f>Fixtures!A349</f>
        <v>Leicester City</v>
      </c>
      <c r="P349" s="24" t="str">
        <f>Fixtures!E349</f>
        <v>Premier League</v>
      </c>
      <c r="Q349" s="25">
        <f>IF(Fixtures!C349&gt;7,Fixtures!D349)</f>
        <v>43841</v>
      </c>
      <c r="R349" s="24" t="str">
        <f>Fixtures!B349</f>
        <v>Southampton</v>
      </c>
      <c r="S349" s="22">
        <f>VLOOKUP($R349,CardStats!$A$3:$AH$473,5,FALSE)</f>
        <v>3.1818181818181817</v>
      </c>
      <c r="T349" s="22">
        <f>VLOOKUP($R349,CardStats!$A$3:$AH$473,7,FALSE)</f>
        <v>3.5</v>
      </c>
      <c r="U349" s="22">
        <f>VLOOKUP($R349,CardStats!$A$3:$AH$473,8,FALSE)</f>
        <v>1.4545454545454546</v>
      </c>
      <c r="V349" s="22">
        <f>VLOOKUP($R349,CardStats!$A$3:$AH$473,10,FALSE)</f>
        <v>1.5</v>
      </c>
      <c r="W349" s="27">
        <f>VLOOKUP($R349,CardStats!$A$3:$AH$473,11,FALSE)</f>
        <v>0.72727272727272729</v>
      </c>
      <c r="X349" s="27">
        <f>VLOOKUP($R349,CardStats!$A$3:$AH$473,13,FALSE)</f>
        <v>0.83333333333333337</v>
      </c>
      <c r="Y349" s="27">
        <f>VLOOKUP($R349,CardStats!$A$3:$AH$473,14,FALSE)</f>
        <v>0.54545454545454541</v>
      </c>
      <c r="Z349" s="27">
        <f>VLOOKUP($R349,CardStats!$A$3:$AH$473,16,FALSE)</f>
        <v>0.66666666666666663</v>
      </c>
      <c r="AA349" s="27">
        <f>VLOOKUP($R349,CardStats!$A$3:$AH$473,17,FALSE)</f>
        <v>0.27272727272727271</v>
      </c>
      <c r="AB349" s="27">
        <f>VLOOKUP($R349,CardStats!$A$3:$AH$473,19,FALSE)</f>
        <v>0.33333333333333331</v>
      </c>
      <c r="AC349" s="27">
        <f>VLOOKUP($R349,CardStats!$A$3:$AH$473,20,FALSE)</f>
        <v>0.81818181818181823</v>
      </c>
      <c r="AD349" s="27">
        <f>VLOOKUP($R349,CardStats!$A$3:$AH$473,22,FALSE)</f>
        <v>0.83333333333333337</v>
      </c>
      <c r="AE349" s="27">
        <f>VLOOKUP($R349,CardStats!$A$3:$AH$473,23,FALSE)</f>
        <v>0.45454545454545453</v>
      </c>
      <c r="AF349" s="27">
        <f>VLOOKUP($R349,CardStats!$A$3:$AH$473,25,FALSE)</f>
        <v>0.5</v>
      </c>
    </row>
    <row r="350" spans="1:32" hidden="1" x14ac:dyDescent="0.3">
      <c r="A350" s="22">
        <f>VLOOKUP($O350,CardStats!$A$3:$AH$473,5,FALSE)</f>
        <v>4.8181818181818183</v>
      </c>
      <c r="B350" s="22">
        <f>VLOOKUP($O350,CardStats!$A$3:$AH$473,6,FALSE)</f>
        <v>4.5999999999999996</v>
      </c>
      <c r="C350" s="22">
        <f>VLOOKUP($O350,CardStats!$A$3:$AH$473,8,FALSE)</f>
        <v>2.1818181818181817</v>
      </c>
      <c r="D350" s="22">
        <f>VLOOKUP($O350,CardStats!$A$3:$AH$473,9,FALSE)</f>
        <v>2</v>
      </c>
      <c r="E350" s="27">
        <f>VLOOKUP($O350,CardStats!$A$3:$AH$473,11,FALSE)</f>
        <v>0.90909090909090906</v>
      </c>
      <c r="F350" s="27">
        <f>VLOOKUP($O350,CardStats!$A$3:$AH$473,12,FALSE)</f>
        <v>0.8</v>
      </c>
      <c r="G350" s="27">
        <f>VLOOKUP($O350,CardStats!$A$3:$AH$473,14,FALSE)</f>
        <v>0.81818181818181823</v>
      </c>
      <c r="H350" s="27">
        <f>VLOOKUP($O350,CardStats!$A$3:$AH$473,15,FALSE)</f>
        <v>0.6</v>
      </c>
      <c r="I350" s="27">
        <f>VLOOKUP($O350,CardStats!$A$3:$AH$473,17,FALSE)</f>
        <v>0.54545454545454541</v>
      </c>
      <c r="J350" s="27">
        <f>VLOOKUP($O350,CardStats!$A$3:$AH$473,18,FALSE)</f>
        <v>0.6</v>
      </c>
      <c r="K350" s="27">
        <f>VLOOKUP($O350,CardStats!$A$3:$AH$473,20,FALSE)</f>
        <v>0.90909090909090906</v>
      </c>
      <c r="L350" s="27">
        <f>VLOOKUP($O350,CardStats!$A$3:$AH$473,21,FALSE)</f>
        <v>0.8</v>
      </c>
      <c r="M350" s="27">
        <f>VLOOKUP($O350,CardStats!$A$3:$AH$473,23,FALSE)</f>
        <v>0.81818181818181823</v>
      </c>
      <c r="N350" s="27">
        <f>VLOOKUP($O350,CardStats!$A$3:$AH$473,24,FALSE)</f>
        <v>0.6</v>
      </c>
      <c r="O350" s="24" t="str">
        <f>Fixtures!A350</f>
        <v>Manchester United</v>
      </c>
      <c r="P350" s="24" t="str">
        <f>Fixtures!E350</f>
        <v>Premier League</v>
      </c>
      <c r="Q350" s="25">
        <f>IF(Fixtures!C350&gt;7,Fixtures!D350)</f>
        <v>43841</v>
      </c>
      <c r="R350" s="24" t="str">
        <f>Fixtures!B350</f>
        <v>Norwich City</v>
      </c>
      <c r="S350" s="22">
        <f>VLOOKUP($R350,CardStats!$A$3:$AH$473,5,FALSE)</f>
        <v>3</v>
      </c>
      <c r="T350" s="22">
        <f>VLOOKUP($R350,CardStats!$A$3:$AH$473,7,FALSE)</f>
        <v>2.5</v>
      </c>
      <c r="U350" s="22">
        <f>VLOOKUP($R350,CardStats!$A$3:$AH$473,8,FALSE)</f>
        <v>1.5454545454545454</v>
      </c>
      <c r="V350" s="22">
        <f>VLOOKUP($R350,CardStats!$A$3:$AH$473,10,FALSE)</f>
        <v>1.5</v>
      </c>
      <c r="W350" s="27">
        <f>VLOOKUP($R350,CardStats!$A$3:$AH$473,11,FALSE)</f>
        <v>0.63636363636363635</v>
      </c>
      <c r="X350" s="27">
        <f>VLOOKUP($R350,CardStats!$A$3:$AH$473,13,FALSE)</f>
        <v>0.5</v>
      </c>
      <c r="Y350" s="27">
        <f>VLOOKUP($R350,CardStats!$A$3:$AH$473,14,FALSE)</f>
        <v>0.54545454545454541</v>
      </c>
      <c r="Z350" s="27">
        <f>VLOOKUP($R350,CardStats!$A$3:$AH$473,16,FALSE)</f>
        <v>0.33333333333333331</v>
      </c>
      <c r="AA350" s="27">
        <f>VLOOKUP($R350,CardStats!$A$3:$AH$473,17,FALSE)</f>
        <v>0</v>
      </c>
      <c r="AB350" s="27">
        <f>VLOOKUP($R350,CardStats!$A$3:$AH$473,19,FALSE)</f>
        <v>0</v>
      </c>
      <c r="AC350" s="27">
        <f>VLOOKUP($R350,CardStats!$A$3:$AH$473,20,FALSE)</f>
        <v>1</v>
      </c>
      <c r="AD350" s="27">
        <f>VLOOKUP($R350,CardStats!$A$3:$AH$473,22,FALSE)</f>
        <v>1</v>
      </c>
      <c r="AE350" s="27">
        <f>VLOOKUP($R350,CardStats!$A$3:$AH$473,23,FALSE)</f>
        <v>0.36363636363636365</v>
      </c>
      <c r="AF350" s="27">
        <f>VLOOKUP($R350,CardStats!$A$3:$AH$473,25,FALSE)</f>
        <v>0.33333333333333331</v>
      </c>
    </row>
    <row r="351" spans="1:32" hidden="1" x14ac:dyDescent="0.3">
      <c r="A351" s="22">
        <f>VLOOKUP($O351,CardStats!$A$3:$AH$473,5,FALSE)</f>
        <v>4.3636363636363633</v>
      </c>
      <c r="B351" s="22">
        <f>VLOOKUP($O351,CardStats!$A$3:$AH$473,6,FALSE)</f>
        <v>4.5999999999999996</v>
      </c>
      <c r="C351" s="22">
        <f>VLOOKUP($O351,CardStats!$A$3:$AH$473,8,FALSE)</f>
        <v>2.4545454545454546</v>
      </c>
      <c r="D351" s="22">
        <f>VLOOKUP($O351,CardStats!$A$3:$AH$473,9,FALSE)</f>
        <v>2.6</v>
      </c>
      <c r="E351" s="27">
        <f>VLOOKUP($O351,CardStats!$A$3:$AH$473,11,FALSE)</f>
        <v>0.81818181818181823</v>
      </c>
      <c r="F351" s="27">
        <f>VLOOKUP($O351,CardStats!$A$3:$AH$473,12,FALSE)</f>
        <v>0.8</v>
      </c>
      <c r="G351" s="27">
        <f>VLOOKUP($O351,CardStats!$A$3:$AH$473,14,FALSE)</f>
        <v>0.63636363636363635</v>
      </c>
      <c r="H351" s="27">
        <f>VLOOKUP($O351,CardStats!$A$3:$AH$473,15,FALSE)</f>
        <v>0.8</v>
      </c>
      <c r="I351" s="27">
        <f>VLOOKUP($O351,CardStats!$A$3:$AH$473,17,FALSE)</f>
        <v>0.36363636363636365</v>
      </c>
      <c r="J351" s="27">
        <f>VLOOKUP($O351,CardStats!$A$3:$AH$473,18,FALSE)</f>
        <v>0.4</v>
      </c>
      <c r="K351" s="27">
        <f>VLOOKUP($O351,CardStats!$A$3:$AH$473,20,FALSE)</f>
        <v>0.90909090909090906</v>
      </c>
      <c r="L351" s="27">
        <f>VLOOKUP($O351,CardStats!$A$3:$AH$473,21,FALSE)</f>
        <v>1</v>
      </c>
      <c r="M351" s="27">
        <f>VLOOKUP($O351,CardStats!$A$3:$AH$473,23,FALSE)</f>
        <v>0.72727272727272729</v>
      </c>
      <c r="N351" s="27">
        <f>VLOOKUP($O351,CardStats!$A$3:$AH$473,24,FALSE)</f>
        <v>0.8</v>
      </c>
      <c r="O351" s="24" t="str">
        <f>Fixtures!A351</f>
        <v>Tottenham Hotspur</v>
      </c>
      <c r="P351" s="24" t="str">
        <f>Fixtures!E351</f>
        <v>Premier League</v>
      </c>
      <c r="Q351" s="25">
        <f>IF(Fixtures!C351&gt;7,Fixtures!D351)</f>
        <v>43841</v>
      </c>
      <c r="R351" s="24" t="str">
        <f>Fixtures!B351</f>
        <v>Liverpool</v>
      </c>
      <c r="S351" s="22">
        <f>VLOOKUP($R351,CardStats!$A$3:$AH$473,5,FALSE)</f>
        <v>2.7272727272727271</v>
      </c>
      <c r="T351" s="22">
        <f>VLOOKUP($R351,CardStats!$A$3:$AH$473,7,FALSE)</f>
        <v>2.5</v>
      </c>
      <c r="U351" s="22">
        <f>VLOOKUP($R351,CardStats!$A$3:$AH$473,8,FALSE)</f>
        <v>1.1818181818181819</v>
      </c>
      <c r="V351" s="22">
        <f>VLOOKUP($R351,CardStats!$A$3:$AH$473,10,FALSE)</f>
        <v>1.3333333333333333</v>
      </c>
      <c r="W351" s="27">
        <f>VLOOKUP($R351,CardStats!$A$3:$AH$473,11,FALSE)</f>
        <v>0.45454545454545453</v>
      </c>
      <c r="X351" s="27">
        <f>VLOOKUP($R351,CardStats!$A$3:$AH$473,13,FALSE)</f>
        <v>0.5</v>
      </c>
      <c r="Y351" s="27">
        <f>VLOOKUP($R351,CardStats!$A$3:$AH$473,14,FALSE)</f>
        <v>0.27272727272727271</v>
      </c>
      <c r="Z351" s="27">
        <f>VLOOKUP($R351,CardStats!$A$3:$AH$473,16,FALSE)</f>
        <v>0.16666666666666666</v>
      </c>
      <c r="AA351" s="27">
        <f>VLOOKUP($R351,CardStats!$A$3:$AH$473,17,FALSE)</f>
        <v>0.27272727272727271</v>
      </c>
      <c r="AB351" s="27">
        <f>VLOOKUP($R351,CardStats!$A$3:$AH$473,19,FALSE)</f>
        <v>0.16666666666666666</v>
      </c>
      <c r="AC351" s="27">
        <f>VLOOKUP($R351,CardStats!$A$3:$AH$473,20,FALSE)</f>
        <v>0.72727272727272729</v>
      </c>
      <c r="AD351" s="27">
        <f>VLOOKUP($R351,CardStats!$A$3:$AH$473,22,FALSE)</f>
        <v>0.83333333333333337</v>
      </c>
      <c r="AE351" s="27">
        <f>VLOOKUP($R351,CardStats!$A$3:$AH$473,23,FALSE)</f>
        <v>0.27272727272727271</v>
      </c>
      <c r="AF351" s="27">
        <f>VLOOKUP($R351,CardStats!$A$3:$AH$473,25,FALSE)</f>
        <v>0.33333333333333331</v>
      </c>
    </row>
    <row r="352" spans="1:32" hidden="1" x14ac:dyDescent="0.3">
      <c r="A352" s="22">
        <f>VLOOKUP($O352,CardStats!$A$3:$AH$473,5,FALSE)</f>
        <v>3.9090909090909092</v>
      </c>
      <c r="B352" s="22">
        <f>VLOOKUP($O352,CardStats!$A$3:$AH$473,6,FALSE)</f>
        <v>3</v>
      </c>
      <c r="C352" s="22">
        <f>VLOOKUP($O352,CardStats!$A$3:$AH$473,8,FALSE)</f>
        <v>2.0909090909090908</v>
      </c>
      <c r="D352" s="22">
        <f>VLOOKUP($O352,CardStats!$A$3:$AH$473,9,FALSE)</f>
        <v>1.2</v>
      </c>
      <c r="E352" s="27">
        <f>VLOOKUP($O352,CardStats!$A$3:$AH$473,11,FALSE)</f>
        <v>0.63636363636363635</v>
      </c>
      <c r="F352" s="27">
        <f>VLOOKUP($O352,CardStats!$A$3:$AH$473,12,FALSE)</f>
        <v>0.6</v>
      </c>
      <c r="G352" s="27">
        <f>VLOOKUP($O352,CardStats!$A$3:$AH$473,14,FALSE)</f>
        <v>0.54545454545454541</v>
      </c>
      <c r="H352" s="27">
        <f>VLOOKUP($O352,CardStats!$A$3:$AH$473,15,FALSE)</f>
        <v>0.4</v>
      </c>
      <c r="I352" s="27">
        <f>VLOOKUP($O352,CardStats!$A$3:$AH$473,17,FALSE)</f>
        <v>0.45454545454545453</v>
      </c>
      <c r="J352" s="27">
        <f>VLOOKUP($O352,CardStats!$A$3:$AH$473,18,FALSE)</f>
        <v>0.2</v>
      </c>
      <c r="K352" s="27">
        <f>VLOOKUP($O352,CardStats!$A$3:$AH$473,20,FALSE)</f>
        <v>0.81818181818181823</v>
      </c>
      <c r="L352" s="27">
        <f>VLOOKUP($O352,CardStats!$A$3:$AH$473,21,FALSE)</f>
        <v>0.6</v>
      </c>
      <c r="M352" s="27">
        <f>VLOOKUP($O352,CardStats!$A$3:$AH$473,23,FALSE)</f>
        <v>0.72727272727272729</v>
      </c>
      <c r="N352" s="27">
        <f>VLOOKUP($O352,CardStats!$A$3:$AH$473,24,FALSE)</f>
        <v>0.4</v>
      </c>
      <c r="O352" s="24" t="str">
        <f>Fixtures!A352</f>
        <v>Wolverhampton Wanderers</v>
      </c>
      <c r="P352" s="24" t="str">
        <f>Fixtures!E352</f>
        <v>Premier League</v>
      </c>
      <c r="Q352" s="25">
        <f>IF(Fixtures!C352&gt;7,Fixtures!D352)</f>
        <v>43841</v>
      </c>
      <c r="R352" s="24" t="str">
        <f>Fixtures!B352</f>
        <v>Newcastle United</v>
      </c>
      <c r="S352" s="22">
        <f>VLOOKUP($R352,CardStats!$A$3:$AH$473,5,FALSE)</f>
        <v>3.6363636363636362</v>
      </c>
      <c r="T352" s="22">
        <f>VLOOKUP($R352,CardStats!$A$3:$AH$473,7,FALSE)</f>
        <v>2.8333333333333335</v>
      </c>
      <c r="U352" s="22">
        <f>VLOOKUP($R352,CardStats!$A$3:$AH$473,8,FALSE)</f>
        <v>1.8181818181818181</v>
      </c>
      <c r="V352" s="22">
        <f>VLOOKUP($R352,CardStats!$A$3:$AH$473,10,FALSE)</f>
        <v>1.5</v>
      </c>
      <c r="W352" s="27">
        <f>VLOOKUP($R352,CardStats!$A$3:$AH$473,11,FALSE)</f>
        <v>0.90909090909090906</v>
      </c>
      <c r="X352" s="27">
        <f>VLOOKUP($R352,CardStats!$A$3:$AH$473,13,FALSE)</f>
        <v>0.83333333333333337</v>
      </c>
      <c r="Y352" s="27">
        <f>VLOOKUP($R352,CardStats!$A$3:$AH$473,14,FALSE)</f>
        <v>0.54545454545454541</v>
      </c>
      <c r="Z352" s="27">
        <f>VLOOKUP($R352,CardStats!$A$3:$AH$473,16,FALSE)</f>
        <v>0.33333333333333331</v>
      </c>
      <c r="AA352" s="27">
        <f>VLOOKUP($R352,CardStats!$A$3:$AH$473,17,FALSE)</f>
        <v>0.27272727272727271</v>
      </c>
      <c r="AB352" s="27">
        <f>VLOOKUP($R352,CardStats!$A$3:$AH$473,19,FALSE)</f>
        <v>0</v>
      </c>
      <c r="AC352" s="27">
        <f>VLOOKUP($R352,CardStats!$A$3:$AH$473,20,FALSE)</f>
        <v>0.90909090909090906</v>
      </c>
      <c r="AD352" s="27">
        <f>VLOOKUP($R352,CardStats!$A$3:$AH$473,22,FALSE)</f>
        <v>0.83333333333333337</v>
      </c>
      <c r="AE352" s="27">
        <f>VLOOKUP($R352,CardStats!$A$3:$AH$473,23,FALSE)</f>
        <v>0.63636363636363635</v>
      </c>
      <c r="AF352" s="27">
        <f>VLOOKUP($R352,CardStats!$A$3:$AH$473,25,FALSE)</f>
        <v>0.5</v>
      </c>
    </row>
    <row r="353" spans="1:32" hidden="1" x14ac:dyDescent="0.3">
      <c r="A353" s="22">
        <f>VLOOKUP($O353,CardStats!$A$3:$AH$473,5,FALSE)</f>
        <v>2.75</v>
      </c>
      <c r="B353" s="22">
        <f>VLOOKUP($O353,CardStats!$A$3:$AH$473,6,FALSE)</f>
        <v>3.1666666666666665</v>
      </c>
      <c r="C353" s="22">
        <f>VLOOKUP($O353,CardStats!$A$3:$AH$473,8,FALSE)</f>
        <v>1.6666666666666667</v>
      </c>
      <c r="D353" s="22">
        <f>VLOOKUP($O353,CardStats!$A$3:$AH$473,9,FALSE)</f>
        <v>2</v>
      </c>
      <c r="E353" s="27">
        <f>VLOOKUP($O353,CardStats!$A$3:$AH$473,11,FALSE)</f>
        <v>0.5</v>
      </c>
      <c r="F353" s="27">
        <f>VLOOKUP($O353,CardStats!$A$3:$AH$473,12,FALSE)</f>
        <v>0.5</v>
      </c>
      <c r="G353" s="27">
        <f>VLOOKUP($O353,CardStats!$A$3:$AH$473,14,FALSE)</f>
        <v>0.25</v>
      </c>
      <c r="H353" s="27">
        <f>VLOOKUP($O353,CardStats!$A$3:$AH$473,15,FALSE)</f>
        <v>0.33333333333333331</v>
      </c>
      <c r="I353" s="27">
        <f>VLOOKUP($O353,CardStats!$A$3:$AH$473,17,FALSE)</f>
        <v>0.25</v>
      </c>
      <c r="J353" s="27">
        <f>VLOOKUP($O353,CardStats!$A$3:$AH$473,18,FALSE)</f>
        <v>0.33333333333333331</v>
      </c>
      <c r="K353" s="27">
        <f>VLOOKUP($O353,CardStats!$A$3:$AH$473,20,FALSE)</f>
        <v>0.75</v>
      </c>
      <c r="L353" s="27">
        <f>VLOOKUP($O353,CardStats!$A$3:$AH$473,21,FALSE)</f>
        <v>0.83333333333333337</v>
      </c>
      <c r="M353" s="27">
        <f>VLOOKUP($O353,CardStats!$A$3:$AH$473,23,FALSE)</f>
        <v>0.5</v>
      </c>
      <c r="N353" s="27">
        <f>VLOOKUP($O353,CardStats!$A$3:$AH$473,24,FALSE)</f>
        <v>0.66666666666666663</v>
      </c>
      <c r="O353" s="24" t="str">
        <f>Fixtures!A353</f>
        <v>Toulouse</v>
      </c>
      <c r="P353" s="24" t="str">
        <f>Fixtures!E353</f>
        <v>Ligue 1</v>
      </c>
      <c r="Q353" s="25">
        <f>IF(Fixtures!C353&gt;7,Fixtures!D353)</f>
        <v>43841</v>
      </c>
      <c r="R353" s="24" t="str">
        <f>Fixtures!B353</f>
        <v>Brest</v>
      </c>
      <c r="S353" s="22">
        <f>VLOOKUP($R353,CardStats!$A$3:$AH$473,5,FALSE)</f>
        <v>2.9166666666666665</v>
      </c>
      <c r="T353" s="22">
        <f>VLOOKUP($R353,CardStats!$A$3:$AH$473,7,FALSE)</f>
        <v>4.166666666666667</v>
      </c>
      <c r="U353" s="22">
        <f>VLOOKUP($R353,CardStats!$A$3:$AH$473,8,FALSE)</f>
        <v>1.5</v>
      </c>
      <c r="V353" s="22">
        <f>VLOOKUP($R353,CardStats!$A$3:$AH$473,10,FALSE)</f>
        <v>2</v>
      </c>
      <c r="W353" s="27">
        <f>VLOOKUP($R353,CardStats!$A$3:$AH$473,11,FALSE)</f>
        <v>0.58333333333333337</v>
      </c>
      <c r="X353" s="27">
        <f>VLOOKUP($R353,CardStats!$A$3:$AH$473,13,FALSE)</f>
        <v>0.83333333333333337</v>
      </c>
      <c r="Y353" s="27">
        <f>VLOOKUP($R353,CardStats!$A$3:$AH$473,14,FALSE)</f>
        <v>0.33333333333333331</v>
      </c>
      <c r="Z353" s="27">
        <f>VLOOKUP($R353,CardStats!$A$3:$AH$473,16,FALSE)</f>
        <v>0.5</v>
      </c>
      <c r="AA353" s="27">
        <f>VLOOKUP($R353,CardStats!$A$3:$AH$473,17,FALSE)</f>
        <v>0.16666666666666666</v>
      </c>
      <c r="AB353" s="27">
        <f>VLOOKUP($R353,CardStats!$A$3:$AH$473,19,FALSE)</f>
        <v>0.33333333333333331</v>
      </c>
      <c r="AC353" s="27">
        <f>VLOOKUP($R353,CardStats!$A$3:$AH$473,20,FALSE)</f>
        <v>0.75</v>
      </c>
      <c r="AD353" s="27">
        <f>VLOOKUP($R353,CardStats!$A$3:$AH$473,22,FALSE)</f>
        <v>0.83333333333333337</v>
      </c>
      <c r="AE353" s="27">
        <f>VLOOKUP($R353,CardStats!$A$3:$AH$473,23,FALSE)</f>
        <v>0.5</v>
      </c>
      <c r="AF353" s="27">
        <f>VLOOKUP($R353,CardStats!$A$3:$AH$473,25,FALSE)</f>
        <v>0.66666666666666663</v>
      </c>
    </row>
    <row r="354" spans="1:32" hidden="1" x14ac:dyDescent="0.3">
      <c r="A354" s="22">
        <f>VLOOKUP($O354,CardStats!$A$3:$AH$473,5,FALSE)</f>
        <v>3.75</v>
      </c>
      <c r="B354" s="22">
        <f>VLOOKUP($O354,CardStats!$A$3:$AH$473,6,FALSE)</f>
        <v>3.8333333333333335</v>
      </c>
      <c r="C354" s="22">
        <f>VLOOKUP($O354,CardStats!$A$3:$AH$473,8,FALSE)</f>
        <v>2.0833333333333335</v>
      </c>
      <c r="D354" s="22">
        <f>VLOOKUP($O354,CardStats!$A$3:$AH$473,9,FALSE)</f>
        <v>2</v>
      </c>
      <c r="E354" s="27">
        <f>VLOOKUP($O354,CardStats!$A$3:$AH$473,11,FALSE)</f>
        <v>0.75</v>
      </c>
      <c r="F354" s="27">
        <f>VLOOKUP($O354,CardStats!$A$3:$AH$473,12,FALSE)</f>
        <v>1</v>
      </c>
      <c r="G354" s="27">
        <f>VLOOKUP($O354,CardStats!$A$3:$AH$473,14,FALSE)</f>
        <v>0.58333333333333337</v>
      </c>
      <c r="H354" s="27">
        <f>VLOOKUP($O354,CardStats!$A$3:$AH$473,15,FALSE)</f>
        <v>0.66666666666666663</v>
      </c>
      <c r="I354" s="27">
        <f>VLOOKUP($O354,CardStats!$A$3:$AH$473,17,FALSE)</f>
        <v>0.33333333333333331</v>
      </c>
      <c r="J354" s="27">
        <f>VLOOKUP($O354,CardStats!$A$3:$AH$473,18,FALSE)</f>
        <v>0.16666666666666666</v>
      </c>
      <c r="K354" s="27">
        <f>VLOOKUP($O354,CardStats!$A$3:$AH$473,20,FALSE)</f>
        <v>0.91666666666666663</v>
      </c>
      <c r="L354" s="27">
        <f>VLOOKUP($O354,CardStats!$A$3:$AH$473,21,FALSE)</f>
        <v>1</v>
      </c>
      <c r="M354" s="27">
        <f>VLOOKUP($O354,CardStats!$A$3:$AH$473,23,FALSE)</f>
        <v>0.58333333333333337</v>
      </c>
      <c r="N354" s="27">
        <f>VLOOKUP($O354,CardStats!$A$3:$AH$473,24,FALSE)</f>
        <v>0.66666666666666663</v>
      </c>
      <c r="O354" s="24" t="str">
        <f>Fixtures!A354</f>
        <v>Amiens SC</v>
      </c>
      <c r="P354" s="24" t="str">
        <f>Fixtures!E354</f>
        <v>Ligue 1</v>
      </c>
      <c r="Q354" s="25">
        <f>IF(Fixtures!C354&gt;7,Fixtures!D354)</f>
        <v>43841</v>
      </c>
      <c r="R354" s="24" t="str">
        <f>Fixtures!B354</f>
        <v>Montpellier</v>
      </c>
      <c r="S354" s="22">
        <f>VLOOKUP($R354,CardStats!$A$3:$AH$473,5,FALSE)</f>
        <v>5</v>
      </c>
      <c r="T354" s="22">
        <f>VLOOKUP($R354,CardStats!$A$3:$AH$473,7,FALSE)</f>
        <v>4.5</v>
      </c>
      <c r="U354" s="22">
        <f>VLOOKUP($R354,CardStats!$A$3:$AH$473,8,FALSE)</f>
        <v>2</v>
      </c>
      <c r="V354" s="22">
        <f>VLOOKUP($R354,CardStats!$A$3:$AH$473,10,FALSE)</f>
        <v>1.8333333333333333</v>
      </c>
      <c r="W354" s="27">
        <f>VLOOKUP($R354,CardStats!$A$3:$AH$473,11,FALSE)</f>
        <v>0.91666666666666663</v>
      </c>
      <c r="X354" s="27">
        <f>VLOOKUP($R354,CardStats!$A$3:$AH$473,13,FALSE)</f>
        <v>0.83333333333333337</v>
      </c>
      <c r="Y354" s="27">
        <f>VLOOKUP($R354,CardStats!$A$3:$AH$473,14,FALSE)</f>
        <v>0.66666666666666663</v>
      </c>
      <c r="Z354" s="27">
        <f>VLOOKUP($R354,CardStats!$A$3:$AH$473,16,FALSE)</f>
        <v>0.5</v>
      </c>
      <c r="AA354" s="27">
        <f>VLOOKUP($R354,CardStats!$A$3:$AH$473,17,FALSE)</f>
        <v>0.5</v>
      </c>
      <c r="AB354" s="27">
        <f>VLOOKUP($R354,CardStats!$A$3:$AH$473,19,FALSE)</f>
        <v>0.33333333333333331</v>
      </c>
      <c r="AC354" s="27">
        <f>VLOOKUP($R354,CardStats!$A$3:$AH$473,20,FALSE)</f>
        <v>0.91666666666666663</v>
      </c>
      <c r="AD354" s="27">
        <f>VLOOKUP($R354,CardStats!$A$3:$AH$473,22,FALSE)</f>
        <v>0.83333333333333337</v>
      </c>
      <c r="AE354" s="27">
        <f>VLOOKUP($R354,CardStats!$A$3:$AH$473,23,FALSE)</f>
        <v>0.75</v>
      </c>
      <c r="AF354" s="27">
        <f>VLOOKUP($R354,CardStats!$A$3:$AH$473,25,FALSE)</f>
        <v>0.66666666666666663</v>
      </c>
    </row>
    <row r="355" spans="1:32" hidden="1" x14ac:dyDescent="0.3">
      <c r="A355" s="22">
        <f>VLOOKUP($O355,CardStats!$A$3:$AH$473,5,FALSE)</f>
        <v>4.25</v>
      </c>
      <c r="B355" s="22">
        <f>VLOOKUP($O355,CardStats!$A$3:$AH$473,6,FALSE)</f>
        <v>4.5</v>
      </c>
      <c r="C355" s="22">
        <f>VLOOKUP($O355,CardStats!$A$3:$AH$473,8,FALSE)</f>
        <v>2</v>
      </c>
      <c r="D355" s="22">
        <f>VLOOKUP($O355,CardStats!$A$3:$AH$473,9,FALSE)</f>
        <v>2</v>
      </c>
      <c r="E355" s="27">
        <f>VLOOKUP($O355,CardStats!$A$3:$AH$473,11,FALSE)</f>
        <v>0.83333333333333337</v>
      </c>
      <c r="F355" s="27">
        <f>VLOOKUP($O355,CardStats!$A$3:$AH$473,12,FALSE)</f>
        <v>1</v>
      </c>
      <c r="G355" s="27">
        <f>VLOOKUP($O355,CardStats!$A$3:$AH$473,14,FALSE)</f>
        <v>0.5</v>
      </c>
      <c r="H355" s="27">
        <f>VLOOKUP($O355,CardStats!$A$3:$AH$473,15,FALSE)</f>
        <v>0.5</v>
      </c>
      <c r="I355" s="27">
        <f>VLOOKUP($O355,CardStats!$A$3:$AH$473,17,FALSE)</f>
        <v>0.33333333333333331</v>
      </c>
      <c r="J355" s="27">
        <f>VLOOKUP($O355,CardStats!$A$3:$AH$473,18,FALSE)</f>
        <v>0.33333333333333331</v>
      </c>
      <c r="K355" s="27">
        <f>VLOOKUP($O355,CardStats!$A$3:$AH$473,20,FALSE)</f>
        <v>0.83333333333333337</v>
      </c>
      <c r="L355" s="27">
        <f>VLOOKUP($O355,CardStats!$A$3:$AH$473,21,FALSE)</f>
        <v>0.66666666666666663</v>
      </c>
      <c r="M355" s="27">
        <f>VLOOKUP($O355,CardStats!$A$3:$AH$473,23,FALSE)</f>
        <v>0.75</v>
      </c>
      <c r="N355" s="27">
        <f>VLOOKUP($O355,CardStats!$A$3:$AH$473,24,FALSE)</f>
        <v>0.66666666666666663</v>
      </c>
      <c r="O355" s="24" t="str">
        <f>Fixtures!A355</f>
        <v>Bordeaux</v>
      </c>
      <c r="P355" s="24" t="str">
        <f>Fixtures!E355</f>
        <v>Ligue 1</v>
      </c>
      <c r="Q355" s="25">
        <f>IF(Fixtures!C355&gt;7,Fixtures!D355)</f>
        <v>43841</v>
      </c>
      <c r="R355" s="24" t="str">
        <f>Fixtures!B355</f>
        <v>Olympique Lyonnais</v>
      </c>
      <c r="S355" s="22">
        <f>VLOOKUP($R355,CardStats!$A$3:$AH$473,5,FALSE)</f>
        <v>3.5</v>
      </c>
      <c r="T355" s="22">
        <f>VLOOKUP($R355,CardStats!$A$3:$AH$473,7,FALSE)</f>
        <v>3.8333333333333335</v>
      </c>
      <c r="U355" s="22">
        <f>VLOOKUP($R355,CardStats!$A$3:$AH$473,8,FALSE)</f>
        <v>1.6666666666666667</v>
      </c>
      <c r="V355" s="22">
        <f>VLOOKUP($R355,CardStats!$A$3:$AH$473,10,FALSE)</f>
        <v>1.8333333333333333</v>
      </c>
      <c r="W355" s="27">
        <f>VLOOKUP($R355,CardStats!$A$3:$AH$473,11,FALSE)</f>
        <v>0.75</v>
      </c>
      <c r="X355" s="27">
        <f>VLOOKUP($R355,CardStats!$A$3:$AH$473,13,FALSE)</f>
        <v>0.83333333333333337</v>
      </c>
      <c r="Y355" s="27">
        <f>VLOOKUP($R355,CardStats!$A$3:$AH$473,14,FALSE)</f>
        <v>0.41666666666666669</v>
      </c>
      <c r="Z355" s="27">
        <f>VLOOKUP($R355,CardStats!$A$3:$AH$473,16,FALSE)</f>
        <v>0.5</v>
      </c>
      <c r="AA355" s="27">
        <f>VLOOKUP($R355,CardStats!$A$3:$AH$473,17,FALSE)</f>
        <v>0.33333333333333331</v>
      </c>
      <c r="AB355" s="27">
        <f>VLOOKUP($R355,CardStats!$A$3:$AH$473,19,FALSE)</f>
        <v>0.5</v>
      </c>
      <c r="AC355" s="27">
        <f>VLOOKUP($R355,CardStats!$A$3:$AH$473,20,FALSE)</f>
        <v>0.75</v>
      </c>
      <c r="AD355" s="27">
        <f>VLOOKUP($R355,CardStats!$A$3:$AH$473,22,FALSE)</f>
        <v>0.66666666666666663</v>
      </c>
      <c r="AE355" s="27">
        <f>VLOOKUP($R355,CardStats!$A$3:$AH$473,23,FALSE)</f>
        <v>0.5</v>
      </c>
      <c r="AF355" s="27">
        <f>VLOOKUP($R355,CardStats!$A$3:$AH$473,25,FALSE)</f>
        <v>0.66666666666666663</v>
      </c>
    </row>
    <row r="356" spans="1:32" hidden="1" x14ac:dyDescent="0.3">
      <c r="A356" s="22">
        <f>VLOOKUP($O356,CardStats!$A$3:$AH$473,5,FALSE)</f>
        <v>2.5</v>
      </c>
      <c r="B356" s="22">
        <f>VLOOKUP($O356,CardStats!$A$3:$AH$473,6,FALSE)</f>
        <v>2</v>
      </c>
      <c r="C356" s="22">
        <f>VLOOKUP($O356,CardStats!$A$3:$AH$473,8,FALSE)</f>
        <v>1.25</v>
      </c>
      <c r="D356" s="22">
        <f>VLOOKUP($O356,CardStats!$A$3:$AH$473,9,FALSE)</f>
        <v>1</v>
      </c>
      <c r="E356" s="27">
        <f>VLOOKUP($O356,CardStats!$A$3:$AH$473,11,FALSE)</f>
        <v>0.5</v>
      </c>
      <c r="F356" s="27">
        <f>VLOOKUP($O356,CardStats!$A$3:$AH$473,12,FALSE)</f>
        <v>0.2857142857142857</v>
      </c>
      <c r="G356" s="27">
        <f>VLOOKUP($O356,CardStats!$A$3:$AH$473,14,FALSE)</f>
        <v>0.16666666666666666</v>
      </c>
      <c r="H356" s="27">
        <f>VLOOKUP($O356,CardStats!$A$3:$AH$473,15,FALSE)</f>
        <v>0</v>
      </c>
      <c r="I356" s="27">
        <f>VLOOKUP($O356,CardStats!$A$3:$AH$473,17,FALSE)</f>
        <v>8.3333333333333329E-2</v>
      </c>
      <c r="J356" s="27">
        <f>VLOOKUP($O356,CardStats!$A$3:$AH$473,18,FALSE)</f>
        <v>0</v>
      </c>
      <c r="K356" s="27">
        <f>VLOOKUP($O356,CardStats!$A$3:$AH$473,20,FALSE)</f>
        <v>0.83333333333333337</v>
      </c>
      <c r="L356" s="27">
        <f>VLOOKUP($O356,CardStats!$A$3:$AH$473,21,FALSE)</f>
        <v>0.8571428571428571</v>
      </c>
      <c r="M356" s="27">
        <f>VLOOKUP($O356,CardStats!$A$3:$AH$473,23,FALSE)</f>
        <v>0.33333333333333331</v>
      </c>
      <c r="N356" s="27">
        <f>VLOOKUP($O356,CardStats!$A$3:$AH$473,24,FALSE)</f>
        <v>0.14285714285714285</v>
      </c>
      <c r="O356" s="24" t="str">
        <f>Fixtures!A356</f>
        <v>Angers SCO</v>
      </c>
      <c r="P356" s="24" t="str">
        <f>Fixtures!E356</f>
        <v>Ligue 1</v>
      </c>
      <c r="Q356" s="25">
        <f>IF(Fixtures!C356&gt;7,Fixtures!D356)</f>
        <v>43841</v>
      </c>
      <c r="R356" s="24" t="str">
        <f>Fixtures!B356</f>
        <v>Nice</v>
      </c>
      <c r="S356" s="22">
        <f>VLOOKUP($R356,CardStats!$A$3:$AH$473,5,FALSE)</f>
        <v>5</v>
      </c>
      <c r="T356" s="22">
        <f>VLOOKUP($R356,CardStats!$A$3:$AH$473,7,FALSE)</f>
        <v>5.333333333333333</v>
      </c>
      <c r="U356" s="22">
        <f>VLOOKUP($R356,CardStats!$A$3:$AH$473,8,FALSE)</f>
        <v>2.5833333333333335</v>
      </c>
      <c r="V356" s="22">
        <f>VLOOKUP($R356,CardStats!$A$3:$AH$473,10,FALSE)</f>
        <v>3</v>
      </c>
      <c r="W356" s="27">
        <f>VLOOKUP($R356,CardStats!$A$3:$AH$473,11,FALSE)</f>
        <v>0.91666666666666663</v>
      </c>
      <c r="X356" s="27">
        <f>VLOOKUP($R356,CardStats!$A$3:$AH$473,13,FALSE)</f>
        <v>1</v>
      </c>
      <c r="Y356" s="27">
        <f>VLOOKUP($R356,CardStats!$A$3:$AH$473,14,FALSE)</f>
        <v>0.83333333333333337</v>
      </c>
      <c r="Z356" s="27">
        <f>VLOOKUP($R356,CardStats!$A$3:$AH$473,16,FALSE)</f>
        <v>0.83333333333333337</v>
      </c>
      <c r="AA356" s="27">
        <f>VLOOKUP($R356,CardStats!$A$3:$AH$473,17,FALSE)</f>
        <v>0.5</v>
      </c>
      <c r="AB356" s="27">
        <f>VLOOKUP($R356,CardStats!$A$3:$AH$473,19,FALSE)</f>
        <v>0.5</v>
      </c>
      <c r="AC356" s="27">
        <f>VLOOKUP($R356,CardStats!$A$3:$AH$473,20,FALSE)</f>
        <v>1</v>
      </c>
      <c r="AD356" s="27">
        <f>VLOOKUP($R356,CardStats!$A$3:$AH$473,22,FALSE)</f>
        <v>1</v>
      </c>
      <c r="AE356" s="27">
        <f>VLOOKUP($R356,CardStats!$A$3:$AH$473,23,FALSE)</f>
        <v>0.83333333333333337</v>
      </c>
      <c r="AF356" s="27">
        <f>VLOOKUP($R356,CardStats!$A$3:$AH$473,25,FALSE)</f>
        <v>1</v>
      </c>
    </row>
    <row r="357" spans="1:32" hidden="1" x14ac:dyDescent="0.3">
      <c r="A357" s="22">
        <f>VLOOKUP($O357,CardStats!$A$3:$AH$473,5,FALSE)</f>
        <v>4.9090909090909092</v>
      </c>
      <c r="B357" s="22">
        <f>VLOOKUP($O357,CardStats!$A$3:$AH$473,6,FALSE)</f>
        <v>4.4000000000000004</v>
      </c>
      <c r="C357" s="22">
        <f>VLOOKUP($O357,CardStats!$A$3:$AH$473,8,FALSE)</f>
        <v>2</v>
      </c>
      <c r="D357" s="22">
        <f>VLOOKUP($O357,CardStats!$A$3:$AH$473,9,FALSE)</f>
        <v>1.4</v>
      </c>
      <c r="E357" s="27">
        <f>VLOOKUP($O357,CardStats!$A$3:$AH$473,11,FALSE)</f>
        <v>1</v>
      </c>
      <c r="F357" s="27">
        <f>VLOOKUP($O357,CardStats!$A$3:$AH$473,12,FALSE)</f>
        <v>1</v>
      </c>
      <c r="G357" s="27">
        <f>VLOOKUP($O357,CardStats!$A$3:$AH$473,14,FALSE)</f>
        <v>0.90909090909090906</v>
      </c>
      <c r="H357" s="27">
        <f>VLOOKUP($O357,CardStats!$A$3:$AH$473,15,FALSE)</f>
        <v>0.8</v>
      </c>
      <c r="I357" s="27">
        <f>VLOOKUP($O357,CardStats!$A$3:$AH$473,17,FALSE)</f>
        <v>0.54545454545454541</v>
      </c>
      <c r="J357" s="27">
        <f>VLOOKUP($O357,CardStats!$A$3:$AH$473,18,FALSE)</f>
        <v>0.4</v>
      </c>
      <c r="K357" s="27">
        <f>VLOOKUP($O357,CardStats!$A$3:$AH$473,20,FALSE)</f>
        <v>0.90909090909090906</v>
      </c>
      <c r="L357" s="27">
        <f>VLOOKUP($O357,CardStats!$A$3:$AH$473,21,FALSE)</f>
        <v>1</v>
      </c>
      <c r="M357" s="27">
        <f>VLOOKUP($O357,CardStats!$A$3:$AH$473,23,FALSE)</f>
        <v>0.63636363636363635</v>
      </c>
      <c r="N357" s="27">
        <f>VLOOKUP($O357,CardStats!$A$3:$AH$473,24,FALSE)</f>
        <v>0.4</v>
      </c>
      <c r="O357" s="24" t="str">
        <f>Fixtures!A357</f>
        <v>Rennes</v>
      </c>
      <c r="P357" s="24" t="str">
        <f>Fixtures!E357</f>
        <v>Ligue 1</v>
      </c>
      <c r="Q357" s="25">
        <f>IF(Fixtures!C357&gt;7,Fixtures!D357)</f>
        <v>43841</v>
      </c>
      <c r="R357" s="24" t="str">
        <f>Fixtures!B357</f>
        <v>Olympique Marseille</v>
      </c>
      <c r="S357" s="22">
        <f>VLOOKUP($R357,CardStats!$A$3:$AH$473,5,FALSE)</f>
        <v>4.5</v>
      </c>
      <c r="T357" s="22">
        <f>VLOOKUP($R357,CardStats!$A$3:$AH$473,7,FALSE)</f>
        <v>4</v>
      </c>
      <c r="U357" s="22">
        <f>VLOOKUP($R357,CardStats!$A$3:$AH$473,8,FALSE)</f>
        <v>2.75</v>
      </c>
      <c r="V357" s="22">
        <f>VLOOKUP($R357,CardStats!$A$3:$AH$473,10,FALSE)</f>
        <v>2.3333333333333335</v>
      </c>
      <c r="W357" s="27">
        <f>VLOOKUP($R357,CardStats!$A$3:$AH$473,11,FALSE)</f>
        <v>0.83333333333333337</v>
      </c>
      <c r="X357" s="27">
        <f>VLOOKUP($R357,CardStats!$A$3:$AH$473,13,FALSE)</f>
        <v>0.83333333333333337</v>
      </c>
      <c r="Y357" s="27">
        <f>VLOOKUP($R357,CardStats!$A$3:$AH$473,14,FALSE)</f>
        <v>0.66666666666666663</v>
      </c>
      <c r="Z357" s="27">
        <f>VLOOKUP($R357,CardStats!$A$3:$AH$473,16,FALSE)</f>
        <v>0.5</v>
      </c>
      <c r="AA357" s="27">
        <f>VLOOKUP($R357,CardStats!$A$3:$AH$473,17,FALSE)</f>
        <v>0.41666666666666669</v>
      </c>
      <c r="AB357" s="27">
        <f>VLOOKUP($R357,CardStats!$A$3:$AH$473,19,FALSE)</f>
        <v>0.33333333333333331</v>
      </c>
      <c r="AC357" s="27">
        <f>VLOOKUP($R357,CardStats!$A$3:$AH$473,20,FALSE)</f>
        <v>1</v>
      </c>
      <c r="AD357" s="27">
        <f>VLOOKUP($R357,CardStats!$A$3:$AH$473,22,FALSE)</f>
        <v>1</v>
      </c>
      <c r="AE357" s="27">
        <f>VLOOKUP($R357,CardStats!$A$3:$AH$473,23,FALSE)</f>
        <v>0.66666666666666663</v>
      </c>
      <c r="AF357" s="27">
        <f>VLOOKUP($R357,CardStats!$A$3:$AH$473,25,FALSE)</f>
        <v>0.66666666666666663</v>
      </c>
    </row>
    <row r="358" spans="1:32" hidden="1" x14ac:dyDescent="0.3">
      <c r="A358" s="22">
        <f>VLOOKUP($O358,CardStats!$A$3:$AH$473,5,FALSE)</f>
        <v>5.3636363636363633</v>
      </c>
      <c r="B358" s="22">
        <f>VLOOKUP($O358,CardStats!$A$3:$AH$473,6,FALSE)</f>
        <v>6.8</v>
      </c>
      <c r="C358" s="22">
        <f>VLOOKUP($O358,CardStats!$A$3:$AH$473,8,FALSE)</f>
        <v>1.9090909090909092</v>
      </c>
      <c r="D358" s="22">
        <f>VLOOKUP($O358,CardStats!$A$3:$AH$473,9,FALSE)</f>
        <v>2.6</v>
      </c>
      <c r="E358" s="27">
        <f>VLOOKUP($O358,CardStats!$A$3:$AH$473,11,FALSE)</f>
        <v>0.90909090909090906</v>
      </c>
      <c r="F358" s="27">
        <f>VLOOKUP($O358,CardStats!$A$3:$AH$473,12,FALSE)</f>
        <v>1</v>
      </c>
      <c r="G358" s="27">
        <f>VLOOKUP($O358,CardStats!$A$3:$AH$473,14,FALSE)</f>
        <v>0.90909090909090906</v>
      </c>
      <c r="H358" s="27">
        <f>VLOOKUP($O358,CardStats!$A$3:$AH$473,15,FALSE)</f>
        <v>1</v>
      </c>
      <c r="I358" s="27">
        <f>VLOOKUP($O358,CardStats!$A$3:$AH$473,17,FALSE)</f>
        <v>0.54545454545454541</v>
      </c>
      <c r="J358" s="27">
        <f>VLOOKUP($O358,CardStats!$A$3:$AH$473,18,FALSE)</f>
        <v>1</v>
      </c>
      <c r="K358" s="27">
        <f>VLOOKUP($O358,CardStats!$A$3:$AH$473,20,FALSE)</f>
        <v>0.90909090909090906</v>
      </c>
      <c r="L358" s="27">
        <f>VLOOKUP($O358,CardStats!$A$3:$AH$473,21,FALSE)</f>
        <v>1</v>
      </c>
      <c r="M358" s="27">
        <f>VLOOKUP($O358,CardStats!$A$3:$AH$473,23,FALSE)</f>
        <v>0.36363636363636365</v>
      </c>
      <c r="N358" s="27">
        <f>VLOOKUP($O358,CardStats!$A$3:$AH$473,24,FALSE)</f>
        <v>0.6</v>
      </c>
      <c r="O358" s="24" t="str">
        <f>Fixtures!A358</f>
        <v>Nîmes</v>
      </c>
      <c r="P358" s="24" t="str">
        <f>Fixtures!E358</f>
        <v>Ligue 1</v>
      </c>
      <c r="Q358" s="25">
        <f>IF(Fixtures!C358&gt;7,Fixtures!D358)</f>
        <v>43841</v>
      </c>
      <c r="R358" s="24" t="str">
        <f>Fixtures!B358</f>
        <v>Reims</v>
      </c>
      <c r="S358" s="22">
        <f>VLOOKUP($R358,CardStats!$A$3:$AH$473,5,FALSE)</f>
        <v>3</v>
      </c>
      <c r="T358" s="22">
        <f>VLOOKUP($R358,CardStats!$A$3:$AH$473,7,FALSE)</f>
        <v>3</v>
      </c>
      <c r="U358" s="22">
        <f>VLOOKUP($R358,CardStats!$A$3:$AH$473,8,FALSE)</f>
        <v>1.9166666666666667</v>
      </c>
      <c r="V358" s="22">
        <f>VLOOKUP($R358,CardStats!$A$3:$AH$473,10,FALSE)</f>
        <v>2</v>
      </c>
      <c r="W358" s="27">
        <f>VLOOKUP($R358,CardStats!$A$3:$AH$473,11,FALSE)</f>
        <v>0.58333333333333337</v>
      </c>
      <c r="X358" s="27">
        <f>VLOOKUP($R358,CardStats!$A$3:$AH$473,13,FALSE)</f>
        <v>0.66666666666666663</v>
      </c>
      <c r="Y358" s="27">
        <f>VLOOKUP($R358,CardStats!$A$3:$AH$473,14,FALSE)</f>
        <v>0.41666666666666669</v>
      </c>
      <c r="Z358" s="27">
        <f>VLOOKUP($R358,CardStats!$A$3:$AH$473,16,FALSE)</f>
        <v>0.5</v>
      </c>
      <c r="AA358" s="27">
        <f>VLOOKUP($R358,CardStats!$A$3:$AH$473,17,FALSE)</f>
        <v>8.3333333333333329E-2</v>
      </c>
      <c r="AB358" s="27">
        <f>VLOOKUP($R358,CardStats!$A$3:$AH$473,19,FALSE)</f>
        <v>0</v>
      </c>
      <c r="AC358" s="27">
        <f>VLOOKUP($R358,CardStats!$A$3:$AH$473,20,FALSE)</f>
        <v>0.83333333333333337</v>
      </c>
      <c r="AD358" s="27">
        <f>VLOOKUP($R358,CardStats!$A$3:$AH$473,22,FALSE)</f>
        <v>0.83333333333333337</v>
      </c>
      <c r="AE358" s="27">
        <f>VLOOKUP($R358,CardStats!$A$3:$AH$473,23,FALSE)</f>
        <v>0.66666666666666663</v>
      </c>
      <c r="AF358" s="27">
        <f>VLOOKUP($R358,CardStats!$A$3:$AH$473,25,FALSE)</f>
        <v>0.66666666666666663</v>
      </c>
    </row>
    <row r="359" spans="1:32" hidden="1" x14ac:dyDescent="0.3">
      <c r="A359" s="22">
        <f>VLOOKUP($O359,CardStats!$A$3:$AH$473,5,FALSE)</f>
        <v>3</v>
      </c>
      <c r="B359" s="22">
        <f>VLOOKUP($O359,CardStats!$A$3:$AH$473,6,FALSE)</f>
        <v>2.6666666666666665</v>
      </c>
      <c r="C359" s="22">
        <f>VLOOKUP($O359,CardStats!$A$3:$AH$473,8,FALSE)</f>
        <v>1.4166666666666667</v>
      </c>
      <c r="D359" s="22">
        <f>VLOOKUP($O359,CardStats!$A$3:$AH$473,9,FALSE)</f>
        <v>1.1666666666666667</v>
      </c>
      <c r="E359" s="27">
        <f>VLOOKUP($O359,CardStats!$A$3:$AH$473,11,FALSE)</f>
        <v>0.66666666666666663</v>
      </c>
      <c r="F359" s="27">
        <f>VLOOKUP($O359,CardStats!$A$3:$AH$473,12,FALSE)</f>
        <v>0.5</v>
      </c>
      <c r="G359" s="27">
        <f>VLOOKUP($O359,CardStats!$A$3:$AH$473,14,FALSE)</f>
        <v>0.33333333333333331</v>
      </c>
      <c r="H359" s="27">
        <f>VLOOKUP($O359,CardStats!$A$3:$AH$473,15,FALSE)</f>
        <v>0.33333333333333331</v>
      </c>
      <c r="I359" s="27">
        <f>VLOOKUP($O359,CardStats!$A$3:$AH$473,17,FALSE)</f>
        <v>8.3333333333333329E-2</v>
      </c>
      <c r="J359" s="27">
        <f>VLOOKUP($O359,CardStats!$A$3:$AH$473,18,FALSE)</f>
        <v>0</v>
      </c>
      <c r="K359" s="27">
        <f>VLOOKUP($O359,CardStats!$A$3:$AH$473,20,FALSE)</f>
        <v>1</v>
      </c>
      <c r="L359" s="27">
        <f>VLOOKUP($O359,CardStats!$A$3:$AH$473,21,FALSE)</f>
        <v>1</v>
      </c>
      <c r="M359" s="27">
        <f>VLOOKUP($O359,CardStats!$A$3:$AH$473,23,FALSE)</f>
        <v>0.41666666666666669</v>
      </c>
      <c r="N359" s="27">
        <f>VLOOKUP($O359,CardStats!$A$3:$AH$473,24,FALSE)</f>
        <v>0.16666666666666666</v>
      </c>
      <c r="O359" s="24" t="str">
        <f>Fixtures!A359</f>
        <v>Metz</v>
      </c>
      <c r="P359" s="24" t="str">
        <f>Fixtures!E359</f>
        <v>Ligue 1</v>
      </c>
      <c r="Q359" s="25">
        <f>IF(Fixtures!C359&gt;7,Fixtures!D359)</f>
        <v>43841</v>
      </c>
      <c r="R359" s="24" t="str">
        <f>Fixtures!B359</f>
        <v>Strasbourg</v>
      </c>
      <c r="S359" s="22">
        <f>VLOOKUP($R359,CardStats!$A$3:$AH$473,5,FALSE)</f>
        <v>4</v>
      </c>
      <c r="T359" s="22">
        <f>VLOOKUP($R359,CardStats!$A$3:$AH$473,7,FALSE)</f>
        <v>3.3333333333333335</v>
      </c>
      <c r="U359" s="22">
        <f>VLOOKUP($R359,CardStats!$A$3:$AH$473,8,FALSE)</f>
        <v>2</v>
      </c>
      <c r="V359" s="22">
        <f>VLOOKUP($R359,CardStats!$A$3:$AH$473,10,FALSE)</f>
        <v>1.5</v>
      </c>
      <c r="W359" s="27">
        <f>VLOOKUP($R359,CardStats!$A$3:$AH$473,11,FALSE)</f>
        <v>0.66666666666666663</v>
      </c>
      <c r="X359" s="27">
        <f>VLOOKUP($R359,CardStats!$A$3:$AH$473,13,FALSE)</f>
        <v>0.5</v>
      </c>
      <c r="Y359" s="27">
        <f>VLOOKUP($R359,CardStats!$A$3:$AH$473,14,FALSE)</f>
        <v>0.66666666666666663</v>
      </c>
      <c r="Z359" s="27">
        <f>VLOOKUP($R359,CardStats!$A$3:$AH$473,16,FALSE)</f>
        <v>0.5</v>
      </c>
      <c r="AA359" s="27">
        <f>VLOOKUP($R359,CardStats!$A$3:$AH$473,17,FALSE)</f>
        <v>0.41666666666666669</v>
      </c>
      <c r="AB359" s="27">
        <f>VLOOKUP($R359,CardStats!$A$3:$AH$473,19,FALSE)</f>
        <v>0.33333333333333331</v>
      </c>
      <c r="AC359" s="27">
        <f>VLOOKUP($R359,CardStats!$A$3:$AH$473,20,FALSE)</f>
        <v>0.83333333333333337</v>
      </c>
      <c r="AD359" s="27">
        <f>VLOOKUP($R359,CardStats!$A$3:$AH$473,22,FALSE)</f>
        <v>0.83333333333333337</v>
      </c>
      <c r="AE359" s="27">
        <f>VLOOKUP($R359,CardStats!$A$3:$AH$473,23,FALSE)</f>
        <v>0.58333333333333337</v>
      </c>
      <c r="AF359" s="27">
        <f>VLOOKUP($R359,CardStats!$A$3:$AH$473,25,FALSE)</f>
        <v>0.5</v>
      </c>
    </row>
    <row r="360" spans="1:32" hidden="1" x14ac:dyDescent="0.3">
      <c r="A360" s="22">
        <f>VLOOKUP($O360,CardStats!$A$3:$AH$473,5,FALSE)</f>
        <v>3.1666666666666665</v>
      </c>
      <c r="B360" s="22">
        <f>VLOOKUP($O360,CardStats!$A$3:$AH$473,6,FALSE)</f>
        <v>4.166666666666667</v>
      </c>
      <c r="C360" s="22">
        <f>VLOOKUP($O360,CardStats!$A$3:$AH$473,8,FALSE)</f>
        <v>1.5833333333333333</v>
      </c>
      <c r="D360" s="22">
        <f>VLOOKUP($O360,CardStats!$A$3:$AH$473,9,FALSE)</f>
        <v>2</v>
      </c>
      <c r="E360" s="27">
        <f>VLOOKUP($O360,CardStats!$A$3:$AH$473,11,FALSE)</f>
        <v>0.5</v>
      </c>
      <c r="F360" s="27">
        <f>VLOOKUP($O360,CardStats!$A$3:$AH$473,12,FALSE)</f>
        <v>0.66666666666666663</v>
      </c>
      <c r="G360" s="27">
        <f>VLOOKUP($O360,CardStats!$A$3:$AH$473,14,FALSE)</f>
        <v>0.41666666666666669</v>
      </c>
      <c r="H360" s="27">
        <f>VLOOKUP($O360,CardStats!$A$3:$AH$473,15,FALSE)</f>
        <v>0.66666666666666663</v>
      </c>
      <c r="I360" s="27">
        <f>VLOOKUP($O360,CardStats!$A$3:$AH$473,17,FALSE)</f>
        <v>0.33333333333333331</v>
      </c>
      <c r="J360" s="27">
        <f>VLOOKUP($O360,CardStats!$A$3:$AH$473,18,FALSE)</f>
        <v>0.5</v>
      </c>
      <c r="K360" s="27">
        <f>VLOOKUP($O360,CardStats!$A$3:$AH$473,20,FALSE)</f>
        <v>0.58333333333333337</v>
      </c>
      <c r="L360" s="27">
        <f>VLOOKUP($O360,CardStats!$A$3:$AH$473,21,FALSE)</f>
        <v>0.66666666666666663</v>
      </c>
      <c r="M360" s="27">
        <f>VLOOKUP($O360,CardStats!$A$3:$AH$473,23,FALSE)</f>
        <v>0.58333333333333337</v>
      </c>
      <c r="N360" s="27">
        <f>VLOOKUP($O360,CardStats!$A$3:$AH$473,24,FALSE)</f>
        <v>0.66666666666666663</v>
      </c>
      <c r="O360" s="24" t="str">
        <f>Fixtures!A360</f>
        <v>Dijon</v>
      </c>
      <c r="P360" s="24" t="str">
        <f>Fixtures!E360</f>
        <v>Ligue 1</v>
      </c>
      <c r="Q360" s="25">
        <f>IF(Fixtures!C360&gt;7,Fixtures!D360)</f>
        <v>43841</v>
      </c>
      <c r="R360" s="24" t="str">
        <f>Fixtures!B360</f>
        <v>Lille</v>
      </c>
      <c r="S360" s="22">
        <f>VLOOKUP($R360,CardStats!$A$3:$AH$473,5,FALSE)</f>
        <v>3.5</v>
      </c>
      <c r="T360" s="22">
        <f>VLOOKUP($R360,CardStats!$A$3:$AH$473,7,FALSE)</f>
        <v>4.333333333333333</v>
      </c>
      <c r="U360" s="22">
        <f>VLOOKUP($R360,CardStats!$A$3:$AH$473,8,FALSE)</f>
        <v>1.75</v>
      </c>
      <c r="V360" s="22">
        <f>VLOOKUP($R360,CardStats!$A$3:$AH$473,10,FALSE)</f>
        <v>2.5</v>
      </c>
      <c r="W360" s="27">
        <f>VLOOKUP($R360,CardStats!$A$3:$AH$473,11,FALSE)</f>
        <v>0.75</v>
      </c>
      <c r="X360" s="27">
        <f>VLOOKUP($R360,CardStats!$A$3:$AH$473,13,FALSE)</f>
        <v>1</v>
      </c>
      <c r="Y360" s="27">
        <f>VLOOKUP($R360,CardStats!$A$3:$AH$473,14,FALSE)</f>
        <v>0.58333333333333337</v>
      </c>
      <c r="Z360" s="27">
        <f>VLOOKUP($R360,CardStats!$A$3:$AH$473,16,FALSE)</f>
        <v>0.83333333333333337</v>
      </c>
      <c r="AA360" s="27">
        <f>VLOOKUP($R360,CardStats!$A$3:$AH$473,17,FALSE)</f>
        <v>0.25</v>
      </c>
      <c r="AB360" s="27">
        <f>VLOOKUP($R360,CardStats!$A$3:$AH$473,19,FALSE)</f>
        <v>0.33333333333333331</v>
      </c>
      <c r="AC360" s="27">
        <f>VLOOKUP($R360,CardStats!$A$3:$AH$473,20,FALSE)</f>
        <v>0.75</v>
      </c>
      <c r="AD360" s="27">
        <f>VLOOKUP($R360,CardStats!$A$3:$AH$473,22,FALSE)</f>
        <v>1</v>
      </c>
      <c r="AE360" s="27">
        <f>VLOOKUP($R360,CardStats!$A$3:$AH$473,23,FALSE)</f>
        <v>0.66666666666666663</v>
      </c>
      <c r="AF360" s="27">
        <f>VLOOKUP($R360,CardStats!$A$3:$AH$473,25,FALSE)</f>
        <v>1</v>
      </c>
    </row>
    <row r="361" spans="1:32" hidden="1" x14ac:dyDescent="0.3">
      <c r="A361" s="22">
        <f>VLOOKUP($O361,CardStats!$A$3:$AH$473,5,FALSE)</f>
        <v>3.6666666666666665</v>
      </c>
      <c r="B361" s="22">
        <f>VLOOKUP($O361,CardStats!$A$3:$AH$473,6,FALSE)</f>
        <v>4.166666666666667</v>
      </c>
      <c r="C361" s="22">
        <f>VLOOKUP($O361,CardStats!$A$3:$AH$473,8,FALSE)</f>
        <v>2</v>
      </c>
      <c r="D361" s="22">
        <f>VLOOKUP($O361,CardStats!$A$3:$AH$473,9,FALSE)</f>
        <v>2</v>
      </c>
      <c r="E361" s="27">
        <f>VLOOKUP($O361,CardStats!$A$3:$AH$473,11,FALSE)</f>
        <v>0.75</v>
      </c>
      <c r="F361" s="27">
        <f>VLOOKUP($O361,CardStats!$A$3:$AH$473,12,FALSE)</f>
        <v>1</v>
      </c>
      <c r="G361" s="27">
        <f>VLOOKUP($O361,CardStats!$A$3:$AH$473,14,FALSE)</f>
        <v>0.41666666666666669</v>
      </c>
      <c r="H361" s="27">
        <f>VLOOKUP($O361,CardStats!$A$3:$AH$473,15,FALSE)</f>
        <v>0.5</v>
      </c>
      <c r="I361" s="27">
        <f>VLOOKUP($O361,CardStats!$A$3:$AH$473,17,FALSE)</f>
        <v>0.41666666666666669</v>
      </c>
      <c r="J361" s="27">
        <f>VLOOKUP($O361,CardStats!$A$3:$AH$473,18,FALSE)</f>
        <v>0.5</v>
      </c>
      <c r="K361" s="27">
        <f>VLOOKUP($O361,CardStats!$A$3:$AH$473,20,FALSE)</f>
        <v>0.91666666666666663</v>
      </c>
      <c r="L361" s="27">
        <f>VLOOKUP($O361,CardStats!$A$3:$AH$473,21,FALSE)</f>
        <v>1</v>
      </c>
      <c r="M361" s="27">
        <f>VLOOKUP($O361,CardStats!$A$3:$AH$473,23,FALSE)</f>
        <v>0.58333333333333337</v>
      </c>
      <c r="N361" s="27">
        <f>VLOOKUP($O361,CardStats!$A$3:$AH$473,24,FALSE)</f>
        <v>0.5</v>
      </c>
      <c r="O361" s="24" t="str">
        <f>Fixtures!A361</f>
        <v>Saint-Etienne</v>
      </c>
      <c r="P361" s="24" t="str">
        <f>Fixtures!E361</f>
        <v>Ligue 1</v>
      </c>
      <c r="Q361" s="25">
        <f>IF(Fixtures!C361&gt;7,Fixtures!D361)</f>
        <v>43841</v>
      </c>
      <c r="R361" s="24" t="str">
        <f>Fixtures!B361</f>
        <v>Nantes</v>
      </c>
      <c r="S361" s="22">
        <f>VLOOKUP($R361,CardStats!$A$3:$AH$473,5,FALSE)</f>
        <v>4.333333333333333</v>
      </c>
      <c r="T361" s="22">
        <f>VLOOKUP($R361,CardStats!$A$3:$AH$473,7,FALSE)</f>
        <v>4.666666666666667</v>
      </c>
      <c r="U361" s="22">
        <f>VLOOKUP($R361,CardStats!$A$3:$AH$473,8,FALSE)</f>
        <v>1.8333333333333333</v>
      </c>
      <c r="V361" s="22">
        <f>VLOOKUP($R361,CardStats!$A$3:$AH$473,10,FALSE)</f>
        <v>2.3333333333333335</v>
      </c>
      <c r="W361" s="27">
        <f>VLOOKUP($R361,CardStats!$A$3:$AH$473,11,FALSE)</f>
        <v>1</v>
      </c>
      <c r="X361" s="27">
        <f>VLOOKUP($R361,CardStats!$A$3:$AH$473,13,FALSE)</f>
        <v>1</v>
      </c>
      <c r="Y361" s="27">
        <f>VLOOKUP($R361,CardStats!$A$3:$AH$473,14,FALSE)</f>
        <v>0.75</v>
      </c>
      <c r="Z361" s="27">
        <f>VLOOKUP($R361,CardStats!$A$3:$AH$473,16,FALSE)</f>
        <v>0.83333333333333337</v>
      </c>
      <c r="AA361" s="27">
        <f>VLOOKUP($R361,CardStats!$A$3:$AH$473,17,FALSE)</f>
        <v>0.25</v>
      </c>
      <c r="AB361" s="27">
        <f>VLOOKUP($R361,CardStats!$A$3:$AH$473,19,FALSE)</f>
        <v>0.33333333333333331</v>
      </c>
      <c r="AC361" s="27">
        <f>VLOOKUP($R361,CardStats!$A$3:$AH$473,20,FALSE)</f>
        <v>0.91666666666666663</v>
      </c>
      <c r="AD361" s="27">
        <f>VLOOKUP($R361,CardStats!$A$3:$AH$473,22,FALSE)</f>
        <v>1</v>
      </c>
      <c r="AE361" s="27">
        <f>VLOOKUP($R361,CardStats!$A$3:$AH$473,23,FALSE)</f>
        <v>0.66666666666666663</v>
      </c>
      <c r="AF361" s="27">
        <f>VLOOKUP($R361,CardStats!$A$3:$AH$473,25,FALSE)</f>
        <v>0.83333333333333337</v>
      </c>
    </row>
    <row r="362" spans="1:32" hidden="1" x14ac:dyDescent="0.3">
      <c r="A362" s="22">
        <f>VLOOKUP($O362,CardStats!$A$3:$AH$473,5,FALSE)</f>
        <v>4.2727272727272725</v>
      </c>
      <c r="B362" s="22">
        <f>VLOOKUP($O362,CardStats!$A$3:$AH$473,6,FALSE)</f>
        <v>4.333333333333333</v>
      </c>
      <c r="C362" s="22">
        <f>VLOOKUP($O362,CardStats!$A$3:$AH$473,8,FALSE)</f>
        <v>2.1818181818181817</v>
      </c>
      <c r="D362" s="22">
        <f>VLOOKUP($O362,CardStats!$A$3:$AH$473,9,FALSE)</f>
        <v>1.8333333333333333</v>
      </c>
      <c r="E362" s="27">
        <f>VLOOKUP($O362,CardStats!$A$3:$AH$473,11,FALSE)</f>
        <v>0.90909090909090906</v>
      </c>
      <c r="F362" s="27">
        <f>VLOOKUP($O362,CardStats!$A$3:$AH$473,12,FALSE)</f>
        <v>1</v>
      </c>
      <c r="G362" s="27">
        <f>VLOOKUP($O362,CardStats!$A$3:$AH$473,14,FALSE)</f>
        <v>0.72727272727272729</v>
      </c>
      <c r="H362" s="27">
        <f>VLOOKUP($O362,CardStats!$A$3:$AH$473,15,FALSE)</f>
        <v>0.83333333333333337</v>
      </c>
      <c r="I362" s="27">
        <f>VLOOKUP($O362,CardStats!$A$3:$AH$473,17,FALSE)</f>
        <v>0.18181818181818182</v>
      </c>
      <c r="J362" s="27">
        <f>VLOOKUP($O362,CardStats!$A$3:$AH$473,18,FALSE)</f>
        <v>0.16666666666666666</v>
      </c>
      <c r="K362" s="27">
        <f>VLOOKUP($O362,CardStats!$A$3:$AH$473,20,FALSE)</f>
        <v>0.90909090909090906</v>
      </c>
      <c r="L362" s="27">
        <f>VLOOKUP($O362,CardStats!$A$3:$AH$473,21,FALSE)</f>
        <v>0.83333333333333337</v>
      </c>
      <c r="M362" s="27">
        <f>VLOOKUP($O362,CardStats!$A$3:$AH$473,23,FALSE)</f>
        <v>0.72727272727272729</v>
      </c>
      <c r="N362" s="27">
        <f>VLOOKUP($O362,CardStats!$A$3:$AH$473,24,FALSE)</f>
        <v>0.5</v>
      </c>
      <c r="O362" s="24" t="str">
        <f>Fixtures!A362</f>
        <v>AFC Bournemouth</v>
      </c>
      <c r="P362" s="24" t="str">
        <f>Fixtures!E362</f>
        <v>Premier League</v>
      </c>
      <c r="Q362" s="25">
        <f>IF(Fixtures!C362&gt;7,Fixtures!D362)</f>
        <v>43842</v>
      </c>
      <c r="R362" s="24" t="str">
        <f>Fixtures!B362</f>
        <v>Watford</v>
      </c>
      <c r="S362" s="22">
        <f>VLOOKUP($R362,CardStats!$A$3:$AH$473,5,FALSE)</f>
        <v>4.2727272727272725</v>
      </c>
      <c r="T362" s="22">
        <f>VLOOKUP($R362,CardStats!$A$3:$AH$473,7,FALSE)</f>
        <v>4.4000000000000004</v>
      </c>
      <c r="U362" s="22">
        <f>VLOOKUP($R362,CardStats!$A$3:$AH$473,8,FALSE)</f>
        <v>2.2727272727272729</v>
      </c>
      <c r="V362" s="22">
        <f>VLOOKUP($R362,CardStats!$A$3:$AH$473,10,FALSE)</f>
        <v>2.4</v>
      </c>
      <c r="W362" s="27">
        <f>VLOOKUP($R362,CardStats!$A$3:$AH$473,11,FALSE)</f>
        <v>0.63636363636363635</v>
      </c>
      <c r="X362" s="27">
        <f>VLOOKUP($R362,CardStats!$A$3:$AH$473,13,FALSE)</f>
        <v>0.8</v>
      </c>
      <c r="Y362" s="27">
        <f>VLOOKUP($R362,CardStats!$A$3:$AH$473,14,FALSE)</f>
        <v>0.63636363636363635</v>
      </c>
      <c r="Z362" s="27">
        <f>VLOOKUP($R362,CardStats!$A$3:$AH$473,16,FALSE)</f>
        <v>0.8</v>
      </c>
      <c r="AA362" s="27">
        <f>VLOOKUP($R362,CardStats!$A$3:$AH$473,17,FALSE)</f>
        <v>0.54545454545454541</v>
      </c>
      <c r="AB362" s="27">
        <f>VLOOKUP($R362,CardStats!$A$3:$AH$473,19,FALSE)</f>
        <v>0.6</v>
      </c>
      <c r="AC362" s="27">
        <f>VLOOKUP($R362,CardStats!$A$3:$AH$473,20,FALSE)</f>
        <v>0.81818181818181823</v>
      </c>
      <c r="AD362" s="27">
        <f>VLOOKUP($R362,CardStats!$A$3:$AH$473,22,FALSE)</f>
        <v>1</v>
      </c>
      <c r="AE362" s="27">
        <f>VLOOKUP($R362,CardStats!$A$3:$AH$473,23,FALSE)</f>
        <v>0.63636363636363635</v>
      </c>
      <c r="AF362" s="27">
        <f>VLOOKUP($R362,CardStats!$A$3:$AH$473,25,FALSE)</f>
        <v>0.8</v>
      </c>
    </row>
    <row r="363" spans="1:32" hidden="1" x14ac:dyDescent="0.3">
      <c r="A363" s="22">
        <f>VLOOKUP($O363,CardStats!$A$3:$AH$473,5,FALSE)</f>
        <v>4.5454545454545459</v>
      </c>
      <c r="B363" s="22">
        <f>VLOOKUP($O363,CardStats!$A$3:$AH$473,6,FALSE)</f>
        <v>4.166666666666667</v>
      </c>
      <c r="C363" s="22">
        <f>VLOOKUP($O363,CardStats!$A$3:$AH$473,8,FALSE)</f>
        <v>1.6363636363636365</v>
      </c>
      <c r="D363" s="22">
        <f>VLOOKUP($O363,CardStats!$A$3:$AH$473,9,FALSE)</f>
        <v>1.1666666666666667</v>
      </c>
      <c r="E363" s="27">
        <f>VLOOKUP($O363,CardStats!$A$3:$AH$473,11,FALSE)</f>
        <v>0.81818181818181823</v>
      </c>
      <c r="F363" s="27">
        <f>VLOOKUP($O363,CardStats!$A$3:$AH$473,12,FALSE)</f>
        <v>0.83333333333333337</v>
      </c>
      <c r="G363" s="27">
        <f>VLOOKUP($O363,CardStats!$A$3:$AH$473,14,FALSE)</f>
        <v>0.72727272727272729</v>
      </c>
      <c r="H363" s="27">
        <f>VLOOKUP($O363,CardStats!$A$3:$AH$473,15,FALSE)</f>
        <v>0.66666666666666663</v>
      </c>
      <c r="I363" s="27">
        <f>VLOOKUP($O363,CardStats!$A$3:$AH$473,17,FALSE)</f>
        <v>0.54545454545454541</v>
      </c>
      <c r="J363" s="27">
        <f>VLOOKUP($O363,CardStats!$A$3:$AH$473,18,FALSE)</f>
        <v>0.66666666666666663</v>
      </c>
      <c r="K363" s="27">
        <f>VLOOKUP($O363,CardStats!$A$3:$AH$473,20,FALSE)</f>
        <v>0.81818181818181823</v>
      </c>
      <c r="L363" s="27">
        <f>VLOOKUP($O363,CardStats!$A$3:$AH$473,21,FALSE)</f>
        <v>0.83333333333333337</v>
      </c>
      <c r="M363" s="27">
        <f>VLOOKUP($O363,CardStats!$A$3:$AH$473,23,FALSE)</f>
        <v>0.36363636363636365</v>
      </c>
      <c r="N363" s="27">
        <f>VLOOKUP($O363,CardStats!$A$3:$AH$473,24,FALSE)</f>
        <v>0.33333333333333331</v>
      </c>
      <c r="O363" s="24" t="str">
        <f>Fixtures!A363</f>
        <v>Aston Villa</v>
      </c>
      <c r="P363" s="24" t="str">
        <f>Fixtures!E363</f>
        <v>Premier League</v>
      </c>
      <c r="Q363" s="25">
        <f>IF(Fixtures!C363&gt;7,Fixtures!D363)</f>
        <v>43842</v>
      </c>
      <c r="R363" s="24" t="str">
        <f>Fixtures!B363</f>
        <v>Manchester City</v>
      </c>
      <c r="S363" s="22">
        <f>VLOOKUP($R363,CardStats!$A$3:$AH$473,5,FALSE)</f>
        <v>3.6363636363636362</v>
      </c>
      <c r="T363" s="22">
        <f>VLOOKUP($R363,CardStats!$A$3:$AH$473,7,FALSE)</f>
        <v>3.6</v>
      </c>
      <c r="U363" s="22">
        <f>VLOOKUP($R363,CardStats!$A$3:$AH$473,8,FALSE)</f>
        <v>2.1818181818181817</v>
      </c>
      <c r="V363" s="22">
        <f>VLOOKUP($R363,CardStats!$A$3:$AH$473,10,FALSE)</f>
        <v>1.8</v>
      </c>
      <c r="W363" s="27">
        <f>VLOOKUP($R363,CardStats!$A$3:$AH$473,11,FALSE)</f>
        <v>0.72727272727272729</v>
      </c>
      <c r="X363" s="27">
        <f>VLOOKUP($R363,CardStats!$A$3:$AH$473,13,FALSE)</f>
        <v>0.8</v>
      </c>
      <c r="Y363" s="27">
        <f>VLOOKUP($R363,CardStats!$A$3:$AH$473,14,FALSE)</f>
        <v>0.72727272727272729</v>
      </c>
      <c r="Z363" s="27">
        <f>VLOOKUP($R363,CardStats!$A$3:$AH$473,16,FALSE)</f>
        <v>0.8</v>
      </c>
      <c r="AA363" s="27">
        <f>VLOOKUP($R363,CardStats!$A$3:$AH$473,17,FALSE)</f>
        <v>9.0909090909090912E-2</v>
      </c>
      <c r="AB363" s="27">
        <f>VLOOKUP($R363,CardStats!$A$3:$AH$473,19,FALSE)</f>
        <v>0</v>
      </c>
      <c r="AC363" s="27">
        <f>VLOOKUP($R363,CardStats!$A$3:$AH$473,20,FALSE)</f>
        <v>1</v>
      </c>
      <c r="AD363" s="27">
        <f>VLOOKUP($R363,CardStats!$A$3:$AH$473,22,FALSE)</f>
        <v>1</v>
      </c>
      <c r="AE363" s="27">
        <f>VLOOKUP($R363,CardStats!$A$3:$AH$473,23,FALSE)</f>
        <v>0.63636363636363635</v>
      </c>
      <c r="AF363" s="27">
        <f>VLOOKUP($R363,CardStats!$A$3:$AH$473,25,FALSE)</f>
        <v>0.6</v>
      </c>
    </row>
    <row r="364" spans="1:32" hidden="1" x14ac:dyDescent="0.3">
      <c r="A364" s="22">
        <f>VLOOKUP($O364,CardStats!$A$3:$AH$473,5,FALSE)</f>
        <v>5</v>
      </c>
      <c r="B364" s="22">
        <f>VLOOKUP($O364,CardStats!$A$3:$AH$473,6,FALSE)</f>
        <v>5</v>
      </c>
      <c r="C364" s="22">
        <f>VLOOKUP($O364,CardStats!$A$3:$AH$473,8,FALSE)</f>
        <v>3</v>
      </c>
      <c r="D364" s="22">
        <f>VLOOKUP($O364,CardStats!$A$3:$AH$473,9,FALSE)</f>
        <v>2.6666666666666665</v>
      </c>
      <c r="E364" s="27">
        <f>VLOOKUP($O364,CardStats!$A$3:$AH$473,11,FALSE)</f>
        <v>0.90909090909090906</v>
      </c>
      <c r="F364" s="27">
        <f>VLOOKUP($O364,CardStats!$A$3:$AH$473,12,FALSE)</f>
        <v>0.83333333333333337</v>
      </c>
      <c r="G364" s="27">
        <f>VLOOKUP($O364,CardStats!$A$3:$AH$473,14,FALSE)</f>
        <v>0.72727272727272729</v>
      </c>
      <c r="H364" s="27">
        <f>VLOOKUP($O364,CardStats!$A$3:$AH$473,15,FALSE)</f>
        <v>0.66666666666666663</v>
      </c>
      <c r="I364" s="27">
        <f>VLOOKUP($O364,CardStats!$A$3:$AH$473,17,FALSE)</f>
        <v>0.54545454545454541</v>
      </c>
      <c r="J364" s="27">
        <f>VLOOKUP($O364,CardStats!$A$3:$AH$473,18,FALSE)</f>
        <v>0.33333333333333331</v>
      </c>
      <c r="K364" s="27">
        <f>VLOOKUP($O364,CardStats!$A$3:$AH$473,20,FALSE)</f>
        <v>1</v>
      </c>
      <c r="L364" s="27">
        <f>VLOOKUP($O364,CardStats!$A$3:$AH$473,21,FALSE)</f>
        <v>1</v>
      </c>
      <c r="M364" s="27">
        <f>VLOOKUP($O364,CardStats!$A$3:$AH$473,23,FALSE)</f>
        <v>0.81818181818181823</v>
      </c>
      <c r="N364" s="27">
        <f>VLOOKUP($O364,CardStats!$A$3:$AH$473,24,FALSE)</f>
        <v>0.83333333333333337</v>
      </c>
      <c r="O364" s="24" t="str">
        <f>Fixtures!A364</f>
        <v>Cagliari</v>
      </c>
      <c r="P364" s="24" t="str">
        <f>Fixtures!E364</f>
        <v>Serie A</v>
      </c>
      <c r="Q364" s="25">
        <f>IF(Fixtures!C364&gt;7,Fixtures!D364)</f>
        <v>43842</v>
      </c>
      <c r="R364" s="24" t="str">
        <f>Fixtures!B364</f>
        <v>Milan</v>
      </c>
      <c r="S364" s="22">
        <f>VLOOKUP($R364,CardStats!$A$3:$AH$473,5,FALSE)</f>
        <v>7.1818181818181817</v>
      </c>
      <c r="T364" s="22">
        <f>VLOOKUP($R364,CardStats!$A$3:$AH$473,7,FALSE)</f>
        <v>8.6</v>
      </c>
      <c r="U364" s="22">
        <f>VLOOKUP($R364,CardStats!$A$3:$AH$473,8,FALSE)</f>
        <v>3.5454545454545454</v>
      </c>
      <c r="V364" s="22">
        <f>VLOOKUP($R364,CardStats!$A$3:$AH$473,10,FALSE)</f>
        <v>4.5999999999999996</v>
      </c>
      <c r="W364" s="27">
        <f>VLOOKUP($R364,CardStats!$A$3:$AH$473,11,FALSE)</f>
        <v>1</v>
      </c>
      <c r="X364" s="27">
        <f>VLOOKUP($R364,CardStats!$A$3:$AH$473,13,FALSE)</f>
        <v>1</v>
      </c>
      <c r="Y364" s="27">
        <f>VLOOKUP($R364,CardStats!$A$3:$AH$473,14,FALSE)</f>
        <v>0.81818181818181823</v>
      </c>
      <c r="Z364" s="27">
        <f>VLOOKUP($R364,CardStats!$A$3:$AH$473,16,FALSE)</f>
        <v>1</v>
      </c>
      <c r="AA364" s="27">
        <f>VLOOKUP($R364,CardStats!$A$3:$AH$473,17,FALSE)</f>
        <v>0.72727272727272729</v>
      </c>
      <c r="AB364" s="27">
        <f>VLOOKUP($R364,CardStats!$A$3:$AH$473,19,FALSE)</f>
        <v>0.8</v>
      </c>
      <c r="AC364" s="27">
        <f>VLOOKUP($R364,CardStats!$A$3:$AH$473,20,FALSE)</f>
        <v>1</v>
      </c>
      <c r="AD364" s="27">
        <f>VLOOKUP($R364,CardStats!$A$3:$AH$473,22,FALSE)</f>
        <v>1</v>
      </c>
      <c r="AE364" s="27">
        <f>VLOOKUP($R364,CardStats!$A$3:$AH$473,23,FALSE)</f>
        <v>0.90909090909090906</v>
      </c>
      <c r="AF364" s="27">
        <f>VLOOKUP($R364,CardStats!$A$3:$AH$473,25,FALSE)</f>
        <v>1</v>
      </c>
    </row>
    <row r="365" spans="1:32" hidden="1" x14ac:dyDescent="0.3">
      <c r="A365" s="22">
        <f>VLOOKUP($O365,CardStats!$A$3:$AH$473,5,FALSE)</f>
        <v>5.8181818181818183</v>
      </c>
      <c r="B365" s="22">
        <f>VLOOKUP($O365,CardStats!$A$3:$AH$473,6,FALSE)</f>
        <v>6.333333333333333</v>
      </c>
      <c r="C365" s="22">
        <f>VLOOKUP($O365,CardStats!$A$3:$AH$473,8,FALSE)</f>
        <v>3.0909090909090908</v>
      </c>
      <c r="D365" s="22">
        <f>VLOOKUP($O365,CardStats!$A$3:$AH$473,9,FALSE)</f>
        <v>3</v>
      </c>
      <c r="E365" s="27">
        <f>VLOOKUP($O365,CardStats!$A$3:$AH$473,11,FALSE)</f>
        <v>0.90909090909090906</v>
      </c>
      <c r="F365" s="27">
        <f>VLOOKUP($O365,CardStats!$A$3:$AH$473,12,FALSE)</f>
        <v>1</v>
      </c>
      <c r="G365" s="27">
        <f>VLOOKUP($O365,CardStats!$A$3:$AH$473,14,FALSE)</f>
        <v>0.72727272727272729</v>
      </c>
      <c r="H365" s="27">
        <f>VLOOKUP($O365,CardStats!$A$3:$AH$473,15,FALSE)</f>
        <v>0.83333333333333337</v>
      </c>
      <c r="I365" s="27">
        <f>VLOOKUP($O365,CardStats!$A$3:$AH$473,17,FALSE)</f>
        <v>0.63636363636363635</v>
      </c>
      <c r="J365" s="27">
        <f>VLOOKUP($O365,CardStats!$A$3:$AH$473,18,FALSE)</f>
        <v>0.66666666666666663</v>
      </c>
      <c r="K365" s="27">
        <f>VLOOKUP($O365,CardStats!$A$3:$AH$473,20,FALSE)</f>
        <v>0.90909090909090906</v>
      </c>
      <c r="L365" s="27">
        <f>VLOOKUP($O365,CardStats!$A$3:$AH$473,21,FALSE)</f>
        <v>1</v>
      </c>
      <c r="M365" s="27">
        <f>VLOOKUP($O365,CardStats!$A$3:$AH$473,23,FALSE)</f>
        <v>0.81818181818181823</v>
      </c>
      <c r="N365" s="27">
        <f>VLOOKUP($O365,CardStats!$A$3:$AH$473,24,FALSE)</f>
        <v>0.83333333333333337</v>
      </c>
      <c r="O365" s="24" t="str">
        <f>Fixtures!A365</f>
        <v>Fiorentina</v>
      </c>
      <c r="P365" s="24" t="str">
        <f>Fixtures!E365</f>
        <v>Serie A</v>
      </c>
      <c r="Q365" s="25">
        <f>IF(Fixtures!C365&gt;7,Fixtures!D365)</f>
        <v>43842</v>
      </c>
      <c r="R365" s="24" t="str">
        <f>Fixtures!B365</f>
        <v>SPAL</v>
      </c>
      <c r="S365" s="22">
        <f>VLOOKUP($R365,CardStats!$A$3:$AH$473,5,FALSE)</f>
        <v>5.5454545454545459</v>
      </c>
      <c r="T365" s="22">
        <f>VLOOKUP($R365,CardStats!$A$3:$AH$473,7,FALSE)</f>
        <v>6.2</v>
      </c>
      <c r="U365" s="22">
        <f>VLOOKUP($R365,CardStats!$A$3:$AH$473,8,FALSE)</f>
        <v>3.1818181818181817</v>
      </c>
      <c r="V365" s="22">
        <f>VLOOKUP($R365,CardStats!$A$3:$AH$473,10,FALSE)</f>
        <v>3</v>
      </c>
      <c r="W365" s="27">
        <f>VLOOKUP($R365,CardStats!$A$3:$AH$473,11,FALSE)</f>
        <v>1</v>
      </c>
      <c r="X365" s="27">
        <f>VLOOKUP($R365,CardStats!$A$3:$AH$473,13,FALSE)</f>
        <v>1</v>
      </c>
      <c r="Y365" s="27">
        <f>VLOOKUP($R365,CardStats!$A$3:$AH$473,14,FALSE)</f>
        <v>0.81818181818181823</v>
      </c>
      <c r="Z365" s="27">
        <f>VLOOKUP($R365,CardStats!$A$3:$AH$473,16,FALSE)</f>
        <v>1</v>
      </c>
      <c r="AA365" s="27">
        <f>VLOOKUP($R365,CardStats!$A$3:$AH$473,17,FALSE)</f>
        <v>0.63636363636363635</v>
      </c>
      <c r="AB365" s="27">
        <f>VLOOKUP($R365,CardStats!$A$3:$AH$473,19,FALSE)</f>
        <v>0.8</v>
      </c>
      <c r="AC365" s="27">
        <f>VLOOKUP($R365,CardStats!$A$3:$AH$473,20,FALSE)</f>
        <v>1</v>
      </c>
      <c r="AD365" s="27">
        <f>VLOOKUP($R365,CardStats!$A$3:$AH$473,22,FALSE)</f>
        <v>1</v>
      </c>
      <c r="AE365" s="27">
        <f>VLOOKUP($R365,CardStats!$A$3:$AH$473,23,FALSE)</f>
        <v>0.90909090909090906</v>
      </c>
      <c r="AF365" s="27">
        <f>VLOOKUP($R365,CardStats!$A$3:$AH$473,25,FALSE)</f>
        <v>1</v>
      </c>
    </row>
    <row r="366" spans="1:32" hidden="1" x14ac:dyDescent="0.3">
      <c r="A366" s="22">
        <f>VLOOKUP($O366,CardStats!$A$3:$AH$473,5,FALSE)</f>
        <v>5.7272727272727275</v>
      </c>
      <c r="B366" s="22">
        <f>VLOOKUP($O366,CardStats!$A$3:$AH$473,6,FALSE)</f>
        <v>6.333333333333333</v>
      </c>
      <c r="C366" s="22">
        <f>VLOOKUP($O366,CardStats!$A$3:$AH$473,8,FALSE)</f>
        <v>2.8181818181818183</v>
      </c>
      <c r="D366" s="22">
        <f>VLOOKUP($O366,CardStats!$A$3:$AH$473,9,FALSE)</f>
        <v>2.3333333333333335</v>
      </c>
      <c r="E366" s="27">
        <f>VLOOKUP($O366,CardStats!$A$3:$AH$473,11,FALSE)</f>
        <v>1</v>
      </c>
      <c r="F366" s="27">
        <f>VLOOKUP($O366,CardStats!$A$3:$AH$473,12,FALSE)</f>
        <v>1</v>
      </c>
      <c r="G366" s="27">
        <f>VLOOKUP($O366,CardStats!$A$3:$AH$473,14,FALSE)</f>
        <v>1</v>
      </c>
      <c r="H366" s="27">
        <f>VLOOKUP($O366,CardStats!$A$3:$AH$473,15,FALSE)</f>
        <v>1</v>
      </c>
      <c r="I366" s="27">
        <f>VLOOKUP($O366,CardStats!$A$3:$AH$473,17,FALSE)</f>
        <v>0.63636363636363635</v>
      </c>
      <c r="J366" s="27">
        <f>VLOOKUP($O366,CardStats!$A$3:$AH$473,18,FALSE)</f>
        <v>0.66666666666666663</v>
      </c>
      <c r="K366" s="27">
        <f>VLOOKUP($O366,CardStats!$A$3:$AH$473,20,FALSE)</f>
        <v>0.90909090909090906</v>
      </c>
      <c r="L366" s="27">
        <f>VLOOKUP($O366,CardStats!$A$3:$AH$473,21,FALSE)</f>
        <v>0.83333333333333337</v>
      </c>
      <c r="M366" s="27">
        <f>VLOOKUP($O366,CardStats!$A$3:$AH$473,23,FALSE)</f>
        <v>0.72727272727272729</v>
      </c>
      <c r="N366" s="27">
        <f>VLOOKUP($O366,CardStats!$A$3:$AH$473,24,FALSE)</f>
        <v>0.5</v>
      </c>
      <c r="O366" s="24" t="str">
        <f>Fixtures!A366</f>
        <v>Hellas Verona</v>
      </c>
      <c r="P366" s="24" t="str">
        <f>Fixtures!E366</f>
        <v>Serie A</v>
      </c>
      <c r="Q366" s="25">
        <f>IF(Fixtures!C366&gt;7,Fixtures!D366)</f>
        <v>43842</v>
      </c>
      <c r="R366" s="24" t="str">
        <f>Fixtures!B366</f>
        <v>Genoa</v>
      </c>
      <c r="S366" s="22">
        <f>VLOOKUP($R366,CardStats!$A$3:$AH$473,5,FALSE)</f>
        <v>5.5454545454545459</v>
      </c>
      <c r="T366" s="22">
        <f>VLOOKUP($R366,CardStats!$A$3:$AH$473,7,FALSE)</f>
        <v>4.2</v>
      </c>
      <c r="U366" s="22">
        <f>VLOOKUP($R366,CardStats!$A$3:$AH$473,8,FALSE)</f>
        <v>2.9090909090909092</v>
      </c>
      <c r="V366" s="22">
        <f>VLOOKUP($R366,CardStats!$A$3:$AH$473,10,FALSE)</f>
        <v>2</v>
      </c>
      <c r="W366" s="27">
        <f>VLOOKUP($R366,CardStats!$A$3:$AH$473,11,FALSE)</f>
        <v>0.72727272727272729</v>
      </c>
      <c r="X366" s="27">
        <f>VLOOKUP($R366,CardStats!$A$3:$AH$473,13,FALSE)</f>
        <v>0.8</v>
      </c>
      <c r="Y366" s="27">
        <f>VLOOKUP($R366,CardStats!$A$3:$AH$473,14,FALSE)</f>
        <v>0.54545454545454541</v>
      </c>
      <c r="Z366" s="27">
        <f>VLOOKUP($R366,CardStats!$A$3:$AH$473,16,FALSE)</f>
        <v>0.4</v>
      </c>
      <c r="AA366" s="27">
        <f>VLOOKUP($R366,CardStats!$A$3:$AH$473,17,FALSE)</f>
        <v>0.45454545454545453</v>
      </c>
      <c r="AB366" s="27">
        <f>VLOOKUP($R366,CardStats!$A$3:$AH$473,19,FALSE)</f>
        <v>0.2</v>
      </c>
      <c r="AC366" s="27">
        <f>VLOOKUP($R366,CardStats!$A$3:$AH$473,20,FALSE)</f>
        <v>0.90909090909090906</v>
      </c>
      <c r="AD366" s="27">
        <f>VLOOKUP($R366,CardStats!$A$3:$AH$473,22,FALSE)</f>
        <v>1</v>
      </c>
      <c r="AE366" s="27">
        <f>VLOOKUP($R366,CardStats!$A$3:$AH$473,23,FALSE)</f>
        <v>0.72727272727272729</v>
      </c>
      <c r="AF366" s="27">
        <f>VLOOKUP($R366,CardStats!$A$3:$AH$473,25,FALSE)</f>
        <v>0.6</v>
      </c>
    </row>
    <row r="367" spans="1:32" hidden="1" x14ac:dyDescent="0.3">
      <c r="A367" s="22">
        <f>VLOOKUP($O367,CardStats!$A$3:$AH$473,5,FALSE)</f>
        <v>5.5454545454545459</v>
      </c>
      <c r="B367" s="22">
        <f>VLOOKUP($O367,CardStats!$A$3:$AH$473,6,FALSE)</f>
        <v>4.5999999999999996</v>
      </c>
      <c r="C367" s="22">
        <f>VLOOKUP($O367,CardStats!$A$3:$AH$473,8,FALSE)</f>
        <v>2.5454545454545454</v>
      </c>
      <c r="D367" s="22">
        <f>VLOOKUP($O367,CardStats!$A$3:$AH$473,9,FALSE)</f>
        <v>2</v>
      </c>
      <c r="E367" s="27">
        <f>VLOOKUP($O367,CardStats!$A$3:$AH$473,11,FALSE)</f>
        <v>1</v>
      </c>
      <c r="F367" s="27">
        <f>VLOOKUP($O367,CardStats!$A$3:$AH$473,12,FALSE)</f>
        <v>1</v>
      </c>
      <c r="G367" s="27">
        <f>VLOOKUP($O367,CardStats!$A$3:$AH$473,14,FALSE)</f>
        <v>0.90909090909090906</v>
      </c>
      <c r="H367" s="27">
        <f>VLOOKUP($O367,CardStats!$A$3:$AH$473,15,FALSE)</f>
        <v>1</v>
      </c>
      <c r="I367" s="27">
        <f>VLOOKUP($O367,CardStats!$A$3:$AH$473,17,FALSE)</f>
        <v>0.72727272727272729</v>
      </c>
      <c r="J367" s="27">
        <f>VLOOKUP($O367,CardStats!$A$3:$AH$473,18,FALSE)</f>
        <v>0.6</v>
      </c>
      <c r="K367" s="27">
        <f>VLOOKUP($O367,CardStats!$A$3:$AH$473,20,FALSE)</f>
        <v>1</v>
      </c>
      <c r="L367" s="27">
        <f>VLOOKUP($O367,CardStats!$A$3:$AH$473,21,FALSE)</f>
        <v>1</v>
      </c>
      <c r="M367" s="27">
        <f>VLOOKUP($O367,CardStats!$A$3:$AH$473,23,FALSE)</f>
        <v>0.81818181818181823</v>
      </c>
      <c r="N367" s="27">
        <f>VLOOKUP($O367,CardStats!$A$3:$AH$473,24,FALSE)</f>
        <v>0.8</v>
      </c>
      <c r="O367" s="24" t="str">
        <f>Fixtures!A367</f>
        <v>Internazionale</v>
      </c>
      <c r="P367" s="24" t="str">
        <f>Fixtures!E367</f>
        <v>Serie A</v>
      </c>
      <c r="Q367" s="25">
        <f>IF(Fixtures!C367&gt;7,Fixtures!D367)</f>
        <v>43842</v>
      </c>
      <c r="R367" s="24" t="str">
        <f>Fixtures!B367</f>
        <v>Atalanta</v>
      </c>
      <c r="S367" s="22">
        <f>VLOOKUP($R367,CardStats!$A$3:$AH$473,5,FALSE)</f>
        <v>5.0909090909090908</v>
      </c>
      <c r="T367" s="22">
        <f>VLOOKUP($R367,CardStats!$A$3:$AH$473,7,FALSE)</f>
        <v>4.833333333333333</v>
      </c>
      <c r="U367" s="22">
        <f>VLOOKUP($R367,CardStats!$A$3:$AH$473,8,FALSE)</f>
        <v>2.0909090909090908</v>
      </c>
      <c r="V367" s="22">
        <f>VLOOKUP($R367,CardStats!$A$3:$AH$473,10,FALSE)</f>
        <v>2</v>
      </c>
      <c r="W367" s="27">
        <f>VLOOKUP($R367,CardStats!$A$3:$AH$473,11,FALSE)</f>
        <v>1</v>
      </c>
      <c r="X367" s="27">
        <f>VLOOKUP($R367,CardStats!$A$3:$AH$473,13,FALSE)</f>
        <v>1</v>
      </c>
      <c r="Y367" s="27">
        <f>VLOOKUP($R367,CardStats!$A$3:$AH$473,14,FALSE)</f>
        <v>0.81818181818181823</v>
      </c>
      <c r="Z367" s="27">
        <f>VLOOKUP($R367,CardStats!$A$3:$AH$473,16,FALSE)</f>
        <v>0.66666666666666663</v>
      </c>
      <c r="AA367" s="27">
        <f>VLOOKUP($R367,CardStats!$A$3:$AH$473,17,FALSE)</f>
        <v>0.63636363636363635</v>
      </c>
      <c r="AB367" s="27">
        <f>VLOOKUP($R367,CardStats!$A$3:$AH$473,19,FALSE)</f>
        <v>0.5</v>
      </c>
      <c r="AC367" s="27">
        <f>VLOOKUP($R367,CardStats!$A$3:$AH$473,20,FALSE)</f>
        <v>1</v>
      </c>
      <c r="AD367" s="27">
        <f>VLOOKUP($R367,CardStats!$A$3:$AH$473,22,FALSE)</f>
        <v>1</v>
      </c>
      <c r="AE367" s="27">
        <f>VLOOKUP($R367,CardStats!$A$3:$AH$473,23,FALSE)</f>
        <v>0.81818181818181823</v>
      </c>
      <c r="AF367" s="27">
        <f>VLOOKUP($R367,CardStats!$A$3:$AH$473,25,FALSE)</f>
        <v>0.66666666666666663</v>
      </c>
    </row>
    <row r="368" spans="1:32" hidden="1" x14ac:dyDescent="0.3">
      <c r="A368" s="22">
        <f>VLOOKUP($O368,CardStats!$A$3:$AH$473,5,FALSE)</f>
        <v>6.3636363636363633</v>
      </c>
      <c r="B368" s="22">
        <f>VLOOKUP($O368,CardStats!$A$3:$AH$473,6,FALSE)</f>
        <v>5</v>
      </c>
      <c r="C368" s="22">
        <f>VLOOKUP($O368,CardStats!$A$3:$AH$473,8,FALSE)</f>
        <v>3.0909090909090908</v>
      </c>
      <c r="D368" s="22">
        <f>VLOOKUP($O368,CardStats!$A$3:$AH$473,9,FALSE)</f>
        <v>2.6</v>
      </c>
      <c r="E368" s="27">
        <f>VLOOKUP($O368,CardStats!$A$3:$AH$473,11,FALSE)</f>
        <v>1</v>
      </c>
      <c r="F368" s="27">
        <f>VLOOKUP($O368,CardStats!$A$3:$AH$473,12,FALSE)</f>
        <v>1</v>
      </c>
      <c r="G368" s="27">
        <f>VLOOKUP($O368,CardStats!$A$3:$AH$473,14,FALSE)</f>
        <v>0.90909090909090906</v>
      </c>
      <c r="H368" s="27">
        <f>VLOOKUP($O368,CardStats!$A$3:$AH$473,15,FALSE)</f>
        <v>0.8</v>
      </c>
      <c r="I368" s="27">
        <f>VLOOKUP($O368,CardStats!$A$3:$AH$473,17,FALSE)</f>
        <v>0.63636363636363635</v>
      </c>
      <c r="J368" s="27">
        <f>VLOOKUP($O368,CardStats!$A$3:$AH$473,18,FALSE)</f>
        <v>0.4</v>
      </c>
      <c r="K368" s="27">
        <f>VLOOKUP($O368,CardStats!$A$3:$AH$473,20,FALSE)</f>
        <v>1</v>
      </c>
      <c r="L368" s="27">
        <f>VLOOKUP($O368,CardStats!$A$3:$AH$473,21,FALSE)</f>
        <v>1</v>
      </c>
      <c r="M368" s="27">
        <f>VLOOKUP($O368,CardStats!$A$3:$AH$473,23,FALSE)</f>
        <v>0.81818181818181823</v>
      </c>
      <c r="N368" s="27">
        <f>VLOOKUP($O368,CardStats!$A$3:$AH$473,24,FALSE)</f>
        <v>0.6</v>
      </c>
      <c r="O368" s="24" t="str">
        <f>Fixtures!A368</f>
        <v>Lazio</v>
      </c>
      <c r="P368" s="24" t="str">
        <f>Fixtures!E368</f>
        <v>Serie A</v>
      </c>
      <c r="Q368" s="25">
        <f>IF(Fixtures!C368&gt;7,Fixtures!D368)</f>
        <v>43842</v>
      </c>
      <c r="R368" s="24" t="str">
        <f>Fixtures!B368</f>
        <v>Napoli</v>
      </c>
      <c r="S368" s="22">
        <f>VLOOKUP($R368,CardStats!$A$3:$AH$473,5,FALSE)</f>
        <v>5.0909090909090908</v>
      </c>
      <c r="T368" s="22">
        <f>VLOOKUP($R368,CardStats!$A$3:$AH$473,7,FALSE)</f>
        <v>5.666666666666667</v>
      </c>
      <c r="U368" s="22">
        <f>VLOOKUP($R368,CardStats!$A$3:$AH$473,8,FALSE)</f>
        <v>2.5454545454545454</v>
      </c>
      <c r="V368" s="22">
        <f>VLOOKUP($R368,CardStats!$A$3:$AH$473,10,FALSE)</f>
        <v>2.6666666666666665</v>
      </c>
      <c r="W368" s="27">
        <f>VLOOKUP($R368,CardStats!$A$3:$AH$473,11,FALSE)</f>
        <v>1</v>
      </c>
      <c r="X368" s="27">
        <f>VLOOKUP($R368,CardStats!$A$3:$AH$473,13,FALSE)</f>
        <v>1</v>
      </c>
      <c r="Y368" s="27">
        <f>VLOOKUP($R368,CardStats!$A$3:$AH$473,14,FALSE)</f>
        <v>0.72727272727272729</v>
      </c>
      <c r="Z368" s="27">
        <f>VLOOKUP($R368,CardStats!$A$3:$AH$473,16,FALSE)</f>
        <v>0.83333333333333337</v>
      </c>
      <c r="AA368" s="27">
        <f>VLOOKUP($R368,CardStats!$A$3:$AH$473,17,FALSE)</f>
        <v>0.63636363636363635</v>
      </c>
      <c r="AB368" s="27">
        <f>VLOOKUP($R368,CardStats!$A$3:$AH$473,19,FALSE)</f>
        <v>0.83333333333333337</v>
      </c>
      <c r="AC368" s="27">
        <f>VLOOKUP($R368,CardStats!$A$3:$AH$473,20,FALSE)</f>
        <v>1</v>
      </c>
      <c r="AD368" s="27">
        <f>VLOOKUP($R368,CardStats!$A$3:$AH$473,22,FALSE)</f>
        <v>1</v>
      </c>
      <c r="AE368" s="27">
        <f>VLOOKUP($R368,CardStats!$A$3:$AH$473,23,FALSE)</f>
        <v>0.90909090909090906</v>
      </c>
      <c r="AF368" s="27">
        <f>VLOOKUP($R368,CardStats!$A$3:$AH$473,25,FALSE)</f>
        <v>0.83333333333333337</v>
      </c>
    </row>
    <row r="369" spans="1:32" hidden="1" x14ac:dyDescent="0.3">
      <c r="A369" s="22">
        <f>VLOOKUP($O369,CardStats!$A$3:$AH$473,5,FALSE)</f>
        <v>4.7272727272727275</v>
      </c>
      <c r="B369" s="22">
        <f>VLOOKUP($O369,CardStats!$A$3:$AH$473,6,FALSE)</f>
        <v>4.666666666666667</v>
      </c>
      <c r="C369" s="22">
        <f>VLOOKUP($O369,CardStats!$A$3:$AH$473,8,FALSE)</f>
        <v>1.9090909090909092</v>
      </c>
      <c r="D369" s="22">
        <f>VLOOKUP($O369,CardStats!$A$3:$AH$473,9,FALSE)</f>
        <v>1.5</v>
      </c>
      <c r="E369" s="27">
        <f>VLOOKUP($O369,CardStats!$A$3:$AH$473,11,FALSE)</f>
        <v>1</v>
      </c>
      <c r="F369" s="27">
        <f>VLOOKUP($O369,CardStats!$A$3:$AH$473,12,FALSE)</f>
        <v>1</v>
      </c>
      <c r="G369" s="27">
        <f>VLOOKUP($O369,CardStats!$A$3:$AH$473,14,FALSE)</f>
        <v>0.90909090909090906</v>
      </c>
      <c r="H369" s="27">
        <f>VLOOKUP($O369,CardStats!$A$3:$AH$473,15,FALSE)</f>
        <v>0.83333333333333337</v>
      </c>
      <c r="I369" s="27">
        <f>VLOOKUP($O369,CardStats!$A$3:$AH$473,17,FALSE)</f>
        <v>0.54545454545454541</v>
      </c>
      <c r="J369" s="27">
        <f>VLOOKUP($O369,CardStats!$A$3:$AH$473,18,FALSE)</f>
        <v>0.66666666666666663</v>
      </c>
      <c r="K369" s="27">
        <f>VLOOKUP($O369,CardStats!$A$3:$AH$473,20,FALSE)</f>
        <v>0.90909090909090906</v>
      </c>
      <c r="L369" s="27">
        <f>VLOOKUP($O369,CardStats!$A$3:$AH$473,21,FALSE)</f>
        <v>0.83333333333333337</v>
      </c>
      <c r="M369" s="27">
        <f>VLOOKUP($O369,CardStats!$A$3:$AH$473,23,FALSE)</f>
        <v>0.72727272727272729</v>
      </c>
      <c r="N369" s="27">
        <f>VLOOKUP($O369,CardStats!$A$3:$AH$473,24,FALSE)</f>
        <v>0.5</v>
      </c>
      <c r="O369" s="24" t="str">
        <f>Fixtures!A369</f>
        <v>Parma</v>
      </c>
      <c r="P369" s="24" t="str">
        <f>Fixtures!E369</f>
        <v>Serie A</v>
      </c>
      <c r="Q369" s="25">
        <f>IF(Fixtures!C369&gt;7,Fixtures!D369)</f>
        <v>43842</v>
      </c>
      <c r="R369" s="24" t="str">
        <f>Fixtures!B369</f>
        <v>Lecce</v>
      </c>
      <c r="S369" s="22">
        <f>VLOOKUP($R369,CardStats!$A$3:$AH$473,5,FALSE)</f>
        <v>5.0909090909090908</v>
      </c>
      <c r="T369" s="22">
        <f>VLOOKUP($R369,CardStats!$A$3:$AH$473,7,FALSE)</f>
        <v>4.833333333333333</v>
      </c>
      <c r="U369" s="22">
        <f>VLOOKUP($R369,CardStats!$A$3:$AH$473,8,FALSE)</f>
        <v>2.9090909090909092</v>
      </c>
      <c r="V369" s="22">
        <f>VLOOKUP($R369,CardStats!$A$3:$AH$473,10,FALSE)</f>
        <v>3.1666666666666665</v>
      </c>
      <c r="W369" s="27">
        <f>VLOOKUP($R369,CardStats!$A$3:$AH$473,11,FALSE)</f>
        <v>1</v>
      </c>
      <c r="X369" s="27">
        <f>VLOOKUP($R369,CardStats!$A$3:$AH$473,13,FALSE)</f>
        <v>1</v>
      </c>
      <c r="Y369" s="27">
        <f>VLOOKUP($R369,CardStats!$A$3:$AH$473,14,FALSE)</f>
        <v>0.81818181818181823</v>
      </c>
      <c r="Z369" s="27">
        <f>VLOOKUP($R369,CardStats!$A$3:$AH$473,16,FALSE)</f>
        <v>0.66666666666666663</v>
      </c>
      <c r="AA369" s="27">
        <f>VLOOKUP($R369,CardStats!$A$3:$AH$473,17,FALSE)</f>
        <v>0.72727272727272729</v>
      </c>
      <c r="AB369" s="27">
        <f>VLOOKUP($R369,CardStats!$A$3:$AH$473,19,FALSE)</f>
        <v>0.5</v>
      </c>
      <c r="AC369" s="27">
        <f>VLOOKUP($R369,CardStats!$A$3:$AH$473,20,FALSE)</f>
        <v>1</v>
      </c>
      <c r="AD369" s="27">
        <f>VLOOKUP($R369,CardStats!$A$3:$AH$473,22,FALSE)</f>
        <v>1</v>
      </c>
      <c r="AE369" s="27">
        <f>VLOOKUP($R369,CardStats!$A$3:$AH$473,23,FALSE)</f>
        <v>1</v>
      </c>
      <c r="AF369" s="27">
        <f>VLOOKUP($R369,CardStats!$A$3:$AH$473,25,FALSE)</f>
        <v>1</v>
      </c>
    </row>
    <row r="370" spans="1:32" hidden="1" x14ac:dyDescent="0.3">
      <c r="A370" s="22">
        <f>VLOOKUP($O370,CardStats!$A$3:$AH$473,5,FALSE)</f>
        <v>6.1818181818181817</v>
      </c>
      <c r="B370" s="22">
        <f>VLOOKUP($O370,CardStats!$A$3:$AH$473,6,FALSE)</f>
        <v>5.333333333333333</v>
      </c>
      <c r="C370" s="22">
        <f>VLOOKUP($O370,CardStats!$A$3:$AH$473,8,FALSE)</f>
        <v>3.2727272727272729</v>
      </c>
      <c r="D370" s="22">
        <f>VLOOKUP($O370,CardStats!$A$3:$AH$473,9,FALSE)</f>
        <v>2.6666666666666665</v>
      </c>
      <c r="E370" s="27">
        <f>VLOOKUP($O370,CardStats!$A$3:$AH$473,11,FALSE)</f>
        <v>1</v>
      </c>
      <c r="F370" s="27">
        <f>VLOOKUP($O370,CardStats!$A$3:$AH$473,12,FALSE)</f>
        <v>1</v>
      </c>
      <c r="G370" s="27">
        <f>VLOOKUP($O370,CardStats!$A$3:$AH$473,14,FALSE)</f>
        <v>0.81818181818181823</v>
      </c>
      <c r="H370" s="27">
        <f>VLOOKUP($O370,CardStats!$A$3:$AH$473,15,FALSE)</f>
        <v>0.66666666666666663</v>
      </c>
      <c r="I370" s="27">
        <f>VLOOKUP($O370,CardStats!$A$3:$AH$473,17,FALSE)</f>
        <v>0.72727272727272729</v>
      </c>
      <c r="J370" s="27">
        <f>VLOOKUP($O370,CardStats!$A$3:$AH$473,18,FALSE)</f>
        <v>0.5</v>
      </c>
      <c r="K370" s="27">
        <f>VLOOKUP($O370,CardStats!$A$3:$AH$473,20,FALSE)</f>
        <v>1</v>
      </c>
      <c r="L370" s="27">
        <f>VLOOKUP($O370,CardStats!$A$3:$AH$473,21,FALSE)</f>
        <v>1</v>
      </c>
      <c r="M370" s="27">
        <f>VLOOKUP($O370,CardStats!$A$3:$AH$473,23,FALSE)</f>
        <v>0.81818181818181823</v>
      </c>
      <c r="N370" s="27">
        <f>VLOOKUP($O370,CardStats!$A$3:$AH$473,24,FALSE)</f>
        <v>0.66666666666666663</v>
      </c>
      <c r="O370" s="24" t="str">
        <f>Fixtures!A370</f>
        <v>Roma</v>
      </c>
      <c r="P370" s="24" t="str">
        <f>Fixtures!E370</f>
        <v>Serie A</v>
      </c>
      <c r="Q370" s="25">
        <f>IF(Fixtures!C370&gt;7,Fixtures!D370)</f>
        <v>43842</v>
      </c>
      <c r="R370" s="24" t="str">
        <f>Fixtures!B370</f>
        <v>Juventus</v>
      </c>
      <c r="S370" s="22">
        <f>VLOOKUP($R370,CardStats!$A$3:$AH$473,5,FALSE)</f>
        <v>5.4545454545454541</v>
      </c>
      <c r="T370" s="22">
        <f>VLOOKUP($R370,CardStats!$A$3:$AH$473,7,FALSE)</f>
        <v>5.333333333333333</v>
      </c>
      <c r="U370" s="22">
        <f>VLOOKUP($R370,CardStats!$A$3:$AH$473,8,FALSE)</f>
        <v>2.4545454545454546</v>
      </c>
      <c r="V370" s="22">
        <f>VLOOKUP($R370,CardStats!$A$3:$AH$473,10,FALSE)</f>
        <v>2.5</v>
      </c>
      <c r="W370" s="27">
        <f>VLOOKUP($R370,CardStats!$A$3:$AH$473,11,FALSE)</f>
        <v>1</v>
      </c>
      <c r="X370" s="27">
        <f>VLOOKUP($R370,CardStats!$A$3:$AH$473,13,FALSE)</f>
        <v>1</v>
      </c>
      <c r="Y370" s="27">
        <f>VLOOKUP($R370,CardStats!$A$3:$AH$473,14,FALSE)</f>
        <v>1</v>
      </c>
      <c r="Z370" s="27">
        <f>VLOOKUP($R370,CardStats!$A$3:$AH$473,16,FALSE)</f>
        <v>1</v>
      </c>
      <c r="AA370" s="27">
        <f>VLOOKUP($R370,CardStats!$A$3:$AH$473,17,FALSE)</f>
        <v>0.72727272727272729</v>
      </c>
      <c r="AB370" s="27">
        <f>VLOOKUP($R370,CardStats!$A$3:$AH$473,19,FALSE)</f>
        <v>0.83333333333333337</v>
      </c>
      <c r="AC370" s="27">
        <f>VLOOKUP($R370,CardStats!$A$3:$AH$473,20,FALSE)</f>
        <v>0.90909090909090906</v>
      </c>
      <c r="AD370" s="27">
        <f>VLOOKUP($R370,CardStats!$A$3:$AH$473,22,FALSE)</f>
        <v>1</v>
      </c>
      <c r="AE370" s="27">
        <f>VLOOKUP($R370,CardStats!$A$3:$AH$473,23,FALSE)</f>
        <v>0.81818181818181823</v>
      </c>
      <c r="AF370" s="27">
        <f>VLOOKUP($R370,CardStats!$A$3:$AH$473,25,FALSE)</f>
        <v>0.83333333333333337</v>
      </c>
    </row>
    <row r="371" spans="1:32" hidden="1" x14ac:dyDescent="0.3">
      <c r="A371" s="22">
        <f>VLOOKUP($O371,CardStats!$A$3:$AH$473,5,FALSE)</f>
        <v>5.2727272727272725</v>
      </c>
      <c r="B371" s="22">
        <f>VLOOKUP($O371,CardStats!$A$3:$AH$473,6,FALSE)</f>
        <v>5.6</v>
      </c>
      <c r="C371" s="22">
        <f>VLOOKUP($O371,CardStats!$A$3:$AH$473,8,FALSE)</f>
        <v>2.8181818181818183</v>
      </c>
      <c r="D371" s="22">
        <f>VLOOKUP($O371,CardStats!$A$3:$AH$473,9,FALSE)</f>
        <v>2.6</v>
      </c>
      <c r="E371" s="27">
        <f>VLOOKUP($O371,CardStats!$A$3:$AH$473,11,FALSE)</f>
        <v>1</v>
      </c>
      <c r="F371" s="27">
        <f>VLOOKUP($O371,CardStats!$A$3:$AH$473,12,FALSE)</f>
        <v>1</v>
      </c>
      <c r="G371" s="27">
        <f>VLOOKUP($O371,CardStats!$A$3:$AH$473,14,FALSE)</f>
        <v>0.90909090909090906</v>
      </c>
      <c r="H371" s="27">
        <f>VLOOKUP($O371,CardStats!$A$3:$AH$473,15,FALSE)</f>
        <v>0.8</v>
      </c>
      <c r="I371" s="27">
        <f>VLOOKUP($O371,CardStats!$A$3:$AH$473,17,FALSE)</f>
        <v>0.45454545454545453</v>
      </c>
      <c r="J371" s="27">
        <f>VLOOKUP($O371,CardStats!$A$3:$AH$473,18,FALSE)</f>
        <v>0.6</v>
      </c>
      <c r="K371" s="27">
        <f>VLOOKUP($O371,CardStats!$A$3:$AH$473,20,FALSE)</f>
        <v>1</v>
      </c>
      <c r="L371" s="27">
        <f>VLOOKUP($O371,CardStats!$A$3:$AH$473,21,FALSE)</f>
        <v>1</v>
      </c>
      <c r="M371" s="27">
        <f>VLOOKUP($O371,CardStats!$A$3:$AH$473,23,FALSE)</f>
        <v>0.90909090909090906</v>
      </c>
      <c r="N371" s="27">
        <f>VLOOKUP($O371,CardStats!$A$3:$AH$473,24,FALSE)</f>
        <v>1</v>
      </c>
      <c r="O371" s="24" t="str">
        <f>Fixtures!A371</f>
        <v>Sampdoria</v>
      </c>
      <c r="P371" s="24" t="str">
        <f>Fixtures!E371</f>
        <v>Serie A</v>
      </c>
      <c r="Q371" s="25">
        <f>IF(Fixtures!C371&gt;7,Fixtures!D371)</f>
        <v>43842</v>
      </c>
      <c r="R371" s="24" t="str">
        <f>Fixtures!B371</f>
        <v>Brescia</v>
      </c>
      <c r="S371" s="22">
        <f>VLOOKUP($R371,CardStats!$A$3:$AH$473,5,FALSE)</f>
        <v>6</v>
      </c>
      <c r="T371" s="22">
        <f>VLOOKUP($R371,CardStats!$A$3:$AH$473,7,FALSE)</f>
        <v>6.333333333333333</v>
      </c>
      <c r="U371" s="22">
        <f>VLOOKUP($R371,CardStats!$A$3:$AH$473,8,FALSE)</f>
        <v>2.7</v>
      </c>
      <c r="V371" s="22">
        <f>VLOOKUP($R371,CardStats!$A$3:$AH$473,10,FALSE)</f>
        <v>3.3333333333333335</v>
      </c>
      <c r="W371" s="27">
        <f>VLOOKUP($R371,CardStats!$A$3:$AH$473,11,FALSE)</f>
        <v>1</v>
      </c>
      <c r="X371" s="27">
        <f>VLOOKUP($R371,CardStats!$A$3:$AH$473,13,FALSE)</f>
        <v>1</v>
      </c>
      <c r="Y371" s="27">
        <f>VLOOKUP($R371,CardStats!$A$3:$AH$473,14,FALSE)</f>
        <v>0.8</v>
      </c>
      <c r="Z371" s="27">
        <f>VLOOKUP($R371,CardStats!$A$3:$AH$473,16,FALSE)</f>
        <v>0.83333333333333337</v>
      </c>
      <c r="AA371" s="27">
        <f>VLOOKUP($R371,CardStats!$A$3:$AH$473,17,FALSE)</f>
        <v>0.6</v>
      </c>
      <c r="AB371" s="27">
        <f>VLOOKUP($R371,CardStats!$A$3:$AH$473,19,FALSE)</f>
        <v>0.66666666666666663</v>
      </c>
      <c r="AC371" s="27">
        <f>VLOOKUP($R371,CardStats!$A$3:$AH$473,20,FALSE)</f>
        <v>0.9</v>
      </c>
      <c r="AD371" s="27">
        <f>VLOOKUP($R371,CardStats!$A$3:$AH$473,22,FALSE)</f>
        <v>1</v>
      </c>
      <c r="AE371" s="27">
        <f>VLOOKUP($R371,CardStats!$A$3:$AH$473,23,FALSE)</f>
        <v>0.7</v>
      </c>
      <c r="AF371" s="27">
        <f>VLOOKUP($R371,CardStats!$A$3:$AH$473,25,FALSE)</f>
        <v>0.83333333333333337</v>
      </c>
    </row>
    <row r="372" spans="1:32" hidden="1" x14ac:dyDescent="0.3">
      <c r="A372" s="22">
        <f>VLOOKUP($O372,CardStats!$A$3:$AH$473,5,FALSE)</f>
        <v>5.5454545454545459</v>
      </c>
      <c r="B372" s="22">
        <f>VLOOKUP($O372,CardStats!$A$3:$AH$473,6,FALSE)</f>
        <v>6.5</v>
      </c>
      <c r="C372" s="22">
        <f>VLOOKUP($O372,CardStats!$A$3:$AH$473,8,FALSE)</f>
        <v>2.5454545454545454</v>
      </c>
      <c r="D372" s="22">
        <f>VLOOKUP($O372,CardStats!$A$3:$AH$473,9,FALSE)</f>
        <v>2.8333333333333335</v>
      </c>
      <c r="E372" s="27">
        <f>VLOOKUP($O372,CardStats!$A$3:$AH$473,11,FALSE)</f>
        <v>1</v>
      </c>
      <c r="F372" s="27">
        <f>VLOOKUP($O372,CardStats!$A$3:$AH$473,12,FALSE)</f>
        <v>1</v>
      </c>
      <c r="G372" s="27">
        <f>VLOOKUP($O372,CardStats!$A$3:$AH$473,14,FALSE)</f>
        <v>0.81818181818181823</v>
      </c>
      <c r="H372" s="27">
        <f>VLOOKUP($O372,CardStats!$A$3:$AH$473,15,FALSE)</f>
        <v>0.83333333333333337</v>
      </c>
      <c r="I372" s="27">
        <f>VLOOKUP($O372,CardStats!$A$3:$AH$473,17,FALSE)</f>
        <v>0.63636363636363635</v>
      </c>
      <c r="J372" s="27">
        <f>VLOOKUP($O372,CardStats!$A$3:$AH$473,18,FALSE)</f>
        <v>0.83333333333333337</v>
      </c>
      <c r="K372" s="27">
        <f>VLOOKUP($O372,CardStats!$A$3:$AH$473,20,FALSE)</f>
        <v>1</v>
      </c>
      <c r="L372" s="27">
        <f>VLOOKUP($O372,CardStats!$A$3:$AH$473,21,FALSE)</f>
        <v>1</v>
      </c>
      <c r="M372" s="27">
        <f>VLOOKUP($O372,CardStats!$A$3:$AH$473,23,FALSE)</f>
        <v>0.72727272727272729</v>
      </c>
      <c r="N372" s="27">
        <f>VLOOKUP($O372,CardStats!$A$3:$AH$473,24,FALSE)</f>
        <v>0.66666666666666663</v>
      </c>
      <c r="O372" s="24" t="str">
        <f>Fixtures!A372</f>
        <v>Torino</v>
      </c>
      <c r="P372" s="24" t="str">
        <f>Fixtures!E372</f>
        <v>Serie A</v>
      </c>
      <c r="Q372" s="25">
        <f>IF(Fixtures!C372&gt;7,Fixtures!D372)</f>
        <v>43842</v>
      </c>
      <c r="R372" s="24" t="str">
        <f>Fixtures!B372</f>
        <v>Bologna</v>
      </c>
      <c r="S372" s="22">
        <f>VLOOKUP($R372,CardStats!$A$3:$AH$473,5,FALSE)</f>
        <v>6.6363636363636367</v>
      </c>
      <c r="T372" s="22">
        <f>VLOOKUP($R372,CardStats!$A$3:$AH$473,7,FALSE)</f>
        <v>6.333333333333333</v>
      </c>
      <c r="U372" s="22">
        <f>VLOOKUP($R372,CardStats!$A$3:$AH$473,8,FALSE)</f>
        <v>3.3636363636363638</v>
      </c>
      <c r="V372" s="22">
        <f>VLOOKUP($R372,CardStats!$A$3:$AH$473,10,FALSE)</f>
        <v>3.5</v>
      </c>
      <c r="W372" s="27">
        <f>VLOOKUP($R372,CardStats!$A$3:$AH$473,11,FALSE)</f>
        <v>1</v>
      </c>
      <c r="X372" s="27">
        <f>VLOOKUP($R372,CardStats!$A$3:$AH$473,13,FALSE)</f>
        <v>1</v>
      </c>
      <c r="Y372" s="27">
        <f>VLOOKUP($R372,CardStats!$A$3:$AH$473,14,FALSE)</f>
        <v>0.90909090909090906</v>
      </c>
      <c r="Z372" s="27">
        <f>VLOOKUP($R372,CardStats!$A$3:$AH$473,16,FALSE)</f>
        <v>0.83333333333333337</v>
      </c>
      <c r="AA372" s="27">
        <f>VLOOKUP($R372,CardStats!$A$3:$AH$473,17,FALSE)</f>
        <v>0.81818181818181823</v>
      </c>
      <c r="AB372" s="27">
        <f>VLOOKUP($R372,CardStats!$A$3:$AH$473,19,FALSE)</f>
        <v>0.83333333333333337</v>
      </c>
      <c r="AC372" s="27">
        <f>VLOOKUP($R372,CardStats!$A$3:$AH$473,20,FALSE)</f>
        <v>1</v>
      </c>
      <c r="AD372" s="27">
        <f>VLOOKUP($R372,CardStats!$A$3:$AH$473,22,FALSE)</f>
        <v>1</v>
      </c>
      <c r="AE372" s="27">
        <f>VLOOKUP($R372,CardStats!$A$3:$AH$473,23,FALSE)</f>
        <v>0.81818181818181823</v>
      </c>
      <c r="AF372" s="27">
        <f>VLOOKUP($R372,CardStats!$A$3:$AH$473,25,FALSE)</f>
        <v>0.83333333333333337</v>
      </c>
    </row>
    <row r="373" spans="1:32" hidden="1" x14ac:dyDescent="0.3">
      <c r="A373" s="22">
        <f>VLOOKUP($O373,CardStats!$A$3:$AH$473,5,FALSE)</f>
        <v>5</v>
      </c>
      <c r="B373" s="22">
        <f>VLOOKUP($O373,CardStats!$A$3:$AH$473,6,FALSE)</f>
        <v>6.166666666666667</v>
      </c>
      <c r="C373" s="22">
        <f>VLOOKUP($O373,CardStats!$A$3:$AH$473,8,FALSE)</f>
        <v>2.7272727272727271</v>
      </c>
      <c r="D373" s="22">
        <f>VLOOKUP($O373,CardStats!$A$3:$AH$473,9,FALSE)</f>
        <v>2.8333333333333335</v>
      </c>
      <c r="E373" s="27">
        <f>VLOOKUP($O373,CardStats!$A$3:$AH$473,11,FALSE)</f>
        <v>0.90909090909090906</v>
      </c>
      <c r="F373" s="27">
        <f>VLOOKUP($O373,CardStats!$A$3:$AH$473,12,FALSE)</f>
        <v>1</v>
      </c>
      <c r="G373" s="27">
        <f>VLOOKUP($O373,CardStats!$A$3:$AH$473,14,FALSE)</f>
        <v>0.81818181818181823</v>
      </c>
      <c r="H373" s="27">
        <f>VLOOKUP($O373,CardStats!$A$3:$AH$473,15,FALSE)</f>
        <v>1</v>
      </c>
      <c r="I373" s="27">
        <f>VLOOKUP($O373,CardStats!$A$3:$AH$473,17,FALSE)</f>
        <v>0.45454545454545453</v>
      </c>
      <c r="J373" s="27">
        <f>VLOOKUP($O373,CardStats!$A$3:$AH$473,18,FALSE)</f>
        <v>0.66666666666666663</v>
      </c>
      <c r="K373" s="27">
        <f>VLOOKUP($O373,CardStats!$A$3:$AH$473,20,FALSE)</f>
        <v>1</v>
      </c>
      <c r="L373" s="27">
        <f>VLOOKUP($O373,CardStats!$A$3:$AH$473,21,FALSE)</f>
        <v>1</v>
      </c>
      <c r="M373" s="27">
        <f>VLOOKUP($O373,CardStats!$A$3:$AH$473,23,FALSE)</f>
        <v>0.81818181818181823</v>
      </c>
      <c r="N373" s="27">
        <f>VLOOKUP($O373,CardStats!$A$3:$AH$473,24,FALSE)</f>
        <v>0.66666666666666663</v>
      </c>
      <c r="O373" s="24" t="str">
        <f>Fixtures!A373</f>
        <v>Udinese</v>
      </c>
      <c r="P373" s="24" t="str">
        <f>Fixtures!E373</f>
        <v>Serie A</v>
      </c>
      <c r="Q373" s="25">
        <f>IF(Fixtures!C373&gt;7,Fixtures!D373)</f>
        <v>43842</v>
      </c>
      <c r="R373" s="24" t="str">
        <f>Fixtures!B373</f>
        <v>Sassuolo</v>
      </c>
      <c r="S373" s="22">
        <f>VLOOKUP($R373,CardStats!$A$3:$AH$473,5,FALSE)</f>
        <v>5.7</v>
      </c>
      <c r="T373" s="22">
        <f>VLOOKUP($R373,CardStats!$A$3:$AH$473,7,FALSE)</f>
        <v>5.8</v>
      </c>
      <c r="U373" s="22">
        <f>VLOOKUP($R373,CardStats!$A$3:$AH$473,8,FALSE)</f>
        <v>2.7</v>
      </c>
      <c r="V373" s="22">
        <f>VLOOKUP($R373,CardStats!$A$3:$AH$473,10,FALSE)</f>
        <v>2.8</v>
      </c>
      <c r="W373" s="27">
        <f>VLOOKUP($R373,CardStats!$A$3:$AH$473,11,FALSE)</f>
        <v>1</v>
      </c>
      <c r="X373" s="27">
        <f>VLOOKUP($R373,CardStats!$A$3:$AH$473,13,FALSE)</f>
        <v>1</v>
      </c>
      <c r="Y373" s="27">
        <f>VLOOKUP($R373,CardStats!$A$3:$AH$473,14,FALSE)</f>
        <v>0.9</v>
      </c>
      <c r="Z373" s="27">
        <f>VLOOKUP($R373,CardStats!$A$3:$AH$473,16,FALSE)</f>
        <v>0.8</v>
      </c>
      <c r="AA373" s="27">
        <f>VLOOKUP($R373,CardStats!$A$3:$AH$473,17,FALSE)</f>
        <v>0.7</v>
      </c>
      <c r="AB373" s="27">
        <f>VLOOKUP($R373,CardStats!$A$3:$AH$473,19,FALSE)</f>
        <v>0.6</v>
      </c>
      <c r="AC373" s="27">
        <f>VLOOKUP($R373,CardStats!$A$3:$AH$473,20,FALSE)</f>
        <v>1</v>
      </c>
      <c r="AD373" s="27">
        <f>VLOOKUP($R373,CardStats!$A$3:$AH$473,22,FALSE)</f>
        <v>1</v>
      </c>
      <c r="AE373" s="27">
        <f>VLOOKUP($R373,CardStats!$A$3:$AH$473,23,FALSE)</f>
        <v>0.8</v>
      </c>
      <c r="AF373" s="27">
        <f>VLOOKUP($R373,CardStats!$A$3:$AH$473,25,FALSE)</f>
        <v>0.8</v>
      </c>
    </row>
    <row r="374" spans="1:32" hidden="1" x14ac:dyDescent="0.3">
      <c r="A374" s="22">
        <f>VLOOKUP($O374,CardStats!$A$3:$AH$473,5,FALSE)</f>
        <v>3.3333333333333335</v>
      </c>
      <c r="B374" s="22">
        <f>VLOOKUP($O374,CardStats!$A$3:$AH$473,6,FALSE)</f>
        <v>2.8333333333333335</v>
      </c>
      <c r="C374" s="22">
        <f>VLOOKUP($O374,CardStats!$A$3:$AH$473,8,FALSE)</f>
        <v>1.9166666666666667</v>
      </c>
      <c r="D374" s="22">
        <f>VLOOKUP($O374,CardStats!$A$3:$AH$473,9,FALSE)</f>
        <v>1.6666666666666667</v>
      </c>
      <c r="E374" s="27">
        <f>VLOOKUP($O374,CardStats!$A$3:$AH$473,11,FALSE)</f>
        <v>0.66666666666666663</v>
      </c>
      <c r="F374" s="27">
        <f>VLOOKUP($O374,CardStats!$A$3:$AH$473,12,FALSE)</f>
        <v>0.66666666666666663</v>
      </c>
      <c r="G374" s="27">
        <f>VLOOKUP($O374,CardStats!$A$3:$AH$473,14,FALSE)</f>
        <v>0.41666666666666669</v>
      </c>
      <c r="H374" s="27">
        <f>VLOOKUP($O374,CardStats!$A$3:$AH$473,15,FALSE)</f>
        <v>0.33333333333333331</v>
      </c>
      <c r="I374" s="27">
        <f>VLOOKUP($O374,CardStats!$A$3:$AH$473,17,FALSE)</f>
        <v>0.25</v>
      </c>
      <c r="J374" s="27">
        <f>VLOOKUP($O374,CardStats!$A$3:$AH$473,18,FALSE)</f>
        <v>0</v>
      </c>
      <c r="K374" s="27">
        <f>VLOOKUP($O374,CardStats!$A$3:$AH$473,20,FALSE)</f>
        <v>0.83333333333333337</v>
      </c>
      <c r="L374" s="27">
        <f>VLOOKUP($O374,CardStats!$A$3:$AH$473,21,FALSE)</f>
        <v>0.83333333333333337</v>
      </c>
      <c r="M374" s="27">
        <f>VLOOKUP($O374,CardStats!$A$3:$AH$473,23,FALSE)</f>
        <v>0.66666666666666663</v>
      </c>
      <c r="N374" s="27">
        <f>VLOOKUP($O374,CardStats!$A$3:$AH$473,24,FALSE)</f>
        <v>0.66666666666666663</v>
      </c>
      <c r="O374" s="24" t="str">
        <f>Fixtures!A374</f>
        <v>PSG</v>
      </c>
      <c r="P374" s="24" t="str">
        <f>Fixtures!E374</f>
        <v>Ligue 1</v>
      </c>
      <c r="Q374" s="25">
        <f>IF(Fixtures!C374&gt;7,Fixtures!D374)</f>
        <v>43842</v>
      </c>
      <c r="R374" s="24" t="str">
        <f>Fixtures!B374</f>
        <v>Monaco</v>
      </c>
      <c r="S374" s="22">
        <f>VLOOKUP($R374,CardStats!$A$3:$AH$473,5,FALSE)</f>
        <v>4.416666666666667</v>
      </c>
      <c r="T374" s="22">
        <f>VLOOKUP($R374,CardStats!$A$3:$AH$473,7,FALSE)</f>
        <v>4.166666666666667</v>
      </c>
      <c r="U374" s="22">
        <f>VLOOKUP($R374,CardStats!$A$3:$AH$473,8,FALSE)</f>
        <v>2.5</v>
      </c>
      <c r="V374" s="22">
        <f>VLOOKUP($R374,CardStats!$A$3:$AH$473,10,FALSE)</f>
        <v>2.6666666666666665</v>
      </c>
      <c r="W374" s="27">
        <f>VLOOKUP($R374,CardStats!$A$3:$AH$473,11,FALSE)</f>
        <v>0.91666666666666663</v>
      </c>
      <c r="X374" s="27">
        <f>VLOOKUP($R374,CardStats!$A$3:$AH$473,13,FALSE)</f>
        <v>0.83333333333333337</v>
      </c>
      <c r="Y374" s="27">
        <f>VLOOKUP($R374,CardStats!$A$3:$AH$473,14,FALSE)</f>
        <v>0.75</v>
      </c>
      <c r="Z374" s="27">
        <f>VLOOKUP($R374,CardStats!$A$3:$AH$473,16,FALSE)</f>
        <v>0.66666666666666663</v>
      </c>
      <c r="AA374" s="27">
        <f>VLOOKUP($R374,CardStats!$A$3:$AH$473,17,FALSE)</f>
        <v>0.5</v>
      </c>
      <c r="AB374" s="27">
        <f>VLOOKUP($R374,CardStats!$A$3:$AH$473,19,FALSE)</f>
        <v>0.33333333333333331</v>
      </c>
      <c r="AC374" s="27">
        <f>VLOOKUP($R374,CardStats!$A$3:$AH$473,20,FALSE)</f>
        <v>1</v>
      </c>
      <c r="AD374" s="27">
        <f>VLOOKUP($R374,CardStats!$A$3:$AH$473,22,FALSE)</f>
        <v>1</v>
      </c>
      <c r="AE374" s="27">
        <f>VLOOKUP($R374,CardStats!$A$3:$AH$473,23,FALSE)</f>
        <v>0.91666666666666663</v>
      </c>
      <c r="AF374" s="27">
        <f>VLOOKUP($R374,CardStats!$A$3:$AH$473,25,FALSE)</f>
        <v>1</v>
      </c>
    </row>
    <row r="375" spans="1:32" hidden="1" x14ac:dyDescent="0.3">
      <c r="A375" s="22">
        <f>VLOOKUP($O375,CardStats!$A$3:$AH$473,5,FALSE)</f>
        <v>3.9</v>
      </c>
      <c r="B375" s="22">
        <f>VLOOKUP($O375,CardStats!$A$3:$AH$473,6,FALSE)</f>
        <v>3.4</v>
      </c>
      <c r="C375" s="22">
        <f>VLOOKUP($O375,CardStats!$A$3:$AH$473,8,FALSE)</f>
        <v>2</v>
      </c>
      <c r="D375" s="22">
        <f>VLOOKUP($O375,CardStats!$A$3:$AH$473,9,FALSE)</f>
        <v>1.8</v>
      </c>
      <c r="E375" s="27">
        <f>VLOOKUP($O375,CardStats!$A$3:$AH$473,11,FALSE)</f>
        <v>0.6</v>
      </c>
      <c r="F375" s="27">
        <f>VLOOKUP($O375,CardStats!$A$3:$AH$473,12,FALSE)</f>
        <v>0.4</v>
      </c>
      <c r="G375" s="27">
        <f>VLOOKUP($O375,CardStats!$A$3:$AH$473,14,FALSE)</f>
        <v>0.5</v>
      </c>
      <c r="H375" s="27">
        <f>VLOOKUP($O375,CardStats!$A$3:$AH$473,15,FALSE)</f>
        <v>0.4</v>
      </c>
      <c r="I375" s="27">
        <f>VLOOKUP($O375,CardStats!$A$3:$AH$473,17,FALSE)</f>
        <v>0.4</v>
      </c>
      <c r="J375" s="27">
        <f>VLOOKUP($O375,CardStats!$A$3:$AH$473,18,FALSE)</f>
        <v>0.4</v>
      </c>
      <c r="K375" s="27">
        <f>VLOOKUP($O375,CardStats!$A$3:$AH$473,20,FALSE)</f>
        <v>0.9</v>
      </c>
      <c r="L375" s="27">
        <f>VLOOKUP($O375,CardStats!$A$3:$AH$473,21,FALSE)</f>
        <v>0.8</v>
      </c>
      <c r="M375" s="27">
        <f>VLOOKUP($O375,CardStats!$A$3:$AH$473,23,FALSE)</f>
        <v>0.5</v>
      </c>
      <c r="N375" s="27">
        <f>VLOOKUP($O375,CardStats!$A$3:$AH$473,24,FALSE)</f>
        <v>0.4</v>
      </c>
      <c r="O375" s="24" t="str">
        <f>Fixtures!A375</f>
        <v>Schalke 04</v>
      </c>
      <c r="P375" s="24" t="str">
        <f>Fixtures!E375</f>
        <v>Bundesliga</v>
      </c>
      <c r="Q375" s="25">
        <f>IF(Fixtures!C375&gt;7,Fixtures!D375)</f>
        <v>43847</v>
      </c>
      <c r="R375" s="24" t="str">
        <f>Fixtures!B375</f>
        <v>Borussia M'gladbach</v>
      </c>
      <c r="S375" s="22">
        <f>VLOOKUP($R375,CardStats!$A$3:$AH$473,5,FALSE)</f>
        <v>3.9</v>
      </c>
      <c r="T375" s="22">
        <f>VLOOKUP($R375,CardStats!$A$3:$AH$473,7,FALSE)</f>
        <v>3.8</v>
      </c>
      <c r="U375" s="22">
        <f>VLOOKUP($R375,CardStats!$A$3:$AH$473,8,FALSE)</f>
        <v>1.9</v>
      </c>
      <c r="V375" s="22">
        <f>VLOOKUP($R375,CardStats!$A$3:$AH$473,10,FALSE)</f>
        <v>1.8</v>
      </c>
      <c r="W375" s="27">
        <f>VLOOKUP($R375,CardStats!$A$3:$AH$473,11,FALSE)</f>
        <v>0.9</v>
      </c>
      <c r="X375" s="27">
        <f>VLOOKUP($R375,CardStats!$A$3:$AH$473,13,FALSE)</f>
        <v>1</v>
      </c>
      <c r="Y375" s="27">
        <f>VLOOKUP($R375,CardStats!$A$3:$AH$473,14,FALSE)</f>
        <v>0.7</v>
      </c>
      <c r="Z375" s="27">
        <f>VLOOKUP($R375,CardStats!$A$3:$AH$473,16,FALSE)</f>
        <v>0.8</v>
      </c>
      <c r="AA375" s="27">
        <f>VLOOKUP($R375,CardStats!$A$3:$AH$473,17,FALSE)</f>
        <v>0.3</v>
      </c>
      <c r="AB375" s="27">
        <f>VLOOKUP($R375,CardStats!$A$3:$AH$473,19,FALSE)</f>
        <v>0</v>
      </c>
      <c r="AC375" s="27">
        <f>VLOOKUP($R375,CardStats!$A$3:$AH$473,20,FALSE)</f>
        <v>1</v>
      </c>
      <c r="AD375" s="27">
        <f>VLOOKUP($R375,CardStats!$A$3:$AH$473,22,FALSE)</f>
        <v>1</v>
      </c>
      <c r="AE375" s="27">
        <f>VLOOKUP($R375,CardStats!$A$3:$AH$473,23,FALSE)</f>
        <v>0.7</v>
      </c>
      <c r="AF375" s="27">
        <f>VLOOKUP($R375,CardStats!$A$3:$AH$473,25,FALSE)</f>
        <v>0.8</v>
      </c>
    </row>
    <row r="376" spans="1:32" hidden="1" x14ac:dyDescent="0.3">
      <c r="A376" s="22">
        <f>VLOOKUP($O376,CardStats!$A$3:$AH$473,5,FALSE)</f>
        <v>4.7272727272727275</v>
      </c>
      <c r="B376" s="22">
        <f>VLOOKUP($O376,CardStats!$A$3:$AH$473,6,FALSE)</f>
        <v>4.333333333333333</v>
      </c>
      <c r="C376" s="22">
        <f>VLOOKUP($O376,CardStats!$A$3:$AH$473,8,FALSE)</f>
        <v>2.5454545454545454</v>
      </c>
      <c r="D376" s="22">
        <f>VLOOKUP($O376,CardStats!$A$3:$AH$473,9,FALSE)</f>
        <v>2.5</v>
      </c>
      <c r="E376" s="27">
        <f>VLOOKUP($O376,CardStats!$A$3:$AH$473,11,FALSE)</f>
        <v>0.72727272727272729</v>
      </c>
      <c r="F376" s="27">
        <f>VLOOKUP($O376,CardStats!$A$3:$AH$473,12,FALSE)</f>
        <v>0.66666666666666663</v>
      </c>
      <c r="G376" s="27">
        <f>VLOOKUP($O376,CardStats!$A$3:$AH$473,14,FALSE)</f>
        <v>0.54545454545454541</v>
      </c>
      <c r="H376" s="27">
        <f>VLOOKUP($O376,CardStats!$A$3:$AH$473,15,FALSE)</f>
        <v>0.33333333333333331</v>
      </c>
      <c r="I376" s="27">
        <f>VLOOKUP($O376,CardStats!$A$3:$AH$473,17,FALSE)</f>
        <v>0.45454545454545453</v>
      </c>
      <c r="J376" s="27">
        <f>VLOOKUP($O376,CardStats!$A$3:$AH$473,18,FALSE)</f>
        <v>0.33333333333333331</v>
      </c>
      <c r="K376" s="27">
        <f>VLOOKUP($O376,CardStats!$A$3:$AH$473,20,FALSE)</f>
        <v>0.90909090909090906</v>
      </c>
      <c r="L376" s="27">
        <f>VLOOKUP($O376,CardStats!$A$3:$AH$473,21,FALSE)</f>
        <v>0.83333333333333337</v>
      </c>
      <c r="M376" s="27">
        <f>VLOOKUP($O376,CardStats!$A$3:$AH$473,23,FALSE)</f>
        <v>0.72727272727272729</v>
      </c>
      <c r="N376" s="27">
        <f>VLOOKUP($O376,CardStats!$A$3:$AH$473,24,FALSE)</f>
        <v>0.66666666666666663</v>
      </c>
      <c r="O376" s="24" t="str">
        <f>Fixtures!A376</f>
        <v>Arsenal</v>
      </c>
      <c r="P376" s="24" t="str">
        <f>Fixtures!E376</f>
        <v>Premier League</v>
      </c>
      <c r="Q376" s="25">
        <f>IF(Fixtures!C376&gt;7,Fixtures!D376)</f>
        <v>43848</v>
      </c>
      <c r="R376" s="24" t="str">
        <f>Fixtures!B376</f>
        <v>Sheffield United</v>
      </c>
      <c r="S376" s="22">
        <f>VLOOKUP($R376,CardStats!$A$3:$AH$473,5,FALSE)</f>
        <v>3.1818181818181817</v>
      </c>
      <c r="T376" s="22">
        <f>VLOOKUP($R376,CardStats!$A$3:$AH$473,7,FALSE)</f>
        <v>2.8</v>
      </c>
      <c r="U376" s="22">
        <f>VLOOKUP($R376,CardStats!$A$3:$AH$473,8,FALSE)</f>
        <v>1.9090909090909092</v>
      </c>
      <c r="V376" s="22">
        <f>VLOOKUP($R376,CardStats!$A$3:$AH$473,10,FALSE)</f>
        <v>1.8</v>
      </c>
      <c r="W376" s="27">
        <f>VLOOKUP($R376,CardStats!$A$3:$AH$473,11,FALSE)</f>
        <v>0.63636363636363635</v>
      </c>
      <c r="X376" s="27">
        <f>VLOOKUP($R376,CardStats!$A$3:$AH$473,13,FALSE)</f>
        <v>0.6</v>
      </c>
      <c r="Y376" s="27">
        <f>VLOOKUP($R376,CardStats!$A$3:$AH$473,14,FALSE)</f>
        <v>0.36363636363636365</v>
      </c>
      <c r="Z376" s="27">
        <f>VLOOKUP($R376,CardStats!$A$3:$AH$473,16,FALSE)</f>
        <v>0.4</v>
      </c>
      <c r="AA376" s="27">
        <f>VLOOKUP($R376,CardStats!$A$3:$AH$473,17,FALSE)</f>
        <v>9.0909090909090912E-2</v>
      </c>
      <c r="AB376" s="27">
        <f>VLOOKUP($R376,CardStats!$A$3:$AH$473,19,FALSE)</f>
        <v>0</v>
      </c>
      <c r="AC376" s="27">
        <f>VLOOKUP($R376,CardStats!$A$3:$AH$473,20,FALSE)</f>
        <v>1</v>
      </c>
      <c r="AD376" s="27">
        <f>VLOOKUP($R376,CardStats!$A$3:$AH$473,22,FALSE)</f>
        <v>1</v>
      </c>
      <c r="AE376" s="27">
        <f>VLOOKUP($R376,CardStats!$A$3:$AH$473,23,FALSE)</f>
        <v>0.54545454545454541</v>
      </c>
      <c r="AF376" s="27">
        <f>VLOOKUP($R376,CardStats!$A$3:$AH$473,25,FALSE)</f>
        <v>0.6</v>
      </c>
    </row>
    <row r="377" spans="1:32" hidden="1" x14ac:dyDescent="0.3">
      <c r="A377" s="22">
        <f>VLOOKUP($O377,CardStats!$A$3:$AH$473,5,FALSE)</f>
        <v>2.9090909090909092</v>
      </c>
      <c r="B377" s="22">
        <f>VLOOKUP($O377,CardStats!$A$3:$AH$473,6,FALSE)</f>
        <v>2.6666666666666665</v>
      </c>
      <c r="C377" s="22">
        <f>VLOOKUP($O377,CardStats!$A$3:$AH$473,8,FALSE)</f>
        <v>1.4545454545454546</v>
      </c>
      <c r="D377" s="22">
        <f>VLOOKUP($O377,CardStats!$A$3:$AH$473,9,FALSE)</f>
        <v>1</v>
      </c>
      <c r="E377" s="27">
        <f>VLOOKUP($O377,CardStats!$A$3:$AH$473,11,FALSE)</f>
        <v>0.54545454545454541</v>
      </c>
      <c r="F377" s="27">
        <f>VLOOKUP($O377,CardStats!$A$3:$AH$473,12,FALSE)</f>
        <v>0.5</v>
      </c>
      <c r="G377" s="27">
        <f>VLOOKUP($O377,CardStats!$A$3:$AH$473,14,FALSE)</f>
        <v>0.27272727272727271</v>
      </c>
      <c r="H377" s="27">
        <f>VLOOKUP($O377,CardStats!$A$3:$AH$473,15,FALSE)</f>
        <v>0.16666666666666666</v>
      </c>
      <c r="I377" s="27">
        <f>VLOOKUP($O377,CardStats!$A$3:$AH$473,17,FALSE)</f>
        <v>0.27272727272727271</v>
      </c>
      <c r="J377" s="27">
        <f>VLOOKUP($O377,CardStats!$A$3:$AH$473,18,FALSE)</f>
        <v>0.16666666666666666</v>
      </c>
      <c r="K377" s="27">
        <f>VLOOKUP($O377,CardStats!$A$3:$AH$473,20,FALSE)</f>
        <v>0.72727272727272729</v>
      </c>
      <c r="L377" s="27">
        <f>VLOOKUP($O377,CardStats!$A$3:$AH$473,21,FALSE)</f>
        <v>0.5</v>
      </c>
      <c r="M377" s="27">
        <f>VLOOKUP($O377,CardStats!$A$3:$AH$473,23,FALSE)</f>
        <v>0.45454545454545453</v>
      </c>
      <c r="N377" s="27">
        <f>VLOOKUP($O377,CardStats!$A$3:$AH$473,24,FALSE)</f>
        <v>0.5</v>
      </c>
      <c r="O377" s="24" t="str">
        <f>Fixtures!A377</f>
        <v>Brighton &amp; Hove Albion</v>
      </c>
      <c r="P377" s="24" t="str">
        <f>Fixtures!E377</f>
        <v>Premier League</v>
      </c>
      <c r="Q377" s="25">
        <f>IF(Fixtures!C377&gt;7,Fixtures!D377)</f>
        <v>43848</v>
      </c>
      <c r="R377" s="24" t="str">
        <f>Fixtures!B377</f>
        <v>Aston Villa</v>
      </c>
      <c r="S377" s="22">
        <f>VLOOKUP($R377,CardStats!$A$3:$AH$473,5,FALSE)</f>
        <v>4.5454545454545459</v>
      </c>
      <c r="T377" s="22">
        <f>VLOOKUP($R377,CardStats!$A$3:$AH$473,7,FALSE)</f>
        <v>5</v>
      </c>
      <c r="U377" s="22">
        <f>VLOOKUP($R377,CardStats!$A$3:$AH$473,8,FALSE)</f>
        <v>1.6363636363636365</v>
      </c>
      <c r="V377" s="22">
        <f>VLOOKUP($R377,CardStats!$A$3:$AH$473,10,FALSE)</f>
        <v>2.2000000000000002</v>
      </c>
      <c r="W377" s="27">
        <f>VLOOKUP($R377,CardStats!$A$3:$AH$473,11,FALSE)</f>
        <v>0.81818181818181823</v>
      </c>
      <c r="X377" s="27">
        <f>VLOOKUP($R377,CardStats!$A$3:$AH$473,13,FALSE)</f>
        <v>0.8</v>
      </c>
      <c r="Y377" s="27">
        <f>VLOOKUP($R377,CardStats!$A$3:$AH$473,14,FALSE)</f>
        <v>0.72727272727272729</v>
      </c>
      <c r="Z377" s="27">
        <f>VLOOKUP($R377,CardStats!$A$3:$AH$473,16,FALSE)</f>
        <v>0.8</v>
      </c>
      <c r="AA377" s="27">
        <f>VLOOKUP($R377,CardStats!$A$3:$AH$473,17,FALSE)</f>
        <v>0.54545454545454541</v>
      </c>
      <c r="AB377" s="27">
        <f>VLOOKUP($R377,CardStats!$A$3:$AH$473,19,FALSE)</f>
        <v>0.4</v>
      </c>
      <c r="AC377" s="27">
        <f>VLOOKUP($R377,CardStats!$A$3:$AH$473,20,FALSE)</f>
        <v>0.81818181818181823</v>
      </c>
      <c r="AD377" s="27">
        <f>VLOOKUP($R377,CardStats!$A$3:$AH$473,22,FALSE)</f>
        <v>0.8</v>
      </c>
      <c r="AE377" s="27">
        <f>VLOOKUP($R377,CardStats!$A$3:$AH$473,23,FALSE)</f>
        <v>0.36363636363636365</v>
      </c>
      <c r="AF377" s="27">
        <f>VLOOKUP($R377,CardStats!$A$3:$AH$473,25,FALSE)</f>
        <v>0.4</v>
      </c>
    </row>
    <row r="378" spans="1:32" hidden="1" x14ac:dyDescent="0.3">
      <c r="A378" s="22">
        <f>VLOOKUP($O378,CardStats!$A$3:$AH$473,5,FALSE)</f>
        <v>3.6363636363636362</v>
      </c>
      <c r="B378" s="22">
        <f>VLOOKUP($O378,CardStats!$A$3:$AH$473,6,FALSE)</f>
        <v>3.6666666666666665</v>
      </c>
      <c r="C378" s="22">
        <f>VLOOKUP($O378,CardStats!$A$3:$AH$473,8,FALSE)</f>
        <v>2.1818181818181817</v>
      </c>
      <c r="D378" s="22">
        <f>VLOOKUP($O378,CardStats!$A$3:$AH$473,9,FALSE)</f>
        <v>2.5</v>
      </c>
      <c r="E378" s="27">
        <f>VLOOKUP($O378,CardStats!$A$3:$AH$473,11,FALSE)</f>
        <v>0.72727272727272729</v>
      </c>
      <c r="F378" s="27">
        <f>VLOOKUP($O378,CardStats!$A$3:$AH$473,12,FALSE)</f>
        <v>0.66666666666666663</v>
      </c>
      <c r="G378" s="27">
        <f>VLOOKUP($O378,CardStats!$A$3:$AH$473,14,FALSE)</f>
        <v>0.72727272727272729</v>
      </c>
      <c r="H378" s="27">
        <f>VLOOKUP($O378,CardStats!$A$3:$AH$473,15,FALSE)</f>
        <v>0.66666666666666663</v>
      </c>
      <c r="I378" s="27">
        <f>VLOOKUP($O378,CardStats!$A$3:$AH$473,17,FALSE)</f>
        <v>9.0909090909090912E-2</v>
      </c>
      <c r="J378" s="27">
        <f>VLOOKUP($O378,CardStats!$A$3:$AH$473,18,FALSE)</f>
        <v>0.16666666666666666</v>
      </c>
      <c r="K378" s="27">
        <f>VLOOKUP($O378,CardStats!$A$3:$AH$473,20,FALSE)</f>
        <v>1</v>
      </c>
      <c r="L378" s="27">
        <f>VLOOKUP($O378,CardStats!$A$3:$AH$473,21,FALSE)</f>
        <v>1</v>
      </c>
      <c r="M378" s="27">
        <f>VLOOKUP($O378,CardStats!$A$3:$AH$473,23,FALSE)</f>
        <v>0.63636363636363635</v>
      </c>
      <c r="N378" s="27">
        <f>VLOOKUP($O378,CardStats!$A$3:$AH$473,24,FALSE)</f>
        <v>0.66666666666666663</v>
      </c>
      <c r="O378" s="24" t="str">
        <f>Fixtures!A378</f>
        <v>Manchester City</v>
      </c>
      <c r="P378" s="24" t="str">
        <f>Fixtures!E378</f>
        <v>Premier League</v>
      </c>
      <c r="Q378" s="25">
        <f>IF(Fixtures!C378&gt;7,Fixtures!D378)</f>
        <v>43848</v>
      </c>
      <c r="R378" s="24" t="str">
        <f>Fixtures!B378</f>
        <v>Crystal Palace</v>
      </c>
      <c r="S378" s="22">
        <f>VLOOKUP($R378,CardStats!$A$3:$AH$473,5,FALSE)</f>
        <v>4.7272727272727275</v>
      </c>
      <c r="T378" s="22">
        <f>VLOOKUP($R378,CardStats!$A$3:$AH$473,7,FALSE)</f>
        <v>4.8</v>
      </c>
      <c r="U378" s="22">
        <f>VLOOKUP($R378,CardStats!$A$3:$AH$473,8,FALSE)</f>
        <v>2</v>
      </c>
      <c r="V378" s="22">
        <f>VLOOKUP($R378,CardStats!$A$3:$AH$473,10,FALSE)</f>
        <v>2</v>
      </c>
      <c r="W378" s="27">
        <f>VLOOKUP($R378,CardStats!$A$3:$AH$473,11,FALSE)</f>
        <v>0.81818181818181823</v>
      </c>
      <c r="X378" s="27">
        <f>VLOOKUP($R378,CardStats!$A$3:$AH$473,13,FALSE)</f>
        <v>0.8</v>
      </c>
      <c r="Y378" s="27">
        <f>VLOOKUP($R378,CardStats!$A$3:$AH$473,14,FALSE)</f>
        <v>0.81818181818181823</v>
      </c>
      <c r="Z378" s="27">
        <f>VLOOKUP($R378,CardStats!$A$3:$AH$473,16,FALSE)</f>
        <v>0.8</v>
      </c>
      <c r="AA378" s="27">
        <f>VLOOKUP($R378,CardStats!$A$3:$AH$473,17,FALSE)</f>
        <v>0.54545454545454541</v>
      </c>
      <c r="AB378" s="27">
        <f>VLOOKUP($R378,CardStats!$A$3:$AH$473,19,FALSE)</f>
        <v>0.6</v>
      </c>
      <c r="AC378" s="27">
        <f>VLOOKUP($R378,CardStats!$A$3:$AH$473,20,FALSE)</f>
        <v>0.90909090909090906</v>
      </c>
      <c r="AD378" s="27">
        <f>VLOOKUP($R378,CardStats!$A$3:$AH$473,22,FALSE)</f>
        <v>0.8</v>
      </c>
      <c r="AE378" s="27">
        <f>VLOOKUP($R378,CardStats!$A$3:$AH$473,23,FALSE)</f>
        <v>0.72727272727272729</v>
      </c>
      <c r="AF378" s="27">
        <f>VLOOKUP($R378,CardStats!$A$3:$AH$473,25,FALSE)</f>
        <v>0.6</v>
      </c>
    </row>
    <row r="379" spans="1:32" hidden="1" x14ac:dyDescent="0.3">
      <c r="A379" s="22">
        <f>VLOOKUP($O379,CardStats!$A$3:$AH$473,5,FALSE)</f>
        <v>3.6363636363636362</v>
      </c>
      <c r="B379" s="22">
        <f>VLOOKUP($O379,CardStats!$A$3:$AH$473,6,FALSE)</f>
        <v>4.5999999999999996</v>
      </c>
      <c r="C379" s="22">
        <f>VLOOKUP($O379,CardStats!$A$3:$AH$473,8,FALSE)</f>
        <v>1.8181818181818181</v>
      </c>
      <c r="D379" s="22">
        <f>VLOOKUP($O379,CardStats!$A$3:$AH$473,9,FALSE)</f>
        <v>2.2000000000000002</v>
      </c>
      <c r="E379" s="27">
        <f>VLOOKUP($O379,CardStats!$A$3:$AH$473,11,FALSE)</f>
        <v>0.90909090909090906</v>
      </c>
      <c r="F379" s="27">
        <f>VLOOKUP($O379,CardStats!$A$3:$AH$473,12,FALSE)</f>
        <v>1</v>
      </c>
      <c r="G379" s="27">
        <f>VLOOKUP($O379,CardStats!$A$3:$AH$473,14,FALSE)</f>
        <v>0.54545454545454541</v>
      </c>
      <c r="H379" s="27">
        <f>VLOOKUP($O379,CardStats!$A$3:$AH$473,15,FALSE)</f>
        <v>0.8</v>
      </c>
      <c r="I379" s="27">
        <f>VLOOKUP($O379,CardStats!$A$3:$AH$473,17,FALSE)</f>
        <v>0.27272727272727271</v>
      </c>
      <c r="J379" s="27">
        <f>VLOOKUP($O379,CardStats!$A$3:$AH$473,18,FALSE)</f>
        <v>0.6</v>
      </c>
      <c r="K379" s="27">
        <f>VLOOKUP($O379,CardStats!$A$3:$AH$473,20,FALSE)</f>
        <v>0.90909090909090906</v>
      </c>
      <c r="L379" s="27">
        <f>VLOOKUP($O379,CardStats!$A$3:$AH$473,21,FALSE)</f>
        <v>1</v>
      </c>
      <c r="M379" s="27">
        <f>VLOOKUP($O379,CardStats!$A$3:$AH$473,23,FALSE)</f>
        <v>0.63636363636363635</v>
      </c>
      <c r="N379" s="27">
        <f>VLOOKUP($O379,CardStats!$A$3:$AH$473,24,FALSE)</f>
        <v>0.8</v>
      </c>
      <c r="O379" s="24" t="str">
        <f>Fixtures!A379</f>
        <v>Newcastle United</v>
      </c>
      <c r="P379" s="24" t="str">
        <f>Fixtures!E379</f>
        <v>Premier League</v>
      </c>
      <c r="Q379" s="25">
        <f>IF(Fixtures!C379&gt;7,Fixtures!D379)</f>
        <v>43848</v>
      </c>
      <c r="R379" s="24" t="str">
        <f>Fixtures!B379</f>
        <v>Chelsea</v>
      </c>
      <c r="S379" s="22">
        <f>VLOOKUP($R379,CardStats!$A$3:$AH$473,5,FALSE)</f>
        <v>3.6363636363636362</v>
      </c>
      <c r="T379" s="22">
        <f>VLOOKUP($R379,CardStats!$A$3:$AH$473,7,FALSE)</f>
        <v>4</v>
      </c>
      <c r="U379" s="22">
        <f>VLOOKUP($R379,CardStats!$A$3:$AH$473,8,FALSE)</f>
        <v>1.8181818181818181</v>
      </c>
      <c r="V379" s="22">
        <f>VLOOKUP($R379,CardStats!$A$3:$AH$473,10,FALSE)</f>
        <v>2</v>
      </c>
      <c r="W379" s="27">
        <f>VLOOKUP($R379,CardStats!$A$3:$AH$473,11,FALSE)</f>
        <v>0.63636363636363635</v>
      </c>
      <c r="X379" s="27">
        <f>VLOOKUP($R379,CardStats!$A$3:$AH$473,13,FALSE)</f>
        <v>0.66666666666666663</v>
      </c>
      <c r="Y379" s="27">
        <f>VLOOKUP($R379,CardStats!$A$3:$AH$473,14,FALSE)</f>
        <v>0.45454545454545453</v>
      </c>
      <c r="Z379" s="27">
        <f>VLOOKUP($R379,CardStats!$A$3:$AH$473,16,FALSE)</f>
        <v>0.5</v>
      </c>
      <c r="AA379" s="27">
        <f>VLOOKUP($R379,CardStats!$A$3:$AH$473,17,FALSE)</f>
        <v>0.45454545454545453</v>
      </c>
      <c r="AB379" s="27">
        <f>VLOOKUP($R379,CardStats!$A$3:$AH$473,19,FALSE)</f>
        <v>0.5</v>
      </c>
      <c r="AC379" s="27">
        <f>VLOOKUP($R379,CardStats!$A$3:$AH$473,20,FALSE)</f>
        <v>0.90909090909090906</v>
      </c>
      <c r="AD379" s="27">
        <f>VLOOKUP($R379,CardStats!$A$3:$AH$473,22,FALSE)</f>
        <v>1</v>
      </c>
      <c r="AE379" s="27">
        <f>VLOOKUP($R379,CardStats!$A$3:$AH$473,23,FALSE)</f>
        <v>0.63636363636363635</v>
      </c>
      <c r="AF379" s="27">
        <f>VLOOKUP($R379,CardStats!$A$3:$AH$473,25,FALSE)</f>
        <v>0.66666666666666663</v>
      </c>
    </row>
    <row r="380" spans="1:32" hidden="1" x14ac:dyDescent="0.3">
      <c r="A380" s="22">
        <f>VLOOKUP($O380,CardStats!$A$3:$AH$473,5,FALSE)</f>
        <v>3</v>
      </c>
      <c r="B380" s="22">
        <f>VLOOKUP($O380,CardStats!$A$3:$AH$473,6,FALSE)</f>
        <v>3.6</v>
      </c>
      <c r="C380" s="22">
        <f>VLOOKUP($O380,CardStats!$A$3:$AH$473,8,FALSE)</f>
        <v>1.5454545454545454</v>
      </c>
      <c r="D380" s="22">
        <f>VLOOKUP($O380,CardStats!$A$3:$AH$473,9,FALSE)</f>
        <v>1.6</v>
      </c>
      <c r="E380" s="27">
        <f>VLOOKUP($O380,CardStats!$A$3:$AH$473,11,FALSE)</f>
        <v>0.63636363636363635</v>
      </c>
      <c r="F380" s="27">
        <f>VLOOKUP($O380,CardStats!$A$3:$AH$473,12,FALSE)</f>
        <v>0.8</v>
      </c>
      <c r="G380" s="27">
        <f>VLOOKUP($O380,CardStats!$A$3:$AH$473,14,FALSE)</f>
        <v>0.54545454545454541</v>
      </c>
      <c r="H380" s="27">
        <f>VLOOKUP($O380,CardStats!$A$3:$AH$473,15,FALSE)</f>
        <v>0.8</v>
      </c>
      <c r="I380" s="27">
        <f>VLOOKUP($O380,CardStats!$A$3:$AH$473,17,FALSE)</f>
        <v>0</v>
      </c>
      <c r="J380" s="27">
        <f>VLOOKUP($O380,CardStats!$A$3:$AH$473,18,FALSE)</f>
        <v>0</v>
      </c>
      <c r="K380" s="27">
        <f>VLOOKUP($O380,CardStats!$A$3:$AH$473,20,FALSE)</f>
        <v>1</v>
      </c>
      <c r="L380" s="27">
        <f>VLOOKUP($O380,CardStats!$A$3:$AH$473,21,FALSE)</f>
        <v>1</v>
      </c>
      <c r="M380" s="27">
        <f>VLOOKUP($O380,CardStats!$A$3:$AH$473,23,FALSE)</f>
        <v>0.36363636363636365</v>
      </c>
      <c r="N380" s="27">
        <f>VLOOKUP($O380,CardStats!$A$3:$AH$473,24,FALSE)</f>
        <v>0.4</v>
      </c>
      <c r="O380" s="24" t="str">
        <f>Fixtures!A380</f>
        <v>Norwich City</v>
      </c>
      <c r="P380" s="24" t="str">
        <f>Fixtures!E380</f>
        <v>Premier League</v>
      </c>
      <c r="Q380" s="25">
        <f>IF(Fixtures!C380&gt;7,Fixtures!D380)</f>
        <v>43848</v>
      </c>
      <c r="R380" s="24" t="str">
        <f>Fixtures!B380</f>
        <v>AFC Bournemouth</v>
      </c>
      <c r="S380" s="22">
        <f>VLOOKUP($R380,CardStats!$A$3:$AH$473,5,FALSE)</f>
        <v>4.2727272727272725</v>
      </c>
      <c r="T380" s="22">
        <f>VLOOKUP($R380,CardStats!$A$3:$AH$473,7,FALSE)</f>
        <v>4.2</v>
      </c>
      <c r="U380" s="22">
        <f>VLOOKUP($R380,CardStats!$A$3:$AH$473,8,FALSE)</f>
        <v>2.1818181818181817</v>
      </c>
      <c r="V380" s="22">
        <f>VLOOKUP($R380,CardStats!$A$3:$AH$473,10,FALSE)</f>
        <v>2.6</v>
      </c>
      <c r="W380" s="27">
        <f>VLOOKUP($R380,CardStats!$A$3:$AH$473,11,FALSE)</f>
        <v>0.90909090909090906</v>
      </c>
      <c r="X380" s="27">
        <f>VLOOKUP($R380,CardStats!$A$3:$AH$473,13,FALSE)</f>
        <v>0.8</v>
      </c>
      <c r="Y380" s="27">
        <f>VLOOKUP($R380,CardStats!$A$3:$AH$473,14,FALSE)</f>
        <v>0.72727272727272729</v>
      </c>
      <c r="Z380" s="27">
        <f>VLOOKUP($R380,CardStats!$A$3:$AH$473,16,FALSE)</f>
        <v>0.6</v>
      </c>
      <c r="AA380" s="27">
        <f>VLOOKUP($R380,CardStats!$A$3:$AH$473,17,FALSE)</f>
        <v>0.18181818181818182</v>
      </c>
      <c r="AB380" s="27">
        <f>VLOOKUP($R380,CardStats!$A$3:$AH$473,19,FALSE)</f>
        <v>0.2</v>
      </c>
      <c r="AC380" s="27">
        <f>VLOOKUP($R380,CardStats!$A$3:$AH$473,20,FALSE)</f>
        <v>0.90909090909090906</v>
      </c>
      <c r="AD380" s="27">
        <f>VLOOKUP($R380,CardStats!$A$3:$AH$473,22,FALSE)</f>
        <v>1</v>
      </c>
      <c r="AE380" s="27">
        <f>VLOOKUP($R380,CardStats!$A$3:$AH$473,23,FALSE)</f>
        <v>0.72727272727272729</v>
      </c>
      <c r="AF380" s="27">
        <f>VLOOKUP($R380,CardStats!$A$3:$AH$473,25,FALSE)</f>
        <v>1</v>
      </c>
    </row>
    <row r="381" spans="1:32" hidden="1" x14ac:dyDescent="0.3">
      <c r="A381" s="22">
        <f>VLOOKUP($O381,CardStats!$A$3:$AH$473,5,FALSE)</f>
        <v>3.1818181818181817</v>
      </c>
      <c r="B381" s="22">
        <f>VLOOKUP($O381,CardStats!$A$3:$AH$473,6,FALSE)</f>
        <v>2.8</v>
      </c>
      <c r="C381" s="22">
        <f>VLOOKUP($O381,CardStats!$A$3:$AH$473,8,FALSE)</f>
        <v>1.4545454545454546</v>
      </c>
      <c r="D381" s="22">
        <f>VLOOKUP($O381,CardStats!$A$3:$AH$473,9,FALSE)</f>
        <v>1.4</v>
      </c>
      <c r="E381" s="27">
        <f>VLOOKUP($O381,CardStats!$A$3:$AH$473,11,FALSE)</f>
        <v>0.72727272727272729</v>
      </c>
      <c r="F381" s="27">
        <f>VLOOKUP($O381,CardStats!$A$3:$AH$473,12,FALSE)</f>
        <v>0.6</v>
      </c>
      <c r="G381" s="27">
        <f>VLOOKUP($O381,CardStats!$A$3:$AH$473,14,FALSE)</f>
        <v>0.54545454545454541</v>
      </c>
      <c r="H381" s="27">
        <f>VLOOKUP($O381,CardStats!$A$3:$AH$473,15,FALSE)</f>
        <v>0.4</v>
      </c>
      <c r="I381" s="27">
        <f>VLOOKUP($O381,CardStats!$A$3:$AH$473,17,FALSE)</f>
        <v>0.27272727272727271</v>
      </c>
      <c r="J381" s="27">
        <f>VLOOKUP($O381,CardStats!$A$3:$AH$473,18,FALSE)</f>
        <v>0.2</v>
      </c>
      <c r="K381" s="27">
        <f>VLOOKUP($O381,CardStats!$A$3:$AH$473,20,FALSE)</f>
        <v>0.81818181818181823</v>
      </c>
      <c r="L381" s="27">
        <f>VLOOKUP($O381,CardStats!$A$3:$AH$473,21,FALSE)</f>
        <v>0.8</v>
      </c>
      <c r="M381" s="27">
        <f>VLOOKUP($O381,CardStats!$A$3:$AH$473,23,FALSE)</f>
        <v>0.45454545454545453</v>
      </c>
      <c r="N381" s="27">
        <f>VLOOKUP($O381,CardStats!$A$3:$AH$473,24,FALSE)</f>
        <v>0.4</v>
      </c>
      <c r="O381" s="24" t="str">
        <f>Fixtures!A381</f>
        <v>Southampton</v>
      </c>
      <c r="P381" s="24" t="str">
        <f>Fixtures!E381</f>
        <v>Premier League</v>
      </c>
      <c r="Q381" s="25">
        <f>IF(Fixtures!C381&gt;7,Fixtures!D381)</f>
        <v>43848</v>
      </c>
      <c r="R381" s="24" t="str">
        <f>Fixtures!B381</f>
        <v>Wolverhampton Wanderers</v>
      </c>
      <c r="S381" s="22">
        <f>VLOOKUP($R381,CardStats!$A$3:$AH$473,5,FALSE)</f>
        <v>3.9090909090909092</v>
      </c>
      <c r="T381" s="22">
        <f>VLOOKUP($R381,CardStats!$A$3:$AH$473,7,FALSE)</f>
        <v>4.666666666666667</v>
      </c>
      <c r="U381" s="22">
        <f>VLOOKUP($R381,CardStats!$A$3:$AH$473,8,FALSE)</f>
        <v>2.0909090909090908</v>
      </c>
      <c r="V381" s="22">
        <f>VLOOKUP($R381,CardStats!$A$3:$AH$473,10,FALSE)</f>
        <v>2.8333333333333335</v>
      </c>
      <c r="W381" s="27">
        <f>VLOOKUP($R381,CardStats!$A$3:$AH$473,11,FALSE)</f>
        <v>0.63636363636363635</v>
      </c>
      <c r="X381" s="27">
        <f>VLOOKUP($R381,CardStats!$A$3:$AH$473,13,FALSE)</f>
        <v>0.66666666666666663</v>
      </c>
      <c r="Y381" s="27">
        <f>VLOOKUP($R381,CardStats!$A$3:$AH$473,14,FALSE)</f>
        <v>0.54545454545454541</v>
      </c>
      <c r="Z381" s="27">
        <f>VLOOKUP($R381,CardStats!$A$3:$AH$473,16,FALSE)</f>
        <v>0.66666666666666663</v>
      </c>
      <c r="AA381" s="27">
        <f>VLOOKUP($R381,CardStats!$A$3:$AH$473,17,FALSE)</f>
        <v>0.45454545454545453</v>
      </c>
      <c r="AB381" s="27">
        <f>VLOOKUP($R381,CardStats!$A$3:$AH$473,19,FALSE)</f>
        <v>0.66666666666666663</v>
      </c>
      <c r="AC381" s="27">
        <f>VLOOKUP($R381,CardStats!$A$3:$AH$473,20,FALSE)</f>
        <v>0.81818181818181823</v>
      </c>
      <c r="AD381" s="27">
        <f>VLOOKUP($R381,CardStats!$A$3:$AH$473,22,FALSE)</f>
        <v>1</v>
      </c>
      <c r="AE381" s="27">
        <f>VLOOKUP($R381,CardStats!$A$3:$AH$473,23,FALSE)</f>
        <v>0.72727272727272729</v>
      </c>
      <c r="AF381" s="27">
        <f>VLOOKUP($R381,CardStats!$A$3:$AH$473,25,FALSE)</f>
        <v>1</v>
      </c>
    </row>
    <row r="382" spans="1:32" hidden="1" x14ac:dyDescent="0.3">
      <c r="A382" s="22">
        <f>VLOOKUP($O382,CardStats!$A$3:$AH$473,5,FALSE)</f>
        <v>4.2727272727272725</v>
      </c>
      <c r="B382" s="22">
        <f>VLOOKUP($O382,CardStats!$A$3:$AH$473,6,FALSE)</f>
        <v>4.166666666666667</v>
      </c>
      <c r="C382" s="22">
        <f>VLOOKUP($O382,CardStats!$A$3:$AH$473,8,FALSE)</f>
        <v>2.2727272727272729</v>
      </c>
      <c r="D382" s="22">
        <f>VLOOKUP($O382,CardStats!$A$3:$AH$473,9,FALSE)</f>
        <v>2.1666666666666665</v>
      </c>
      <c r="E382" s="27">
        <f>VLOOKUP($O382,CardStats!$A$3:$AH$473,11,FALSE)</f>
        <v>0.63636363636363635</v>
      </c>
      <c r="F382" s="27">
        <f>VLOOKUP($O382,CardStats!$A$3:$AH$473,12,FALSE)</f>
        <v>0.5</v>
      </c>
      <c r="G382" s="27">
        <f>VLOOKUP($O382,CardStats!$A$3:$AH$473,14,FALSE)</f>
        <v>0.63636363636363635</v>
      </c>
      <c r="H382" s="27">
        <f>VLOOKUP($O382,CardStats!$A$3:$AH$473,15,FALSE)</f>
        <v>0.5</v>
      </c>
      <c r="I382" s="27">
        <f>VLOOKUP($O382,CardStats!$A$3:$AH$473,17,FALSE)</f>
        <v>0.54545454545454541</v>
      </c>
      <c r="J382" s="27">
        <f>VLOOKUP($O382,CardStats!$A$3:$AH$473,18,FALSE)</f>
        <v>0.5</v>
      </c>
      <c r="K382" s="27">
        <f>VLOOKUP($O382,CardStats!$A$3:$AH$473,20,FALSE)</f>
        <v>0.81818181818181823</v>
      </c>
      <c r="L382" s="27">
        <f>VLOOKUP($O382,CardStats!$A$3:$AH$473,21,FALSE)</f>
        <v>0.66666666666666663</v>
      </c>
      <c r="M382" s="27">
        <f>VLOOKUP($O382,CardStats!$A$3:$AH$473,23,FALSE)</f>
        <v>0.63636363636363635</v>
      </c>
      <c r="N382" s="27">
        <f>VLOOKUP($O382,CardStats!$A$3:$AH$473,24,FALSE)</f>
        <v>0.5</v>
      </c>
      <c r="O382" s="24" t="str">
        <f>Fixtures!A382</f>
        <v>Watford</v>
      </c>
      <c r="P382" s="24" t="str">
        <f>Fixtures!E382</f>
        <v>Premier League</v>
      </c>
      <c r="Q382" s="25">
        <f>IF(Fixtures!C382&gt;7,Fixtures!D382)</f>
        <v>43848</v>
      </c>
      <c r="R382" s="24" t="str">
        <f>Fixtures!B382</f>
        <v>Tottenham Hotspur</v>
      </c>
      <c r="S382" s="22">
        <f>VLOOKUP($R382,CardStats!$A$3:$AH$473,5,FALSE)</f>
        <v>4.3636363636363633</v>
      </c>
      <c r="T382" s="22">
        <f>VLOOKUP($R382,CardStats!$A$3:$AH$473,7,FALSE)</f>
        <v>4.166666666666667</v>
      </c>
      <c r="U382" s="22">
        <f>VLOOKUP($R382,CardStats!$A$3:$AH$473,8,FALSE)</f>
        <v>2.4545454545454546</v>
      </c>
      <c r="V382" s="22">
        <f>VLOOKUP($R382,CardStats!$A$3:$AH$473,10,FALSE)</f>
        <v>2.3333333333333335</v>
      </c>
      <c r="W382" s="27">
        <f>VLOOKUP($R382,CardStats!$A$3:$AH$473,11,FALSE)</f>
        <v>0.81818181818181823</v>
      </c>
      <c r="X382" s="27">
        <f>VLOOKUP($R382,CardStats!$A$3:$AH$473,13,FALSE)</f>
        <v>0.83333333333333337</v>
      </c>
      <c r="Y382" s="27">
        <f>VLOOKUP($R382,CardStats!$A$3:$AH$473,14,FALSE)</f>
        <v>0.63636363636363635</v>
      </c>
      <c r="Z382" s="27">
        <f>VLOOKUP($R382,CardStats!$A$3:$AH$473,16,FALSE)</f>
        <v>0.5</v>
      </c>
      <c r="AA382" s="27">
        <f>VLOOKUP($R382,CardStats!$A$3:$AH$473,17,FALSE)</f>
        <v>0.36363636363636365</v>
      </c>
      <c r="AB382" s="27">
        <f>VLOOKUP($R382,CardStats!$A$3:$AH$473,19,FALSE)</f>
        <v>0.33333333333333331</v>
      </c>
      <c r="AC382" s="27">
        <f>VLOOKUP($R382,CardStats!$A$3:$AH$473,20,FALSE)</f>
        <v>0.90909090909090906</v>
      </c>
      <c r="AD382" s="27">
        <f>VLOOKUP($R382,CardStats!$A$3:$AH$473,22,FALSE)</f>
        <v>0.83333333333333337</v>
      </c>
      <c r="AE382" s="27">
        <f>VLOOKUP($R382,CardStats!$A$3:$AH$473,23,FALSE)</f>
        <v>0.72727272727272729</v>
      </c>
      <c r="AF382" s="27">
        <f>VLOOKUP($R382,CardStats!$A$3:$AH$473,25,FALSE)</f>
        <v>0.66666666666666663</v>
      </c>
    </row>
    <row r="383" spans="1:32" hidden="1" x14ac:dyDescent="0.3">
      <c r="A383" s="22">
        <f>VLOOKUP($O383,CardStats!$A$3:$AH$473,5,FALSE)</f>
        <v>3.6363636363636362</v>
      </c>
      <c r="B383" s="22">
        <f>VLOOKUP($O383,CardStats!$A$3:$AH$473,6,FALSE)</f>
        <v>3.8333333333333335</v>
      </c>
      <c r="C383" s="22">
        <f>VLOOKUP($O383,CardStats!$A$3:$AH$473,8,FALSE)</f>
        <v>2</v>
      </c>
      <c r="D383" s="22">
        <f>VLOOKUP($O383,CardStats!$A$3:$AH$473,9,FALSE)</f>
        <v>2.1666666666666665</v>
      </c>
      <c r="E383" s="27">
        <f>VLOOKUP($O383,CardStats!$A$3:$AH$473,11,FALSE)</f>
        <v>0.81818181818181823</v>
      </c>
      <c r="F383" s="27">
        <f>VLOOKUP($O383,CardStats!$A$3:$AH$473,12,FALSE)</f>
        <v>1</v>
      </c>
      <c r="G383" s="27">
        <f>VLOOKUP($O383,CardStats!$A$3:$AH$473,14,FALSE)</f>
        <v>0.63636363636363635</v>
      </c>
      <c r="H383" s="27">
        <f>VLOOKUP($O383,CardStats!$A$3:$AH$473,15,FALSE)</f>
        <v>0.66666666666666663</v>
      </c>
      <c r="I383" s="27">
        <f>VLOOKUP($O383,CardStats!$A$3:$AH$473,17,FALSE)</f>
        <v>0.18181818181818182</v>
      </c>
      <c r="J383" s="27">
        <f>VLOOKUP($O383,CardStats!$A$3:$AH$473,18,FALSE)</f>
        <v>0.16666666666666666</v>
      </c>
      <c r="K383" s="27">
        <f>VLOOKUP($O383,CardStats!$A$3:$AH$473,20,FALSE)</f>
        <v>1</v>
      </c>
      <c r="L383" s="27">
        <f>VLOOKUP($O383,CardStats!$A$3:$AH$473,21,FALSE)</f>
        <v>1</v>
      </c>
      <c r="M383" s="27">
        <f>VLOOKUP($O383,CardStats!$A$3:$AH$473,23,FALSE)</f>
        <v>0.81818181818181823</v>
      </c>
      <c r="N383" s="27">
        <f>VLOOKUP($O383,CardStats!$A$3:$AH$473,24,FALSE)</f>
        <v>1</v>
      </c>
      <c r="O383" s="24" t="str">
        <f>Fixtures!A383</f>
        <v>West Ham United</v>
      </c>
      <c r="P383" s="24" t="str">
        <f>Fixtures!E383</f>
        <v>Premier League</v>
      </c>
      <c r="Q383" s="25">
        <f>IF(Fixtures!C383&gt;7,Fixtures!D383)</f>
        <v>43848</v>
      </c>
      <c r="R383" s="24" t="str">
        <f>Fixtures!B383</f>
        <v>Everton</v>
      </c>
      <c r="S383" s="22">
        <f>VLOOKUP($R383,CardStats!$A$3:$AH$473,5,FALSE)</f>
        <v>4.5454545454545459</v>
      </c>
      <c r="T383" s="22">
        <f>VLOOKUP($R383,CardStats!$A$3:$AH$473,7,FALSE)</f>
        <v>4.4000000000000004</v>
      </c>
      <c r="U383" s="22">
        <f>VLOOKUP($R383,CardStats!$A$3:$AH$473,8,FALSE)</f>
        <v>2.0909090909090908</v>
      </c>
      <c r="V383" s="22">
        <f>VLOOKUP($R383,CardStats!$A$3:$AH$473,10,FALSE)</f>
        <v>2.8</v>
      </c>
      <c r="W383" s="27">
        <f>VLOOKUP($R383,CardStats!$A$3:$AH$473,11,FALSE)</f>
        <v>1</v>
      </c>
      <c r="X383" s="27">
        <f>VLOOKUP($R383,CardStats!$A$3:$AH$473,13,FALSE)</f>
        <v>1</v>
      </c>
      <c r="Y383" s="27">
        <f>VLOOKUP($R383,CardStats!$A$3:$AH$473,14,FALSE)</f>
        <v>0.90909090909090906</v>
      </c>
      <c r="Z383" s="27">
        <f>VLOOKUP($R383,CardStats!$A$3:$AH$473,16,FALSE)</f>
        <v>0.8</v>
      </c>
      <c r="AA383" s="27">
        <f>VLOOKUP($R383,CardStats!$A$3:$AH$473,17,FALSE)</f>
        <v>0.45454545454545453</v>
      </c>
      <c r="AB383" s="27">
        <f>VLOOKUP($R383,CardStats!$A$3:$AH$473,19,FALSE)</f>
        <v>0.6</v>
      </c>
      <c r="AC383" s="27">
        <f>VLOOKUP($R383,CardStats!$A$3:$AH$473,20,FALSE)</f>
        <v>1</v>
      </c>
      <c r="AD383" s="27">
        <f>VLOOKUP($R383,CardStats!$A$3:$AH$473,22,FALSE)</f>
        <v>1</v>
      </c>
      <c r="AE383" s="27">
        <f>VLOOKUP($R383,CardStats!$A$3:$AH$473,23,FALSE)</f>
        <v>0.63636363636363635</v>
      </c>
      <c r="AF383" s="27">
        <f>VLOOKUP($R383,CardStats!$A$3:$AH$473,25,FALSE)</f>
        <v>0.8</v>
      </c>
    </row>
    <row r="384" spans="1:32" hidden="1" x14ac:dyDescent="0.3">
      <c r="A384" s="22">
        <f>VLOOKUP($O384,CardStats!$A$3:$AH$473,5,FALSE)</f>
        <v>3.5</v>
      </c>
      <c r="B384" s="22">
        <f>VLOOKUP($O384,CardStats!$A$3:$AH$473,6,FALSE)</f>
        <v>3.6</v>
      </c>
      <c r="C384" s="22">
        <f>VLOOKUP($O384,CardStats!$A$3:$AH$473,8,FALSE)</f>
        <v>1.6</v>
      </c>
      <c r="D384" s="22">
        <f>VLOOKUP($O384,CardStats!$A$3:$AH$473,9,FALSE)</f>
        <v>1.6</v>
      </c>
      <c r="E384" s="27">
        <f>VLOOKUP($O384,CardStats!$A$3:$AH$473,11,FALSE)</f>
        <v>0.7</v>
      </c>
      <c r="F384" s="27">
        <f>VLOOKUP($O384,CardStats!$A$3:$AH$473,12,FALSE)</f>
        <v>0.6</v>
      </c>
      <c r="G384" s="27">
        <f>VLOOKUP($O384,CardStats!$A$3:$AH$473,14,FALSE)</f>
        <v>0.6</v>
      </c>
      <c r="H384" s="27">
        <f>VLOOKUP($O384,CardStats!$A$3:$AH$473,15,FALSE)</f>
        <v>0.6</v>
      </c>
      <c r="I384" s="27">
        <f>VLOOKUP($O384,CardStats!$A$3:$AH$473,17,FALSE)</f>
        <v>0.3</v>
      </c>
      <c r="J384" s="27">
        <f>VLOOKUP($O384,CardStats!$A$3:$AH$473,18,FALSE)</f>
        <v>0.4</v>
      </c>
      <c r="K384" s="27">
        <f>VLOOKUP($O384,CardStats!$A$3:$AH$473,20,FALSE)</f>
        <v>0.8</v>
      </c>
      <c r="L384" s="27">
        <f>VLOOKUP($O384,CardStats!$A$3:$AH$473,21,FALSE)</f>
        <v>0.8</v>
      </c>
      <c r="M384" s="27">
        <f>VLOOKUP($O384,CardStats!$A$3:$AH$473,23,FALSE)</f>
        <v>0.5</v>
      </c>
      <c r="N384" s="27">
        <f>VLOOKUP($O384,CardStats!$A$3:$AH$473,24,FALSE)</f>
        <v>0.4</v>
      </c>
      <c r="O384" s="24" t="str">
        <f>Fixtures!A384</f>
        <v>RB Leipzig</v>
      </c>
      <c r="P384" s="24" t="str">
        <f>Fixtures!E384</f>
        <v>Bundesliga</v>
      </c>
      <c r="Q384" s="25">
        <f>IF(Fixtures!C384&gt;7,Fixtures!D384)</f>
        <v>43848</v>
      </c>
      <c r="R384" s="24" t="str">
        <f>Fixtures!B384</f>
        <v>Union Berlin</v>
      </c>
      <c r="S384" s="22">
        <f>VLOOKUP($R384,CardStats!$A$3:$AH$473,5,FALSE)</f>
        <v>2.7</v>
      </c>
      <c r="T384" s="22">
        <f>VLOOKUP($R384,CardStats!$A$3:$AH$473,7,FALSE)</f>
        <v>3</v>
      </c>
      <c r="U384" s="22">
        <f>VLOOKUP($R384,CardStats!$A$3:$AH$473,8,FALSE)</f>
        <v>1.6</v>
      </c>
      <c r="V384" s="22">
        <f>VLOOKUP($R384,CardStats!$A$3:$AH$473,10,FALSE)</f>
        <v>1.75</v>
      </c>
      <c r="W384" s="27">
        <f>VLOOKUP($R384,CardStats!$A$3:$AH$473,11,FALSE)</f>
        <v>0.4</v>
      </c>
      <c r="X384" s="27">
        <f>VLOOKUP($R384,CardStats!$A$3:$AH$473,13,FALSE)</f>
        <v>0.5</v>
      </c>
      <c r="Y384" s="27">
        <f>VLOOKUP($R384,CardStats!$A$3:$AH$473,14,FALSE)</f>
        <v>0.3</v>
      </c>
      <c r="Z384" s="27">
        <f>VLOOKUP($R384,CardStats!$A$3:$AH$473,16,FALSE)</f>
        <v>0.5</v>
      </c>
      <c r="AA384" s="27">
        <f>VLOOKUP($R384,CardStats!$A$3:$AH$473,17,FALSE)</f>
        <v>0.2</v>
      </c>
      <c r="AB384" s="27">
        <f>VLOOKUP($R384,CardStats!$A$3:$AH$473,19,FALSE)</f>
        <v>0.25</v>
      </c>
      <c r="AC384" s="27">
        <f>VLOOKUP($R384,CardStats!$A$3:$AH$473,20,FALSE)</f>
        <v>0.9</v>
      </c>
      <c r="AD384" s="27">
        <f>VLOOKUP($R384,CardStats!$A$3:$AH$473,22,FALSE)</f>
        <v>1</v>
      </c>
      <c r="AE384" s="27">
        <f>VLOOKUP($R384,CardStats!$A$3:$AH$473,23,FALSE)</f>
        <v>0.5</v>
      </c>
      <c r="AF384" s="27">
        <f>VLOOKUP($R384,CardStats!$A$3:$AH$473,25,FALSE)</f>
        <v>0.75</v>
      </c>
    </row>
    <row r="385" spans="1:32" hidden="1" x14ac:dyDescent="0.3">
      <c r="A385" s="22">
        <f>VLOOKUP($O385,CardStats!$A$3:$AH$473,5,FALSE)</f>
        <v>4</v>
      </c>
      <c r="B385" s="22">
        <f>VLOOKUP($O385,CardStats!$A$3:$AH$473,6,FALSE)</f>
        <v>3.6</v>
      </c>
      <c r="C385" s="22">
        <f>VLOOKUP($O385,CardStats!$A$3:$AH$473,8,FALSE)</f>
        <v>1.6</v>
      </c>
      <c r="D385" s="22">
        <f>VLOOKUP($O385,CardStats!$A$3:$AH$473,9,FALSE)</f>
        <v>1.2</v>
      </c>
      <c r="E385" s="27">
        <f>VLOOKUP($O385,CardStats!$A$3:$AH$473,11,FALSE)</f>
        <v>0.7</v>
      </c>
      <c r="F385" s="27">
        <f>VLOOKUP($O385,CardStats!$A$3:$AH$473,12,FALSE)</f>
        <v>0.6</v>
      </c>
      <c r="G385" s="27">
        <f>VLOOKUP($O385,CardStats!$A$3:$AH$473,14,FALSE)</f>
        <v>0.7</v>
      </c>
      <c r="H385" s="27">
        <f>VLOOKUP($O385,CardStats!$A$3:$AH$473,15,FALSE)</f>
        <v>0.6</v>
      </c>
      <c r="I385" s="27">
        <f>VLOOKUP($O385,CardStats!$A$3:$AH$473,17,FALSE)</f>
        <v>0.3</v>
      </c>
      <c r="J385" s="27">
        <f>VLOOKUP($O385,CardStats!$A$3:$AH$473,18,FALSE)</f>
        <v>0.2</v>
      </c>
      <c r="K385" s="27">
        <f>VLOOKUP($O385,CardStats!$A$3:$AH$473,20,FALSE)</f>
        <v>0.7</v>
      </c>
      <c r="L385" s="27">
        <f>VLOOKUP($O385,CardStats!$A$3:$AH$473,21,FALSE)</f>
        <v>0.6</v>
      </c>
      <c r="M385" s="27">
        <f>VLOOKUP($O385,CardStats!$A$3:$AH$473,23,FALSE)</f>
        <v>0.6</v>
      </c>
      <c r="N385" s="27">
        <f>VLOOKUP($O385,CardStats!$A$3:$AH$473,24,FALSE)</f>
        <v>0.6</v>
      </c>
      <c r="O385" s="24" t="str">
        <f>Fixtures!A385</f>
        <v>Hoffenheim</v>
      </c>
      <c r="P385" s="24" t="str">
        <f>Fixtures!E385</f>
        <v>Bundesliga</v>
      </c>
      <c r="Q385" s="25">
        <f>IF(Fixtures!C385&gt;7,Fixtures!D385)</f>
        <v>43848</v>
      </c>
      <c r="R385" s="24" t="str">
        <f>Fixtures!B385</f>
        <v>Eintracht Frankfurt</v>
      </c>
      <c r="S385" s="22">
        <f>VLOOKUP($R385,CardStats!$A$3:$AH$473,5,FALSE)</f>
        <v>3.5</v>
      </c>
      <c r="T385" s="22">
        <f>VLOOKUP($R385,CardStats!$A$3:$AH$473,7,FALSE)</f>
        <v>3</v>
      </c>
      <c r="U385" s="22">
        <f>VLOOKUP($R385,CardStats!$A$3:$AH$473,8,FALSE)</f>
        <v>1.7</v>
      </c>
      <c r="V385" s="22">
        <f>VLOOKUP($R385,CardStats!$A$3:$AH$473,10,FALSE)</f>
        <v>1.5</v>
      </c>
      <c r="W385" s="27">
        <f>VLOOKUP($R385,CardStats!$A$3:$AH$473,11,FALSE)</f>
        <v>0.7</v>
      </c>
      <c r="X385" s="27">
        <f>VLOOKUP($R385,CardStats!$A$3:$AH$473,13,FALSE)</f>
        <v>0.5</v>
      </c>
      <c r="Y385" s="27">
        <f>VLOOKUP($R385,CardStats!$A$3:$AH$473,14,FALSE)</f>
        <v>0.5</v>
      </c>
      <c r="Z385" s="27">
        <f>VLOOKUP($R385,CardStats!$A$3:$AH$473,16,FALSE)</f>
        <v>0.25</v>
      </c>
      <c r="AA385" s="27">
        <f>VLOOKUP($R385,CardStats!$A$3:$AH$473,17,FALSE)</f>
        <v>0.2</v>
      </c>
      <c r="AB385" s="27">
        <f>VLOOKUP($R385,CardStats!$A$3:$AH$473,19,FALSE)</f>
        <v>0.25</v>
      </c>
      <c r="AC385" s="27">
        <f>VLOOKUP($R385,CardStats!$A$3:$AH$473,20,FALSE)</f>
        <v>1</v>
      </c>
      <c r="AD385" s="27">
        <f>VLOOKUP($R385,CardStats!$A$3:$AH$473,22,FALSE)</f>
        <v>1</v>
      </c>
      <c r="AE385" s="27">
        <f>VLOOKUP($R385,CardStats!$A$3:$AH$473,23,FALSE)</f>
        <v>0.5</v>
      </c>
      <c r="AF385" s="27">
        <f>VLOOKUP($R385,CardStats!$A$3:$AH$473,25,FALSE)</f>
        <v>0.25</v>
      </c>
    </row>
    <row r="386" spans="1:32" hidden="1" x14ac:dyDescent="0.3">
      <c r="A386" s="22">
        <f>VLOOKUP($O386,CardStats!$A$3:$AH$473,5,FALSE)</f>
        <v>4.9000000000000004</v>
      </c>
      <c r="B386" s="22">
        <f>VLOOKUP($O386,CardStats!$A$3:$AH$473,6,FALSE)</f>
        <v>4.2</v>
      </c>
      <c r="C386" s="22">
        <f>VLOOKUP($O386,CardStats!$A$3:$AH$473,8,FALSE)</f>
        <v>2.4</v>
      </c>
      <c r="D386" s="22">
        <f>VLOOKUP($O386,CardStats!$A$3:$AH$473,9,FALSE)</f>
        <v>1.6</v>
      </c>
      <c r="E386" s="27">
        <f>VLOOKUP($O386,CardStats!$A$3:$AH$473,11,FALSE)</f>
        <v>0.8</v>
      </c>
      <c r="F386" s="27">
        <f>VLOOKUP($O386,CardStats!$A$3:$AH$473,12,FALSE)</f>
        <v>0.8</v>
      </c>
      <c r="G386" s="27">
        <f>VLOOKUP($O386,CardStats!$A$3:$AH$473,14,FALSE)</f>
        <v>0.8</v>
      </c>
      <c r="H386" s="27">
        <f>VLOOKUP($O386,CardStats!$A$3:$AH$473,15,FALSE)</f>
        <v>0.8</v>
      </c>
      <c r="I386" s="27">
        <f>VLOOKUP($O386,CardStats!$A$3:$AH$473,17,FALSE)</f>
        <v>0.6</v>
      </c>
      <c r="J386" s="27">
        <f>VLOOKUP($O386,CardStats!$A$3:$AH$473,18,FALSE)</f>
        <v>0.4</v>
      </c>
      <c r="K386" s="27">
        <f>VLOOKUP($O386,CardStats!$A$3:$AH$473,20,FALSE)</f>
        <v>0.9</v>
      </c>
      <c r="L386" s="27">
        <f>VLOOKUP($O386,CardStats!$A$3:$AH$473,21,FALSE)</f>
        <v>0.8</v>
      </c>
      <c r="M386" s="27">
        <f>VLOOKUP($O386,CardStats!$A$3:$AH$473,23,FALSE)</f>
        <v>0.8</v>
      </c>
      <c r="N386" s="27">
        <f>VLOOKUP($O386,CardStats!$A$3:$AH$473,24,FALSE)</f>
        <v>0.6</v>
      </c>
      <c r="O386" s="24" t="str">
        <f>Fixtures!A386</f>
        <v>Fortuna Dusseldorf</v>
      </c>
      <c r="P386" s="24" t="str">
        <f>Fixtures!E386</f>
        <v>Bundesliga</v>
      </c>
      <c r="Q386" s="25">
        <f>IF(Fixtures!C386&gt;7,Fixtures!D386)</f>
        <v>43848</v>
      </c>
      <c r="R386" s="24" t="str">
        <f>Fixtures!B386</f>
        <v>Werder Bremen</v>
      </c>
      <c r="S386" s="22">
        <f>VLOOKUP($R386,CardStats!$A$3:$AH$473,5,FALSE)</f>
        <v>4</v>
      </c>
      <c r="T386" s="22">
        <f>VLOOKUP($R386,CardStats!$A$3:$AH$473,7,FALSE)</f>
        <v>4.2</v>
      </c>
      <c r="U386" s="22">
        <f>VLOOKUP($R386,CardStats!$A$3:$AH$473,8,FALSE)</f>
        <v>1.6</v>
      </c>
      <c r="V386" s="22">
        <f>VLOOKUP($R386,CardStats!$A$3:$AH$473,10,FALSE)</f>
        <v>2.2000000000000002</v>
      </c>
      <c r="W386" s="27">
        <f>VLOOKUP($R386,CardStats!$A$3:$AH$473,11,FALSE)</f>
        <v>0.7</v>
      </c>
      <c r="X386" s="27">
        <f>VLOOKUP($R386,CardStats!$A$3:$AH$473,13,FALSE)</f>
        <v>0.8</v>
      </c>
      <c r="Y386" s="27">
        <f>VLOOKUP($R386,CardStats!$A$3:$AH$473,14,FALSE)</f>
        <v>0.4</v>
      </c>
      <c r="Z386" s="27">
        <f>VLOOKUP($R386,CardStats!$A$3:$AH$473,16,FALSE)</f>
        <v>0.4</v>
      </c>
      <c r="AA386" s="27">
        <f>VLOOKUP($R386,CardStats!$A$3:$AH$473,17,FALSE)</f>
        <v>0.4</v>
      </c>
      <c r="AB386" s="27">
        <f>VLOOKUP($R386,CardStats!$A$3:$AH$473,19,FALSE)</f>
        <v>0.4</v>
      </c>
      <c r="AC386" s="27">
        <f>VLOOKUP($R386,CardStats!$A$3:$AH$473,20,FALSE)</f>
        <v>0.7</v>
      </c>
      <c r="AD386" s="27">
        <f>VLOOKUP($R386,CardStats!$A$3:$AH$473,22,FALSE)</f>
        <v>0.8</v>
      </c>
      <c r="AE386" s="27">
        <f>VLOOKUP($R386,CardStats!$A$3:$AH$473,23,FALSE)</f>
        <v>0.3</v>
      </c>
      <c r="AF386" s="27">
        <f>VLOOKUP($R386,CardStats!$A$3:$AH$473,25,FALSE)</f>
        <v>0.4</v>
      </c>
    </row>
    <row r="387" spans="1:32" hidden="1" x14ac:dyDescent="0.3">
      <c r="A387" s="22">
        <f>VLOOKUP($O387,CardStats!$A$3:$AH$473,5,FALSE)</f>
        <v>4.0999999999999996</v>
      </c>
      <c r="B387" s="22">
        <f>VLOOKUP($O387,CardStats!$A$3:$AH$473,6,FALSE)</f>
        <v>4.25</v>
      </c>
      <c r="C387" s="22">
        <f>VLOOKUP($O387,CardStats!$A$3:$AH$473,8,FALSE)</f>
        <v>2.4</v>
      </c>
      <c r="D387" s="22">
        <f>VLOOKUP($O387,CardStats!$A$3:$AH$473,9,FALSE)</f>
        <v>2</v>
      </c>
      <c r="E387" s="27">
        <f>VLOOKUP($O387,CardStats!$A$3:$AH$473,11,FALSE)</f>
        <v>0.8</v>
      </c>
      <c r="F387" s="27">
        <f>VLOOKUP($O387,CardStats!$A$3:$AH$473,12,FALSE)</f>
        <v>1</v>
      </c>
      <c r="G387" s="27">
        <f>VLOOKUP($O387,CardStats!$A$3:$AH$473,14,FALSE)</f>
        <v>0.8</v>
      </c>
      <c r="H387" s="27">
        <f>VLOOKUP($O387,CardStats!$A$3:$AH$473,15,FALSE)</f>
        <v>1</v>
      </c>
      <c r="I387" s="27">
        <f>VLOOKUP($O387,CardStats!$A$3:$AH$473,17,FALSE)</f>
        <v>0.4</v>
      </c>
      <c r="J387" s="27">
        <f>VLOOKUP($O387,CardStats!$A$3:$AH$473,18,FALSE)</f>
        <v>0.25</v>
      </c>
      <c r="K387" s="27">
        <f>VLOOKUP($O387,CardStats!$A$3:$AH$473,20,FALSE)</f>
        <v>1</v>
      </c>
      <c r="L387" s="27">
        <f>VLOOKUP($O387,CardStats!$A$3:$AH$473,21,FALSE)</f>
        <v>1</v>
      </c>
      <c r="M387" s="27">
        <f>VLOOKUP($O387,CardStats!$A$3:$AH$473,23,FALSE)</f>
        <v>0.8</v>
      </c>
      <c r="N387" s="27">
        <f>VLOOKUP($O387,CardStats!$A$3:$AH$473,24,FALSE)</f>
        <v>1</v>
      </c>
      <c r="O387" s="24" t="str">
        <f>Fixtures!A387</f>
        <v>Mainz 05</v>
      </c>
      <c r="P387" s="24" t="str">
        <f>Fixtures!E387</f>
        <v>Bundesliga</v>
      </c>
      <c r="Q387" s="25">
        <f>IF(Fixtures!C387&gt;7,Fixtures!D387)</f>
        <v>43848</v>
      </c>
      <c r="R387" s="24" t="str">
        <f>Fixtures!B387</f>
        <v>Freiburg</v>
      </c>
      <c r="S387" s="22">
        <f>VLOOKUP($R387,CardStats!$A$3:$AH$473,5,FALSE)</f>
        <v>3.5</v>
      </c>
      <c r="T387" s="22">
        <f>VLOOKUP($R387,CardStats!$A$3:$AH$473,7,FALSE)</f>
        <v>4</v>
      </c>
      <c r="U387" s="22">
        <f>VLOOKUP($R387,CardStats!$A$3:$AH$473,8,FALSE)</f>
        <v>1.4</v>
      </c>
      <c r="V387" s="22">
        <f>VLOOKUP($R387,CardStats!$A$3:$AH$473,10,FALSE)</f>
        <v>1.8</v>
      </c>
      <c r="W387" s="27">
        <f>VLOOKUP($R387,CardStats!$A$3:$AH$473,11,FALSE)</f>
        <v>0.7</v>
      </c>
      <c r="X387" s="27">
        <f>VLOOKUP($R387,CardStats!$A$3:$AH$473,13,FALSE)</f>
        <v>0.8</v>
      </c>
      <c r="Y387" s="27">
        <f>VLOOKUP($R387,CardStats!$A$3:$AH$473,14,FALSE)</f>
        <v>0.5</v>
      </c>
      <c r="Z387" s="27">
        <f>VLOOKUP($R387,CardStats!$A$3:$AH$473,16,FALSE)</f>
        <v>0.6</v>
      </c>
      <c r="AA387" s="27">
        <f>VLOOKUP($R387,CardStats!$A$3:$AH$473,17,FALSE)</f>
        <v>0.1</v>
      </c>
      <c r="AB387" s="27">
        <f>VLOOKUP($R387,CardStats!$A$3:$AH$473,19,FALSE)</f>
        <v>0.2</v>
      </c>
      <c r="AC387" s="27">
        <f>VLOOKUP($R387,CardStats!$A$3:$AH$473,20,FALSE)</f>
        <v>0.7</v>
      </c>
      <c r="AD387" s="27">
        <f>VLOOKUP($R387,CardStats!$A$3:$AH$473,22,FALSE)</f>
        <v>0.8</v>
      </c>
      <c r="AE387" s="27">
        <f>VLOOKUP($R387,CardStats!$A$3:$AH$473,23,FALSE)</f>
        <v>0.4</v>
      </c>
      <c r="AF387" s="27">
        <f>VLOOKUP($R387,CardStats!$A$3:$AH$473,25,FALSE)</f>
        <v>0.6</v>
      </c>
    </row>
    <row r="388" spans="1:32" hidden="1" x14ac:dyDescent="0.3">
      <c r="A388" s="22">
        <f>VLOOKUP($O388,CardStats!$A$3:$AH$473,5,FALSE)</f>
        <v>3.6</v>
      </c>
      <c r="B388" s="22">
        <f>VLOOKUP($O388,CardStats!$A$3:$AH$473,6,FALSE)</f>
        <v>5.2</v>
      </c>
      <c r="C388" s="22">
        <f>VLOOKUP($O388,CardStats!$A$3:$AH$473,8,FALSE)</f>
        <v>2.2000000000000002</v>
      </c>
      <c r="D388" s="22">
        <f>VLOOKUP($O388,CardStats!$A$3:$AH$473,9,FALSE)</f>
        <v>3</v>
      </c>
      <c r="E388" s="27">
        <f>VLOOKUP($O388,CardStats!$A$3:$AH$473,11,FALSE)</f>
        <v>0.7</v>
      </c>
      <c r="F388" s="27">
        <f>VLOOKUP($O388,CardStats!$A$3:$AH$473,12,FALSE)</f>
        <v>1</v>
      </c>
      <c r="G388" s="27">
        <f>VLOOKUP($O388,CardStats!$A$3:$AH$473,14,FALSE)</f>
        <v>0.5</v>
      </c>
      <c r="H388" s="27">
        <f>VLOOKUP($O388,CardStats!$A$3:$AH$473,15,FALSE)</f>
        <v>0.8</v>
      </c>
      <c r="I388" s="27">
        <f>VLOOKUP($O388,CardStats!$A$3:$AH$473,17,FALSE)</f>
        <v>0.4</v>
      </c>
      <c r="J388" s="27">
        <f>VLOOKUP($O388,CardStats!$A$3:$AH$473,18,FALSE)</f>
        <v>0.6</v>
      </c>
      <c r="K388" s="27">
        <f>VLOOKUP($O388,CardStats!$A$3:$AH$473,20,FALSE)</f>
        <v>0.8</v>
      </c>
      <c r="L388" s="27">
        <f>VLOOKUP($O388,CardStats!$A$3:$AH$473,21,FALSE)</f>
        <v>1</v>
      </c>
      <c r="M388" s="27">
        <f>VLOOKUP($O388,CardStats!$A$3:$AH$473,23,FALSE)</f>
        <v>0.7</v>
      </c>
      <c r="N388" s="27">
        <f>VLOOKUP($O388,CardStats!$A$3:$AH$473,24,FALSE)</f>
        <v>1</v>
      </c>
      <c r="O388" s="24" t="str">
        <f>Fixtures!A388</f>
        <v>Augsburg</v>
      </c>
      <c r="P388" s="24" t="str">
        <f>Fixtures!E388</f>
        <v>Bundesliga</v>
      </c>
      <c r="Q388" s="25">
        <f>IF(Fixtures!C388&gt;7,Fixtures!D388)</f>
        <v>43848</v>
      </c>
      <c r="R388" s="24" t="str">
        <f>Fixtures!B388</f>
        <v>Borussia Dortmund</v>
      </c>
      <c r="S388" s="22">
        <f>VLOOKUP($R388,CardStats!$A$3:$AH$473,5,FALSE)</f>
        <v>2.6</v>
      </c>
      <c r="T388" s="22">
        <f>VLOOKUP($R388,CardStats!$A$3:$AH$473,7,FALSE)</f>
        <v>3</v>
      </c>
      <c r="U388" s="22">
        <f>VLOOKUP($R388,CardStats!$A$3:$AH$473,8,FALSE)</f>
        <v>1.1000000000000001</v>
      </c>
      <c r="V388" s="22">
        <f>VLOOKUP($R388,CardStats!$A$3:$AH$473,10,FALSE)</f>
        <v>1.6</v>
      </c>
      <c r="W388" s="27">
        <f>VLOOKUP($R388,CardStats!$A$3:$AH$473,11,FALSE)</f>
        <v>0.7</v>
      </c>
      <c r="X388" s="27">
        <f>VLOOKUP($R388,CardStats!$A$3:$AH$473,13,FALSE)</f>
        <v>0.8</v>
      </c>
      <c r="Y388" s="27">
        <f>VLOOKUP($R388,CardStats!$A$3:$AH$473,14,FALSE)</f>
        <v>0.3</v>
      </c>
      <c r="Z388" s="27">
        <f>VLOOKUP($R388,CardStats!$A$3:$AH$473,16,FALSE)</f>
        <v>0.4</v>
      </c>
      <c r="AA388" s="27">
        <f>VLOOKUP($R388,CardStats!$A$3:$AH$473,17,FALSE)</f>
        <v>0.1</v>
      </c>
      <c r="AB388" s="27">
        <f>VLOOKUP($R388,CardStats!$A$3:$AH$473,19,FALSE)</f>
        <v>0.2</v>
      </c>
      <c r="AC388" s="27">
        <f>VLOOKUP($R388,CardStats!$A$3:$AH$473,20,FALSE)</f>
        <v>0.7</v>
      </c>
      <c r="AD388" s="27">
        <f>VLOOKUP($R388,CardStats!$A$3:$AH$473,22,FALSE)</f>
        <v>0.8</v>
      </c>
      <c r="AE388" s="27">
        <f>VLOOKUP($R388,CardStats!$A$3:$AH$473,23,FALSE)</f>
        <v>0.3</v>
      </c>
      <c r="AF388" s="27">
        <f>VLOOKUP($R388,CardStats!$A$3:$AH$473,25,FALSE)</f>
        <v>0.6</v>
      </c>
    </row>
    <row r="389" spans="1:32" hidden="1" x14ac:dyDescent="0.3">
      <c r="A389" s="22">
        <f>VLOOKUP($O389,CardStats!$A$3:$AH$473,5,FALSE)</f>
        <v>3.6</v>
      </c>
      <c r="B389" s="22">
        <f>VLOOKUP($O389,CardStats!$A$3:$AH$473,6,FALSE)</f>
        <v>2.25</v>
      </c>
      <c r="C389" s="22">
        <f>VLOOKUP($O389,CardStats!$A$3:$AH$473,8,FALSE)</f>
        <v>2.1</v>
      </c>
      <c r="D389" s="22">
        <f>VLOOKUP($O389,CardStats!$A$3:$AH$473,9,FALSE)</f>
        <v>1.5</v>
      </c>
      <c r="E389" s="27">
        <f>VLOOKUP($O389,CardStats!$A$3:$AH$473,11,FALSE)</f>
        <v>0.7</v>
      </c>
      <c r="F389" s="27">
        <f>VLOOKUP($O389,CardStats!$A$3:$AH$473,12,FALSE)</f>
        <v>0.5</v>
      </c>
      <c r="G389" s="27">
        <f>VLOOKUP($O389,CardStats!$A$3:$AH$473,14,FALSE)</f>
        <v>0.6</v>
      </c>
      <c r="H389" s="27">
        <f>VLOOKUP($O389,CardStats!$A$3:$AH$473,15,FALSE)</f>
        <v>0.25</v>
      </c>
      <c r="I389" s="27">
        <f>VLOOKUP($O389,CardStats!$A$3:$AH$473,17,FALSE)</f>
        <v>0.2</v>
      </c>
      <c r="J389" s="27">
        <f>VLOOKUP($O389,CardStats!$A$3:$AH$473,18,FALSE)</f>
        <v>0</v>
      </c>
      <c r="K389" s="27">
        <f>VLOOKUP($O389,CardStats!$A$3:$AH$473,20,FALSE)</f>
        <v>0.9</v>
      </c>
      <c r="L389" s="27">
        <f>VLOOKUP($O389,CardStats!$A$3:$AH$473,21,FALSE)</f>
        <v>0.75</v>
      </c>
      <c r="M389" s="27">
        <f>VLOOKUP($O389,CardStats!$A$3:$AH$473,23,FALSE)</f>
        <v>0.8</v>
      </c>
      <c r="N389" s="27">
        <f>VLOOKUP($O389,CardStats!$A$3:$AH$473,24,FALSE)</f>
        <v>0.75</v>
      </c>
      <c r="O389" s="24" t="str">
        <f>Fixtures!A389</f>
        <v>Köln</v>
      </c>
      <c r="P389" s="24" t="str">
        <f>Fixtures!E389</f>
        <v>Bundesliga</v>
      </c>
      <c r="Q389" s="25">
        <f>IF(Fixtures!C389&gt;7,Fixtures!D389)</f>
        <v>43848</v>
      </c>
      <c r="R389" s="24" t="str">
        <f>Fixtures!B389</f>
        <v>Wolfsburg</v>
      </c>
      <c r="S389" s="22">
        <f>VLOOKUP($R389,CardStats!$A$3:$AH$473,5,FALSE)</f>
        <v>3.3</v>
      </c>
      <c r="T389" s="22">
        <f>VLOOKUP($R389,CardStats!$A$3:$AH$473,7,FALSE)</f>
        <v>3.2</v>
      </c>
      <c r="U389" s="22">
        <f>VLOOKUP($R389,CardStats!$A$3:$AH$473,8,FALSE)</f>
        <v>1.6</v>
      </c>
      <c r="V389" s="22">
        <f>VLOOKUP($R389,CardStats!$A$3:$AH$473,10,FALSE)</f>
        <v>2.2000000000000002</v>
      </c>
      <c r="W389" s="27">
        <f>VLOOKUP($R389,CardStats!$A$3:$AH$473,11,FALSE)</f>
        <v>0.7</v>
      </c>
      <c r="X389" s="27">
        <f>VLOOKUP($R389,CardStats!$A$3:$AH$473,13,FALSE)</f>
        <v>0.6</v>
      </c>
      <c r="Y389" s="27">
        <f>VLOOKUP($R389,CardStats!$A$3:$AH$473,14,FALSE)</f>
        <v>0.6</v>
      </c>
      <c r="Z389" s="27">
        <f>VLOOKUP($R389,CardStats!$A$3:$AH$473,16,FALSE)</f>
        <v>0.6</v>
      </c>
      <c r="AA389" s="27">
        <f>VLOOKUP($R389,CardStats!$A$3:$AH$473,17,FALSE)</f>
        <v>0.2</v>
      </c>
      <c r="AB389" s="27">
        <f>VLOOKUP($R389,CardStats!$A$3:$AH$473,19,FALSE)</f>
        <v>0.2</v>
      </c>
      <c r="AC389" s="27">
        <f>VLOOKUP($R389,CardStats!$A$3:$AH$473,20,FALSE)</f>
        <v>0.7</v>
      </c>
      <c r="AD389" s="27">
        <f>VLOOKUP($R389,CardStats!$A$3:$AH$473,22,FALSE)</f>
        <v>0.8</v>
      </c>
      <c r="AE389" s="27">
        <f>VLOOKUP($R389,CardStats!$A$3:$AH$473,23,FALSE)</f>
        <v>0.6</v>
      </c>
      <c r="AF389" s="27">
        <f>VLOOKUP($R389,CardStats!$A$3:$AH$473,25,FALSE)</f>
        <v>0.8</v>
      </c>
    </row>
    <row r="390" spans="1:32" hidden="1" x14ac:dyDescent="0.3">
      <c r="A390" s="22">
        <f>VLOOKUP($O390,CardStats!$A$3:$AH$473,5,FALSE)</f>
        <v>2.6363636363636362</v>
      </c>
      <c r="B390" s="22">
        <f>VLOOKUP($O390,CardStats!$A$3:$AH$473,6,FALSE)</f>
        <v>2.2000000000000002</v>
      </c>
      <c r="C390" s="22">
        <f>VLOOKUP($O390,CardStats!$A$3:$AH$473,8,FALSE)</f>
        <v>1.7272727272727273</v>
      </c>
      <c r="D390" s="22">
        <f>VLOOKUP($O390,CardStats!$A$3:$AH$473,9,FALSE)</f>
        <v>1</v>
      </c>
      <c r="E390" s="27">
        <f>VLOOKUP($O390,CardStats!$A$3:$AH$473,11,FALSE)</f>
        <v>0.54545454545454541</v>
      </c>
      <c r="F390" s="27">
        <f>VLOOKUP($O390,CardStats!$A$3:$AH$473,12,FALSE)</f>
        <v>0.4</v>
      </c>
      <c r="G390" s="27">
        <f>VLOOKUP($O390,CardStats!$A$3:$AH$473,14,FALSE)</f>
        <v>0.27272727272727271</v>
      </c>
      <c r="H390" s="27">
        <f>VLOOKUP($O390,CardStats!$A$3:$AH$473,15,FALSE)</f>
        <v>0.4</v>
      </c>
      <c r="I390" s="27">
        <f>VLOOKUP($O390,CardStats!$A$3:$AH$473,17,FALSE)</f>
        <v>0.27272727272727271</v>
      </c>
      <c r="J390" s="27">
        <f>VLOOKUP($O390,CardStats!$A$3:$AH$473,18,FALSE)</f>
        <v>0.4</v>
      </c>
      <c r="K390" s="27">
        <f>VLOOKUP($O390,CardStats!$A$3:$AH$473,20,FALSE)</f>
        <v>0.72727272727272729</v>
      </c>
      <c r="L390" s="27">
        <f>VLOOKUP($O390,CardStats!$A$3:$AH$473,21,FALSE)</f>
        <v>0.4</v>
      </c>
      <c r="M390" s="27">
        <f>VLOOKUP($O390,CardStats!$A$3:$AH$473,23,FALSE)</f>
        <v>0.63636363636363635</v>
      </c>
      <c r="N390" s="27">
        <f>VLOOKUP($O390,CardStats!$A$3:$AH$473,24,FALSE)</f>
        <v>0.4</v>
      </c>
      <c r="O390" s="24" t="str">
        <f>Fixtures!A390</f>
        <v>Burnley</v>
      </c>
      <c r="P390" s="24" t="str">
        <f>Fixtures!E390</f>
        <v>Premier League</v>
      </c>
      <c r="Q390" s="25">
        <f>IF(Fixtures!C390&gt;7,Fixtures!D390)</f>
        <v>43849</v>
      </c>
      <c r="R390" s="24" t="str">
        <f>Fixtures!B390</f>
        <v>Leicester City</v>
      </c>
      <c r="S390" s="22">
        <f>VLOOKUP($R390,CardStats!$A$3:$AH$473,5,FALSE)</f>
        <v>2.7272727272727271</v>
      </c>
      <c r="T390" s="22">
        <f>VLOOKUP($R390,CardStats!$A$3:$AH$473,7,FALSE)</f>
        <v>2.5</v>
      </c>
      <c r="U390" s="22">
        <f>VLOOKUP($R390,CardStats!$A$3:$AH$473,8,FALSE)</f>
        <v>1</v>
      </c>
      <c r="V390" s="22">
        <f>VLOOKUP($R390,CardStats!$A$3:$AH$473,10,FALSE)</f>
        <v>1.3333333333333333</v>
      </c>
      <c r="W390" s="27">
        <f>VLOOKUP($R390,CardStats!$A$3:$AH$473,11,FALSE)</f>
        <v>0.63636363636363635</v>
      </c>
      <c r="X390" s="27">
        <f>VLOOKUP($R390,CardStats!$A$3:$AH$473,13,FALSE)</f>
        <v>0.5</v>
      </c>
      <c r="Y390" s="27">
        <f>VLOOKUP($R390,CardStats!$A$3:$AH$473,14,FALSE)</f>
        <v>0.27272727272727271</v>
      </c>
      <c r="Z390" s="27">
        <f>VLOOKUP($R390,CardStats!$A$3:$AH$473,16,FALSE)</f>
        <v>0.33333333333333331</v>
      </c>
      <c r="AA390" s="27">
        <f>VLOOKUP($R390,CardStats!$A$3:$AH$473,17,FALSE)</f>
        <v>9.0909090909090912E-2</v>
      </c>
      <c r="AB390" s="27">
        <f>VLOOKUP($R390,CardStats!$A$3:$AH$473,19,FALSE)</f>
        <v>0.16666666666666666</v>
      </c>
      <c r="AC390" s="27">
        <f>VLOOKUP($R390,CardStats!$A$3:$AH$473,20,FALSE)</f>
        <v>0.54545454545454541</v>
      </c>
      <c r="AD390" s="27">
        <f>VLOOKUP($R390,CardStats!$A$3:$AH$473,22,FALSE)</f>
        <v>0.5</v>
      </c>
      <c r="AE390" s="27">
        <f>VLOOKUP($R390,CardStats!$A$3:$AH$473,23,FALSE)</f>
        <v>0.27272727272727271</v>
      </c>
      <c r="AF390" s="27">
        <f>VLOOKUP($R390,CardStats!$A$3:$AH$473,25,FALSE)</f>
        <v>0.5</v>
      </c>
    </row>
    <row r="391" spans="1:32" hidden="1" x14ac:dyDescent="0.3">
      <c r="A391" s="22">
        <f>VLOOKUP($O391,CardStats!$A$3:$AH$473,5,FALSE)</f>
        <v>2.7272727272727271</v>
      </c>
      <c r="B391" s="22">
        <f>VLOOKUP($O391,CardStats!$A$3:$AH$473,6,FALSE)</f>
        <v>3</v>
      </c>
      <c r="C391" s="22">
        <f>VLOOKUP($O391,CardStats!$A$3:$AH$473,8,FALSE)</f>
        <v>1.1818181818181819</v>
      </c>
      <c r="D391" s="22">
        <f>VLOOKUP($O391,CardStats!$A$3:$AH$473,9,FALSE)</f>
        <v>1</v>
      </c>
      <c r="E391" s="27">
        <f>VLOOKUP($O391,CardStats!$A$3:$AH$473,11,FALSE)</f>
        <v>0.45454545454545453</v>
      </c>
      <c r="F391" s="27">
        <f>VLOOKUP($O391,CardStats!$A$3:$AH$473,12,FALSE)</f>
        <v>0.4</v>
      </c>
      <c r="G391" s="27">
        <f>VLOOKUP($O391,CardStats!$A$3:$AH$473,14,FALSE)</f>
        <v>0.27272727272727271</v>
      </c>
      <c r="H391" s="27">
        <f>VLOOKUP($O391,CardStats!$A$3:$AH$473,15,FALSE)</f>
        <v>0.4</v>
      </c>
      <c r="I391" s="27">
        <f>VLOOKUP($O391,CardStats!$A$3:$AH$473,17,FALSE)</f>
        <v>0.27272727272727271</v>
      </c>
      <c r="J391" s="27">
        <f>VLOOKUP($O391,CardStats!$A$3:$AH$473,18,FALSE)</f>
        <v>0.4</v>
      </c>
      <c r="K391" s="27">
        <f>VLOOKUP($O391,CardStats!$A$3:$AH$473,20,FALSE)</f>
        <v>0.72727272727272729</v>
      </c>
      <c r="L391" s="27">
        <f>VLOOKUP($O391,CardStats!$A$3:$AH$473,21,FALSE)</f>
        <v>0.6</v>
      </c>
      <c r="M391" s="27">
        <f>VLOOKUP($O391,CardStats!$A$3:$AH$473,23,FALSE)</f>
        <v>0.27272727272727271</v>
      </c>
      <c r="N391" s="27">
        <f>VLOOKUP($O391,CardStats!$A$3:$AH$473,24,FALSE)</f>
        <v>0.2</v>
      </c>
      <c r="O391" s="24" t="str">
        <f>Fixtures!A391</f>
        <v>Liverpool</v>
      </c>
      <c r="P391" s="24" t="str">
        <f>Fixtures!E391</f>
        <v>Premier League</v>
      </c>
      <c r="Q391" s="25">
        <f>IF(Fixtures!C391&gt;7,Fixtures!D391)</f>
        <v>43849</v>
      </c>
      <c r="R391" s="24" t="str">
        <f>Fixtures!B391</f>
        <v>Manchester United</v>
      </c>
      <c r="S391" s="22">
        <f>VLOOKUP($R391,CardStats!$A$3:$AH$473,5,FALSE)</f>
        <v>4.8181818181818183</v>
      </c>
      <c r="T391" s="22">
        <f>VLOOKUP($R391,CardStats!$A$3:$AH$473,7,FALSE)</f>
        <v>5</v>
      </c>
      <c r="U391" s="22">
        <f>VLOOKUP($R391,CardStats!$A$3:$AH$473,8,FALSE)</f>
        <v>2.1818181818181817</v>
      </c>
      <c r="V391" s="22">
        <f>VLOOKUP($R391,CardStats!$A$3:$AH$473,10,FALSE)</f>
        <v>2.3333333333333335</v>
      </c>
      <c r="W391" s="27">
        <f>VLOOKUP($R391,CardStats!$A$3:$AH$473,11,FALSE)</f>
        <v>0.90909090909090906</v>
      </c>
      <c r="X391" s="27">
        <f>VLOOKUP($R391,CardStats!$A$3:$AH$473,13,FALSE)</f>
        <v>1</v>
      </c>
      <c r="Y391" s="27">
        <f>VLOOKUP($R391,CardStats!$A$3:$AH$473,14,FALSE)</f>
        <v>0.81818181818181823</v>
      </c>
      <c r="Z391" s="27">
        <f>VLOOKUP($R391,CardStats!$A$3:$AH$473,16,FALSE)</f>
        <v>1</v>
      </c>
      <c r="AA391" s="27">
        <f>VLOOKUP($R391,CardStats!$A$3:$AH$473,17,FALSE)</f>
        <v>0.54545454545454541</v>
      </c>
      <c r="AB391" s="27">
        <f>VLOOKUP($R391,CardStats!$A$3:$AH$473,19,FALSE)</f>
        <v>0.5</v>
      </c>
      <c r="AC391" s="27">
        <f>VLOOKUP($R391,CardStats!$A$3:$AH$473,20,FALSE)</f>
        <v>0.90909090909090906</v>
      </c>
      <c r="AD391" s="27">
        <f>VLOOKUP($R391,CardStats!$A$3:$AH$473,22,FALSE)</f>
        <v>1</v>
      </c>
      <c r="AE391" s="27">
        <f>VLOOKUP($R391,CardStats!$A$3:$AH$473,23,FALSE)</f>
        <v>0.81818181818181823</v>
      </c>
      <c r="AF391" s="27">
        <f>VLOOKUP($R391,CardStats!$A$3:$AH$473,25,FALSE)</f>
        <v>1</v>
      </c>
    </row>
    <row r="392" spans="1:32" hidden="1" x14ac:dyDescent="0.3">
      <c r="A392" s="22">
        <f>VLOOKUP($O392,CardStats!$A$3:$AH$473,5,FALSE)</f>
        <v>6</v>
      </c>
      <c r="B392" s="22">
        <f>VLOOKUP($O392,CardStats!$A$3:$AH$473,6,FALSE)</f>
        <v>5.5</v>
      </c>
      <c r="C392" s="22">
        <f>VLOOKUP($O392,CardStats!$A$3:$AH$473,8,FALSE)</f>
        <v>2.7</v>
      </c>
      <c r="D392" s="22">
        <f>VLOOKUP($O392,CardStats!$A$3:$AH$473,9,FALSE)</f>
        <v>1.75</v>
      </c>
      <c r="E392" s="27">
        <f>VLOOKUP($O392,CardStats!$A$3:$AH$473,11,FALSE)</f>
        <v>1</v>
      </c>
      <c r="F392" s="27">
        <f>VLOOKUP($O392,CardStats!$A$3:$AH$473,12,FALSE)</f>
        <v>1</v>
      </c>
      <c r="G392" s="27">
        <f>VLOOKUP($O392,CardStats!$A$3:$AH$473,14,FALSE)</f>
        <v>0.8</v>
      </c>
      <c r="H392" s="27">
        <f>VLOOKUP($O392,CardStats!$A$3:$AH$473,15,FALSE)</f>
        <v>0.75</v>
      </c>
      <c r="I392" s="27">
        <f>VLOOKUP($O392,CardStats!$A$3:$AH$473,17,FALSE)</f>
        <v>0.6</v>
      </c>
      <c r="J392" s="27">
        <f>VLOOKUP($O392,CardStats!$A$3:$AH$473,18,FALSE)</f>
        <v>0.5</v>
      </c>
      <c r="K392" s="27">
        <f>VLOOKUP($O392,CardStats!$A$3:$AH$473,20,FALSE)</f>
        <v>0.9</v>
      </c>
      <c r="L392" s="27">
        <f>VLOOKUP($O392,CardStats!$A$3:$AH$473,21,FALSE)</f>
        <v>0.75</v>
      </c>
      <c r="M392" s="27">
        <f>VLOOKUP($O392,CardStats!$A$3:$AH$473,23,FALSE)</f>
        <v>0.7</v>
      </c>
      <c r="N392" s="27">
        <f>VLOOKUP($O392,CardStats!$A$3:$AH$473,24,FALSE)</f>
        <v>0.5</v>
      </c>
      <c r="O392" s="24" t="str">
        <f>Fixtures!A392</f>
        <v>Brescia</v>
      </c>
      <c r="P392" s="24" t="str">
        <f>Fixtures!E392</f>
        <v>Serie A</v>
      </c>
      <c r="Q392" s="25">
        <f>IF(Fixtures!C392&gt;7,Fixtures!D392)</f>
        <v>43849</v>
      </c>
      <c r="R392" s="24" t="str">
        <f>Fixtures!B392</f>
        <v>Cagliari</v>
      </c>
      <c r="S392" s="22">
        <f>VLOOKUP($R392,CardStats!$A$3:$AH$473,5,FALSE)</f>
        <v>5</v>
      </c>
      <c r="T392" s="22">
        <f>VLOOKUP($R392,CardStats!$A$3:$AH$473,7,FALSE)</f>
        <v>5</v>
      </c>
      <c r="U392" s="22">
        <f>VLOOKUP($R392,CardStats!$A$3:$AH$473,8,FALSE)</f>
        <v>3</v>
      </c>
      <c r="V392" s="22">
        <f>VLOOKUP($R392,CardStats!$A$3:$AH$473,10,FALSE)</f>
        <v>3.4</v>
      </c>
      <c r="W392" s="27">
        <f>VLOOKUP($R392,CardStats!$A$3:$AH$473,11,FALSE)</f>
        <v>0.90909090909090906</v>
      </c>
      <c r="X392" s="27">
        <f>VLOOKUP($R392,CardStats!$A$3:$AH$473,13,FALSE)</f>
        <v>1</v>
      </c>
      <c r="Y392" s="27">
        <f>VLOOKUP($R392,CardStats!$A$3:$AH$473,14,FALSE)</f>
        <v>0.72727272727272729</v>
      </c>
      <c r="Z392" s="27">
        <f>VLOOKUP($R392,CardStats!$A$3:$AH$473,16,FALSE)</f>
        <v>0.8</v>
      </c>
      <c r="AA392" s="27">
        <f>VLOOKUP($R392,CardStats!$A$3:$AH$473,17,FALSE)</f>
        <v>0.54545454545454541</v>
      </c>
      <c r="AB392" s="27">
        <f>VLOOKUP($R392,CardStats!$A$3:$AH$473,19,FALSE)</f>
        <v>0.8</v>
      </c>
      <c r="AC392" s="27">
        <f>VLOOKUP($R392,CardStats!$A$3:$AH$473,20,FALSE)</f>
        <v>1</v>
      </c>
      <c r="AD392" s="27">
        <f>VLOOKUP($R392,CardStats!$A$3:$AH$473,22,FALSE)</f>
        <v>1</v>
      </c>
      <c r="AE392" s="27">
        <f>VLOOKUP($R392,CardStats!$A$3:$AH$473,23,FALSE)</f>
        <v>0.81818181818181823</v>
      </c>
      <c r="AF392" s="27">
        <f>VLOOKUP($R392,CardStats!$A$3:$AH$473,25,FALSE)</f>
        <v>0.8</v>
      </c>
    </row>
    <row r="393" spans="1:32" hidden="1" x14ac:dyDescent="0.3">
      <c r="A393" s="22">
        <f>VLOOKUP($O393,CardStats!$A$3:$AH$473,5,FALSE)</f>
        <v>5.0909090909090908</v>
      </c>
      <c r="B393" s="22">
        <f>VLOOKUP($O393,CardStats!$A$3:$AH$473,6,FALSE)</f>
        <v>4.4000000000000004</v>
      </c>
      <c r="C393" s="22">
        <f>VLOOKUP($O393,CardStats!$A$3:$AH$473,8,FALSE)</f>
        <v>2.5454545454545454</v>
      </c>
      <c r="D393" s="22">
        <f>VLOOKUP($O393,CardStats!$A$3:$AH$473,9,FALSE)</f>
        <v>2.4</v>
      </c>
      <c r="E393" s="27">
        <f>VLOOKUP($O393,CardStats!$A$3:$AH$473,11,FALSE)</f>
        <v>1</v>
      </c>
      <c r="F393" s="27">
        <f>VLOOKUP($O393,CardStats!$A$3:$AH$473,12,FALSE)</f>
        <v>1</v>
      </c>
      <c r="G393" s="27">
        <f>VLOOKUP($O393,CardStats!$A$3:$AH$473,14,FALSE)</f>
        <v>0.72727272727272729</v>
      </c>
      <c r="H393" s="27">
        <f>VLOOKUP($O393,CardStats!$A$3:$AH$473,15,FALSE)</f>
        <v>0.6</v>
      </c>
      <c r="I393" s="27">
        <f>VLOOKUP($O393,CardStats!$A$3:$AH$473,17,FALSE)</f>
        <v>0.63636363636363635</v>
      </c>
      <c r="J393" s="27">
        <f>VLOOKUP($O393,CardStats!$A$3:$AH$473,18,FALSE)</f>
        <v>0.4</v>
      </c>
      <c r="K393" s="27">
        <f>VLOOKUP($O393,CardStats!$A$3:$AH$473,20,FALSE)</f>
        <v>1</v>
      </c>
      <c r="L393" s="27">
        <f>VLOOKUP($O393,CardStats!$A$3:$AH$473,21,FALSE)</f>
        <v>1</v>
      </c>
      <c r="M393" s="27">
        <f>VLOOKUP($O393,CardStats!$A$3:$AH$473,23,FALSE)</f>
        <v>0.90909090909090906</v>
      </c>
      <c r="N393" s="27">
        <f>VLOOKUP($O393,CardStats!$A$3:$AH$473,24,FALSE)</f>
        <v>1</v>
      </c>
      <c r="O393" s="24" t="str">
        <f>Fixtures!A393</f>
        <v>Napoli</v>
      </c>
      <c r="P393" s="24" t="str">
        <f>Fixtures!E393</f>
        <v>Serie A</v>
      </c>
      <c r="Q393" s="25">
        <f>IF(Fixtures!C393&gt;7,Fixtures!D393)</f>
        <v>43849</v>
      </c>
      <c r="R393" s="24" t="str">
        <f>Fixtures!B393</f>
        <v>Fiorentina</v>
      </c>
      <c r="S393" s="22">
        <f>VLOOKUP($R393,CardStats!$A$3:$AH$473,5,FALSE)</f>
        <v>5.8181818181818183</v>
      </c>
      <c r="T393" s="22">
        <f>VLOOKUP($R393,CardStats!$A$3:$AH$473,7,FALSE)</f>
        <v>5.2</v>
      </c>
      <c r="U393" s="22">
        <f>VLOOKUP($R393,CardStats!$A$3:$AH$473,8,FALSE)</f>
        <v>3.0909090909090908</v>
      </c>
      <c r="V393" s="22">
        <f>VLOOKUP($R393,CardStats!$A$3:$AH$473,10,FALSE)</f>
        <v>3.2</v>
      </c>
      <c r="W393" s="27">
        <f>VLOOKUP($R393,CardStats!$A$3:$AH$473,11,FALSE)</f>
        <v>0.90909090909090906</v>
      </c>
      <c r="X393" s="27">
        <f>VLOOKUP($R393,CardStats!$A$3:$AH$473,13,FALSE)</f>
        <v>0.8</v>
      </c>
      <c r="Y393" s="27">
        <f>VLOOKUP($R393,CardStats!$A$3:$AH$473,14,FALSE)</f>
        <v>0.72727272727272729</v>
      </c>
      <c r="Z393" s="27">
        <f>VLOOKUP($R393,CardStats!$A$3:$AH$473,16,FALSE)</f>
        <v>0.6</v>
      </c>
      <c r="AA393" s="27">
        <f>VLOOKUP($R393,CardStats!$A$3:$AH$473,17,FALSE)</f>
        <v>0.63636363636363635</v>
      </c>
      <c r="AB393" s="27">
        <f>VLOOKUP($R393,CardStats!$A$3:$AH$473,19,FALSE)</f>
        <v>0.6</v>
      </c>
      <c r="AC393" s="27">
        <f>VLOOKUP($R393,CardStats!$A$3:$AH$473,20,FALSE)</f>
        <v>0.90909090909090906</v>
      </c>
      <c r="AD393" s="27">
        <f>VLOOKUP($R393,CardStats!$A$3:$AH$473,22,FALSE)</f>
        <v>0.8</v>
      </c>
      <c r="AE393" s="27">
        <f>VLOOKUP($R393,CardStats!$A$3:$AH$473,23,FALSE)</f>
        <v>0.81818181818181823</v>
      </c>
      <c r="AF393" s="27">
        <f>VLOOKUP($R393,CardStats!$A$3:$AH$473,25,FALSE)</f>
        <v>0.8</v>
      </c>
    </row>
    <row r="394" spans="1:32" hidden="1" x14ac:dyDescent="0.3">
      <c r="A394" s="22">
        <f>VLOOKUP($O394,CardStats!$A$3:$AH$473,5,FALSE)</f>
        <v>6.6363636363636367</v>
      </c>
      <c r="B394" s="22">
        <f>VLOOKUP($O394,CardStats!$A$3:$AH$473,6,FALSE)</f>
        <v>7</v>
      </c>
      <c r="C394" s="22">
        <f>VLOOKUP($O394,CardStats!$A$3:$AH$473,8,FALSE)</f>
        <v>3.3636363636363638</v>
      </c>
      <c r="D394" s="22">
        <f>VLOOKUP($O394,CardStats!$A$3:$AH$473,9,FALSE)</f>
        <v>3.2</v>
      </c>
      <c r="E394" s="27">
        <f>VLOOKUP($O394,CardStats!$A$3:$AH$473,11,FALSE)</f>
        <v>1</v>
      </c>
      <c r="F394" s="27">
        <f>VLOOKUP($O394,CardStats!$A$3:$AH$473,12,FALSE)</f>
        <v>1</v>
      </c>
      <c r="G394" s="27">
        <f>VLOOKUP($O394,CardStats!$A$3:$AH$473,14,FALSE)</f>
        <v>0.90909090909090906</v>
      </c>
      <c r="H394" s="27">
        <f>VLOOKUP($O394,CardStats!$A$3:$AH$473,15,FALSE)</f>
        <v>1</v>
      </c>
      <c r="I394" s="27">
        <f>VLOOKUP($O394,CardStats!$A$3:$AH$473,17,FALSE)</f>
        <v>0.81818181818181823</v>
      </c>
      <c r="J394" s="27">
        <f>VLOOKUP($O394,CardStats!$A$3:$AH$473,18,FALSE)</f>
        <v>0.8</v>
      </c>
      <c r="K394" s="27">
        <f>VLOOKUP($O394,CardStats!$A$3:$AH$473,20,FALSE)</f>
        <v>1</v>
      </c>
      <c r="L394" s="27">
        <f>VLOOKUP($O394,CardStats!$A$3:$AH$473,21,FALSE)</f>
        <v>1</v>
      </c>
      <c r="M394" s="27">
        <f>VLOOKUP($O394,CardStats!$A$3:$AH$473,23,FALSE)</f>
        <v>0.81818181818181823</v>
      </c>
      <c r="N394" s="27">
        <f>VLOOKUP($O394,CardStats!$A$3:$AH$473,24,FALSE)</f>
        <v>0.8</v>
      </c>
      <c r="O394" s="24" t="str">
        <f>Fixtures!A394</f>
        <v>Bologna</v>
      </c>
      <c r="P394" s="24" t="str">
        <f>Fixtures!E394</f>
        <v>Serie A</v>
      </c>
      <c r="Q394" s="25">
        <f>IF(Fixtures!C394&gt;7,Fixtures!D394)</f>
        <v>43849</v>
      </c>
      <c r="R394" s="24" t="str">
        <f>Fixtures!B394</f>
        <v>Hellas Verona</v>
      </c>
      <c r="S394" s="22">
        <f>VLOOKUP($R394,CardStats!$A$3:$AH$473,5,FALSE)</f>
        <v>5.7272727272727275</v>
      </c>
      <c r="T394" s="22">
        <f>VLOOKUP($R394,CardStats!$A$3:$AH$473,7,FALSE)</f>
        <v>5</v>
      </c>
      <c r="U394" s="22">
        <f>VLOOKUP($R394,CardStats!$A$3:$AH$473,8,FALSE)</f>
        <v>2.8181818181818183</v>
      </c>
      <c r="V394" s="22">
        <f>VLOOKUP($R394,CardStats!$A$3:$AH$473,10,FALSE)</f>
        <v>3.4</v>
      </c>
      <c r="W394" s="27">
        <f>VLOOKUP($R394,CardStats!$A$3:$AH$473,11,FALSE)</f>
        <v>1</v>
      </c>
      <c r="X394" s="27">
        <f>VLOOKUP($R394,CardStats!$A$3:$AH$473,13,FALSE)</f>
        <v>1</v>
      </c>
      <c r="Y394" s="27">
        <f>VLOOKUP($R394,CardStats!$A$3:$AH$473,14,FALSE)</f>
        <v>1</v>
      </c>
      <c r="Z394" s="27">
        <f>VLOOKUP($R394,CardStats!$A$3:$AH$473,16,FALSE)</f>
        <v>1</v>
      </c>
      <c r="AA394" s="27">
        <f>VLOOKUP($R394,CardStats!$A$3:$AH$473,17,FALSE)</f>
        <v>0.63636363636363635</v>
      </c>
      <c r="AB394" s="27">
        <f>VLOOKUP($R394,CardStats!$A$3:$AH$473,19,FALSE)</f>
        <v>0.6</v>
      </c>
      <c r="AC394" s="27">
        <f>VLOOKUP($R394,CardStats!$A$3:$AH$473,20,FALSE)</f>
        <v>0.90909090909090906</v>
      </c>
      <c r="AD394" s="27">
        <f>VLOOKUP($R394,CardStats!$A$3:$AH$473,22,FALSE)</f>
        <v>1</v>
      </c>
      <c r="AE394" s="27">
        <f>VLOOKUP($R394,CardStats!$A$3:$AH$473,23,FALSE)</f>
        <v>0.72727272727272729</v>
      </c>
      <c r="AF394" s="27">
        <f>VLOOKUP($R394,CardStats!$A$3:$AH$473,25,FALSE)</f>
        <v>1</v>
      </c>
    </row>
    <row r="395" spans="1:32" hidden="1" x14ac:dyDescent="0.3">
      <c r="A395" s="22">
        <f>VLOOKUP($O395,CardStats!$A$3:$AH$473,5,FALSE)</f>
        <v>5.0909090909090908</v>
      </c>
      <c r="B395" s="22">
        <f>VLOOKUP($O395,CardStats!$A$3:$AH$473,6,FALSE)</f>
        <v>5.4</v>
      </c>
      <c r="C395" s="22">
        <f>VLOOKUP($O395,CardStats!$A$3:$AH$473,8,FALSE)</f>
        <v>2.9090909090909092</v>
      </c>
      <c r="D395" s="22">
        <f>VLOOKUP($O395,CardStats!$A$3:$AH$473,9,FALSE)</f>
        <v>2.6</v>
      </c>
      <c r="E395" s="27">
        <f>VLOOKUP($O395,CardStats!$A$3:$AH$473,11,FALSE)</f>
        <v>1</v>
      </c>
      <c r="F395" s="27">
        <f>VLOOKUP($O395,CardStats!$A$3:$AH$473,12,FALSE)</f>
        <v>1</v>
      </c>
      <c r="G395" s="27">
        <f>VLOOKUP($O395,CardStats!$A$3:$AH$473,14,FALSE)</f>
        <v>0.81818181818181823</v>
      </c>
      <c r="H395" s="27">
        <f>VLOOKUP($O395,CardStats!$A$3:$AH$473,15,FALSE)</f>
        <v>1</v>
      </c>
      <c r="I395" s="27">
        <f>VLOOKUP($O395,CardStats!$A$3:$AH$473,17,FALSE)</f>
        <v>0.72727272727272729</v>
      </c>
      <c r="J395" s="27">
        <f>VLOOKUP($O395,CardStats!$A$3:$AH$473,18,FALSE)</f>
        <v>1</v>
      </c>
      <c r="K395" s="27">
        <f>VLOOKUP($O395,CardStats!$A$3:$AH$473,20,FALSE)</f>
        <v>1</v>
      </c>
      <c r="L395" s="27">
        <f>VLOOKUP($O395,CardStats!$A$3:$AH$473,21,FALSE)</f>
        <v>1</v>
      </c>
      <c r="M395" s="27">
        <f>VLOOKUP($O395,CardStats!$A$3:$AH$473,23,FALSE)</f>
        <v>1</v>
      </c>
      <c r="N395" s="27">
        <f>VLOOKUP($O395,CardStats!$A$3:$AH$473,24,FALSE)</f>
        <v>1</v>
      </c>
      <c r="O395" s="24" t="str">
        <f>Fixtures!A395</f>
        <v>Lecce</v>
      </c>
      <c r="P395" s="24" t="str">
        <f>Fixtures!E395</f>
        <v>Serie A</v>
      </c>
      <c r="Q395" s="25">
        <f>IF(Fixtures!C395&gt;7,Fixtures!D395)</f>
        <v>43849</v>
      </c>
      <c r="R395" s="24" t="str">
        <f>Fixtures!B395</f>
        <v>Internazionale</v>
      </c>
      <c r="S395" s="22">
        <f>VLOOKUP($R395,CardStats!$A$3:$AH$473,5,FALSE)</f>
        <v>5.5454545454545459</v>
      </c>
      <c r="T395" s="22">
        <f>VLOOKUP($R395,CardStats!$A$3:$AH$473,7,FALSE)</f>
        <v>6.333333333333333</v>
      </c>
      <c r="U395" s="22">
        <f>VLOOKUP($R395,CardStats!$A$3:$AH$473,8,FALSE)</f>
        <v>2.5454545454545454</v>
      </c>
      <c r="V395" s="22">
        <f>VLOOKUP($R395,CardStats!$A$3:$AH$473,10,FALSE)</f>
        <v>3</v>
      </c>
      <c r="W395" s="27">
        <f>VLOOKUP($R395,CardStats!$A$3:$AH$473,11,FALSE)</f>
        <v>1</v>
      </c>
      <c r="X395" s="27">
        <f>VLOOKUP($R395,CardStats!$A$3:$AH$473,13,FALSE)</f>
        <v>1</v>
      </c>
      <c r="Y395" s="27">
        <f>VLOOKUP($R395,CardStats!$A$3:$AH$473,14,FALSE)</f>
        <v>0.90909090909090906</v>
      </c>
      <c r="Z395" s="27">
        <f>VLOOKUP($R395,CardStats!$A$3:$AH$473,16,FALSE)</f>
        <v>0.83333333333333337</v>
      </c>
      <c r="AA395" s="27">
        <f>VLOOKUP($R395,CardStats!$A$3:$AH$473,17,FALSE)</f>
        <v>0.72727272727272729</v>
      </c>
      <c r="AB395" s="27">
        <f>VLOOKUP($R395,CardStats!$A$3:$AH$473,19,FALSE)</f>
        <v>0.83333333333333337</v>
      </c>
      <c r="AC395" s="27">
        <f>VLOOKUP($R395,CardStats!$A$3:$AH$473,20,FALSE)</f>
        <v>1</v>
      </c>
      <c r="AD395" s="27">
        <f>VLOOKUP($R395,CardStats!$A$3:$AH$473,22,FALSE)</f>
        <v>1</v>
      </c>
      <c r="AE395" s="27">
        <f>VLOOKUP($R395,CardStats!$A$3:$AH$473,23,FALSE)</f>
        <v>0.81818181818181823</v>
      </c>
      <c r="AF395" s="27">
        <f>VLOOKUP($R395,CardStats!$A$3:$AH$473,25,FALSE)</f>
        <v>0.83333333333333337</v>
      </c>
    </row>
    <row r="396" spans="1:32" hidden="1" x14ac:dyDescent="0.3">
      <c r="A396" s="22">
        <f>VLOOKUP($O396,CardStats!$A$3:$AH$473,5,FALSE)</f>
        <v>5.4545454545454541</v>
      </c>
      <c r="B396" s="22">
        <f>VLOOKUP($O396,CardStats!$A$3:$AH$473,6,FALSE)</f>
        <v>5.6</v>
      </c>
      <c r="C396" s="22">
        <f>VLOOKUP($O396,CardStats!$A$3:$AH$473,8,FALSE)</f>
        <v>2.4545454545454546</v>
      </c>
      <c r="D396" s="22">
        <f>VLOOKUP($O396,CardStats!$A$3:$AH$473,9,FALSE)</f>
        <v>2.4</v>
      </c>
      <c r="E396" s="27">
        <f>VLOOKUP($O396,CardStats!$A$3:$AH$473,11,FALSE)</f>
        <v>1</v>
      </c>
      <c r="F396" s="27">
        <f>VLOOKUP($O396,CardStats!$A$3:$AH$473,12,FALSE)</f>
        <v>1</v>
      </c>
      <c r="G396" s="27">
        <f>VLOOKUP($O396,CardStats!$A$3:$AH$473,14,FALSE)</f>
        <v>1</v>
      </c>
      <c r="H396" s="27">
        <f>VLOOKUP($O396,CardStats!$A$3:$AH$473,15,FALSE)</f>
        <v>1</v>
      </c>
      <c r="I396" s="27">
        <f>VLOOKUP($O396,CardStats!$A$3:$AH$473,17,FALSE)</f>
        <v>0.72727272727272729</v>
      </c>
      <c r="J396" s="27">
        <f>VLOOKUP($O396,CardStats!$A$3:$AH$473,18,FALSE)</f>
        <v>0.6</v>
      </c>
      <c r="K396" s="27">
        <f>VLOOKUP($O396,CardStats!$A$3:$AH$473,20,FALSE)</f>
        <v>0.90909090909090906</v>
      </c>
      <c r="L396" s="27">
        <f>VLOOKUP($O396,CardStats!$A$3:$AH$473,21,FALSE)</f>
        <v>0.8</v>
      </c>
      <c r="M396" s="27">
        <f>VLOOKUP($O396,CardStats!$A$3:$AH$473,23,FALSE)</f>
        <v>0.81818181818181823</v>
      </c>
      <c r="N396" s="27">
        <f>VLOOKUP($O396,CardStats!$A$3:$AH$473,24,FALSE)</f>
        <v>0.8</v>
      </c>
      <c r="O396" s="24" t="str">
        <f>Fixtures!A396</f>
        <v>Juventus</v>
      </c>
      <c r="P396" s="24" t="str">
        <f>Fixtures!E396</f>
        <v>Serie A</v>
      </c>
      <c r="Q396" s="25">
        <f>IF(Fixtures!C396&gt;7,Fixtures!D396)</f>
        <v>43849</v>
      </c>
      <c r="R396" s="24" t="str">
        <f>Fixtures!B396</f>
        <v>Parma</v>
      </c>
      <c r="S396" s="22">
        <f>VLOOKUP($R396,CardStats!$A$3:$AH$473,5,FALSE)</f>
        <v>4.7272727272727275</v>
      </c>
      <c r="T396" s="22">
        <f>VLOOKUP($R396,CardStats!$A$3:$AH$473,7,FALSE)</f>
        <v>4.8</v>
      </c>
      <c r="U396" s="22">
        <f>VLOOKUP($R396,CardStats!$A$3:$AH$473,8,FALSE)</f>
        <v>1.9090909090909092</v>
      </c>
      <c r="V396" s="22">
        <f>VLOOKUP($R396,CardStats!$A$3:$AH$473,10,FALSE)</f>
        <v>2.4</v>
      </c>
      <c r="W396" s="27">
        <f>VLOOKUP($R396,CardStats!$A$3:$AH$473,11,FALSE)</f>
        <v>1</v>
      </c>
      <c r="X396" s="27">
        <f>VLOOKUP($R396,CardStats!$A$3:$AH$473,13,FALSE)</f>
        <v>1</v>
      </c>
      <c r="Y396" s="27">
        <f>VLOOKUP($R396,CardStats!$A$3:$AH$473,14,FALSE)</f>
        <v>0.90909090909090906</v>
      </c>
      <c r="Z396" s="27">
        <f>VLOOKUP($R396,CardStats!$A$3:$AH$473,16,FALSE)</f>
        <v>1</v>
      </c>
      <c r="AA396" s="27">
        <f>VLOOKUP($R396,CardStats!$A$3:$AH$473,17,FALSE)</f>
        <v>0.54545454545454541</v>
      </c>
      <c r="AB396" s="27">
        <f>VLOOKUP($R396,CardStats!$A$3:$AH$473,19,FALSE)</f>
        <v>0.4</v>
      </c>
      <c r="AC396" s="27">
        <f>VLOOKUP($R396,CardStats!$A$3:$AH$473,20,FALSE)</f>
        <v>0.90909090909090906</v>
      </c>
      <c r="AD396" s="27">
        <f>VLOOKUP($R396,CardStats!$A$3:$AH$473,22,FALSE)</f>
        <v>1</v>
      </c>
      <c r="AE396" s="27">
        <f>VLOOKUP($R396,CardStats!$A$3:$AH$473,23,FALSE)</f>
        <v>0.72727272727272729</v>
      </c>
      <c r="AF396" s="27">
        <f>VLOOKUP($R396,CardStats!$A$3:$AH$473,25,FALSE)</f>
        <v>1</v>
      </c>
    </row>
    <row r="397" spans="1:32" hidden="1" x14ac:dyDescent="0.3">
      <c r="A397" s="22">
        <f>VLOOKUP($O397,CardStats!$A$3:$AH$473,5,FALSE)</f>
        <v>5.5454545454545459</v>
      </c>
      <c r="B397" s="22">
        <f>VLOOKUP($O397,CardStats!$A$3:$AH$473,6,FALSE)</f>
        <v>6.666666666666667</v>
      </c>
      <c r="C397" s="22">
        <f>VLOOKUP($O397,CardStats!$A$3:$AH$473,8,FALSE)</f>
        <v>2.9090909090909092</v>
      </c>
      <c r="D397" s="22">
        <f>VLOOKUP($O397,CardStats!$A$3:$AH$473,9,FALSE)</f>
        <v>3.6666666666666665</v>
      </c>
      <c r="E397" s="27">
        <f>VLOOKUP($O397,CardStats!$A$3:$AH$473,11,FALSE)</f>
        <v>0.72727272727272729</v>
      </c>
      <c r="F397" s="27">
        <f>VLOOKUP($O397,CardStats!$A$3:$AH$473,12,FALSE)</f>
        <v>0.66666666666666663</v>
      </c>
      <c r="G397" s="27">
        <f>VLOOKUP($O397,CardStats!$A$3:$AH$473,14,FALSE)</f>
        <v>0.54545454545454541</v>
      </c>
      <c r="H397" s="27">
        <f>VLOOKUP($O397,CardStats!$A$3:$AH$473,15,FALSE)</f>
        <v>0.66666666666666663</v>
      </c>
      <c r="I397" s="27">
        <f>VLOOKUP($O397,CardStats!$A$3:$AH$473,17,FALSE)</f>
        <v>0.45454545454545453</v>
      </c>
      <c r="J397" s="27">
        <f>VLOOKUP($O397,CardStats!$A$3:$AH$473,18,FALSE)</f>
        <v>0.66666666666666663</v>
      </c>
      <c r="K397" s="27">
        <f>VLOOKUP($O397,CardStats!$A$3:$AH$473,20,FALSE)</f>
        <v>0.90909090909090906</v>
      </c>
      <c r="L397" s="27">
        <f>VLOOKUP($O397,CardStats!$A$3:$AH$473,21,FALSE)</f>
        <v>0.83333333333333337</v>
      </c>
      <c r="M397" s="27">
        <f>VLOOKUP($O397,CardStats!$A$3:$AH$473,23,FALSE)</f>
        <v>0.72727272727272729</v>
      </c>
      <c r="N397" s="27">
        <f>VLOOKUP($O397,CardStats!$A$3:$AH$473,24,FALSE)</f>
        <v>0.83333333333333337</v>
      </c>
      <c r="O397" s="24" t="str">
        <f>Fixtures!A397</f>
        <v>Genoa</v>
      </c>
      <c r="P397" s="24" t="str">
        <f>Fixtures!E397</f>
        <v>Serie A</v>
      </c>
      <c r="Q397" s="25">
        <f>IF(Fixtures!C397&gt;7,Fixtures!D397)</f>
        <v>43849</v>
      </c>
      <c r="R397" s="24" t="str">
        <f>Fixtures!B397</f>
        <v>Roma</v>
      </c>
      <c r="S397" s="22">
        <f>VLOOKUP($R397,CardStats!$A$3:$AH$473,5,FALSE)</f>
        <v>6.1818181818181817</v>
      </c>
      <c r="T397" s="22">
        <f>VLOOKUP($R397,CardStats!$A$3:$AH$473,7,FALSE)</f>
        <v>7.2</v>
      </c>
      <c r="U397" s="22">
        <f>VLOOKUP($R397,CardStats!$A$3:$AH$473,8,FALSE)</f>
        <v>3.2727272727272729</v>
      </c>
      <c r="V397" s="22">
        <f>VLOOKUP($R397,CardStats!$A$3:$AH$473,10,FALSE)</f>
        <v>4</v>
      </c>
      <c r="W397" s="27">
        <f>VLOOKUP($R397,CardStats!$A$3:$AH$473,11,FALSE)</f>
        <v>1</v>
      </c>
      <c r="X397" s="27">
        <f>VLOOKUP($R397,CardStats!$A$3:$AH$473,13,FALSE)</f>
        <v>1</v>
      </c>
      <c r="Y397" s="27">
        <f>VLOOKUP($R397,CardStats!$A$3:$AH$473,14,FALSE)</f>
        <v>0.81818181818181823</v>
      </c>
      <c r="Z397" s="27">
        <f>VLOOKUP($R397,CardStats!$A$3:$AH$473,16,FALSE)</f>
        <v>1</v>
      </c>
      <c r="AA397" s="27">
        <f>VLOOKUP($R397,CardStats!$A$3:$AH$473,17,FALSE)</f>
        <v>0.72727272727272729</v>
      </c>
      <c r="AB397" s="27">
        <f>VLOOKUP($R397,CardStats!$A$3:$AH$473,19,FALSE)</f>
        <v>1</v>
      </c>
      <c r="AC397" s="27">
        <f>VLOOKUP($R397,CardStats!$A$3:$AH$473,20,FALSE)</f>
        <v>1</v>
      </c>
      <c r="AD397" s="27">
        <f>VLOOKUP($R397,CardStats!$A$3:$AH$473,22,FALSE)</f>
        <v>1</v>
      </c>
      <c r="AE397" s="27">
        <f>VLOOKUP($R397,CardStats!$A$3:$AH$473,23,FALSE)</f>
        <v>0.81818181818181823</v>
      </c>
      <c r="AF397" s="27">
        <f>VLOOKUP($R397,CardStats!$A$3:$AH$473,25,FALSE)</f>
        <v>1</v>
      </c>
    </row>
    <row r="398" spans="1:32" hidden="1" x14ac:dyDescent="0.3">
      <c r="A398" s="22">
        <f>VLOOKUP($O398,CardStats!$A$3:$AH$473,5,FALSE)</f>
        <v>6.3636363636363633</v>
      </c>
      <c r="B398" s="22">
        <f>VLOOKUP($O398,CardStats!$A$3:$AH$473,6,FALSE)</f>
        <v>5</v>
      </c>
      <c r="C398" s="22">
        <f>VLOOKUP($O398,CardStats!$A$3:$AH$473,8,FALSE)</f>
        <v>3.0909090909090908</v>
      </c>
      <c r="D398" s="22">
        <f>VLOOKUP($O398,CardStats!$A$3:$AH$473,9,FALSE)</f>
        <v>2.6</v>
      </c>
      <c r="E398" s="27">
        <f>VLOOKUP($O398,CardStats!$A$3:$AH$473,11,FALSE)</f>
        <v>1</v>
      </c>
      <c r="F398" s="27">
        <f>VLOOKUP($O398,CardStats!$A$3:$AH$473,12,FALSE)</f>
        <v>1</v>
      </c>
      <c r="G398" s="27">
        <f>VLOOKUP($O398,CardStats!$A$3:$AH$473,14,FALSE)</f>
        <v>0.90909090909090906</v>
      </c>
      <c r="H398" s="27">
        <f>VLOOKUP($O398,CardStats!$A$3:$AH$473,15,FALSE)</f>
        <v>0.8</v>
      </c>
      <c r="I398" s="27">
        <f>VLOOKUP($O398,CardStats!$A$3:$AH$473,17,FALSE)</f>
        <v>0.63636363636363635</v>
      </c>
      <c r="J398" s="27">
        <f>VLOOKUP($O398,CardStats!$A$3:$AH$473,18,FALSE)</f>
        <v>0.4</v>
      </c>
      <c r="K398" s="27">
        <f>VLOOKUP($O398,CardStats!$A$3:$AH$473,20,FALSE)</f>
        <v>1</v>
      </c>
      <c r="L398" s="27">
        <f>VLOOKUP($O398,CardStats!$A$3:$AH$473,21,FALSE)</f>
        <v>1</v>
      </c>
      <c r="M398" s="27">
        <f>VLOOKUP($O398,CardStats!$A$3:$AH$473,23,FALSE)</f>
        <v>0.81818181818181823</v>
      </c>
      <c r="N398" s="27">
        <f>VLOOKUP($O398,CardStats!$A$3:$AH$473,24,FALSE)</f>
        <v>0.6</v>
      </c>
      <c r="O398" s="24" t="str">
        <f>Fixtures!A398</f>
        <v>Lazio</v>
      </c>
      <c r="P398" s="24" t="str">
        <f>Fixtures!E398</f>
        <v>Serie A</v>
      </c>
      <c r="Q398" s="25">
        <f>IF(Fixtures!C398&gt;7,Fixtures!D398)</f>
        <v>43849</v>
      </c>
      <c r="R398" s="24" t="str">
        <f>Fixtures!B398</f>
        <v>Sampdoria</v>
      </c>
      <c r="S398" s="22">
        <f>VLOOKUP($R398,CardStats!$A$3:$AH$473,5,FALSE)</f>
        <v>5.2727272727272725</v>
      </c>
      <c r="T398" s="22">
        <f>VLOOKUP($R398,CardStats!$A$3:$AH$473,7,FALSE)</f>
        <v>5</v>
      </c>
      <c r="U398" s="22">
        <f>VLOOKUP($R398,CardStats!$A$3:$AH$473,8,FALSE)</f>
        <v>2.8181818181818183</v>
      </c>
      <c r="V398" s="22">
        <f>VLOOKUP($R398,CardStats!$A$3:$AH$473,10,FALSE)</f>
        <v>3</v>
      </c>
      <c r="W398" s="27">
        <f>VLOOKUP($R398,CardStats!$A$3:$AH$473,11,FALSE)</f>
        <v>1</v>
      </c>
      <c r="X398" s="27">
        <f>VLOOKUP($R398,CardStats!$A$3:$AH$473,13,FALSE)</f>
        <v>1</v>
      </c>
      <c r="Y398" s="27">
        <f>VLOOKUP($R398,CardStats!$A$3:$AH$473,14,FALSE)</f>
        <v>0.90909090909090906</v>
      </c>
      <c r="Z398" s="27">
        <f>VLOOKUP($R398,CardStats!$A$3:$AH$473,16,FALSE)</f>
        <v>1</v>
      </c>
      <c r="AA398" s="27">
        <f>VLOOKUP($R398,CardStats!$A$3:$AH$473,17,FALSE)</f>
        <v>0.45454545454545453</v>
      </c>
      <c r="AB398" s="27">
        <f>VLOOKUP($R398,CardStats!$A$3:$AH$473,19,FALSE)</f>
        <v>0.33333333333333331</v>
      </c>
      <c r="AC398" s="27">
        <f>VLOOKUP($R398,CardStats!$A$3:$AH$473,20,FALSE)</f>
        <v>1</v>
      </c>
      <c r="AD398" s="27">
        <f>VLOOKUP($R398,CardStats!$A$3:$AH$473,22,FALSE)</f>
        <v>1</v>
      </c>
      <c r="AE398" s="27">
        <f>VLOOKUP($R398,CardStats!$A$3:$AH$473,23,FALSE)</f>
        <v>0.90909090909090906</v>
      </c>
      <c r="AF398" s="27">
        <f>VLOOKUP($R398,CardStats!$A$3:$AH$473,25,FALSE)</f>
        <v>0.83333333333333337</v>
      </c>
    </row>
    <row r="399" spans="1:32" hidden="1" x14ac:dyDescent="0.3">
      <c r="A399" s="22">
        <f>VLOOKUP($O399,CardStats!$A$3:$AH$473,5,FALSE)</f>
        <v>5.0909090909090908</v>
      </c>
      <c r="B399" s="22">
        <f>VLOOKUP($O399,CardStats!$A$3:$AH$473,6,FALSE)</f>
        <v>5.4</v>
      </c>
      <c r="C399" s="22">
        <f>VLOOKUP($O399,CardStats!$A$3:$AH$473,8,FALSE)</f>
        <v>2.0909090909090908</v>
      </c>
      <c r="D399" s="22">
        <f>VLOOKUP($O399,CardStats!$A$3:$AH$473,9,FALSE)</f>
        <v>2.2000000000000002</v>
      </c>
      <c r="E399" s="27">
        <f>VLOOKUP($O399,CardStats!$A$3:$AH$473,11,FALSE)</f>
        <v>1</v>
      </c>
      <c r="F399" s="27">
        <f>VLOOKUP($O399,CardStats!$A$3:$AH$473,12,FALSE)</f>
        <v>1</v>
      </c>
      <c r="G399" s="27">
        <f>VLOOKUP($O399,CardStats!$A$3:$AH$473,14,FALSE)</f>
        <v>0.81818181818181823</v>
      </c>
      <c r="H399" s="27">
        <f>VLOOKUP($O399,CardStats!$A$3:$AH$473,15,FALSE)</f>
        <v>1</v>
      </c>
      <c r="I399" s="27">
        <f>VLOOKUP($O399,CardStats!$A$3:$AH$473,17,FALSE)</f>
        <v>0.63636363636363635</v>
      </c>
      <c r="J399" s="27">
        <f>VLOOKUP($O399,CardStats!$A$3:$AH$473,18,FALSE)</f>
        <v>0.8</v>
      </c>
      <c r="K399" s="27">
        <f>VLOOKUP($O399,CardStats!$A$3:$AH$473,20,FALSE)</f>
        <v>1</v>
      </c>
      <c r="L399" s="27">
        <f>VLOOKUP($O399,CardStats!$A$3:$AH$473,21,FALSE)</f>
        <v>1</v>
      </c>
      <c r="M399" s="27">
        <f>VLOOKUP($O399,CardStats!$A$3:$AH$473,23,FALSE)</f>
        <v>0.81818181818181823</v>
      </c>
      <c r="N399" s="27">
        <f>VLOOKUP($O399,CardStats!$A$3:$AH$473,24,FALSE)</f>
        <v>1</v>
      </c>
      <c r="O399" s="24" t="str">
        <f>Fixtures!A399</f>
        <v>Atalanta</v>
      </c>
      <c r="P399" s="24" t="str">
        <f>Fixtures!E399</f>
        <v>Serie A</v>
      </c>
      <c r="Q399" s="25">
        <f>IF(Fixtures!C399&gt;7,Fixtures!D399)</f>
        <v>43849</v>
      </c>
      <c r="R399" s="24" t="str">
        <f>Fixtures!B399</f>
        <v>SPAL</v>
      </c>
      <c r="S399" s="22">
        <f>VLOOKUP($R399,CardStats!$A$3:$AH$473,5,FALSE)</f>
        <v>5.5454545454545459</v>
      </c>
      <c r="T399" s="22">
        <f>VLOOKUP($R399,CardStats!$A$3:$AH$473,7,FALSE)</f>
        <v>6.2</v>
      </c>
      <c r="U399" s="22">
        <f>VLOOKUP($R399,CardStats!$A$3:$AH$473,8,FALSE)</f>
        <v>3.1818181818181817</v>
      </c>
      <c r="V399" s="22">
        <f>VLOOKUP($R399,CardStats!$A$3:$AH$473,10,FALSE)</f>
        <v>3</v>
      </c>
      <c r="W399" s="27">
        <f>VLOOKUP($R399,CardStats!$A$3:$AH$473,11,FALSE)</f>
        <v>1</v>
      </c>
      <c r="X399" s="27">
        <f>VLOOKUP($R399,CardStats!$A$3:$AH$473,13,FALSE)</f>
        <v>1</v>
      </c>
      <c r="Y399" s="27">
        <f>VLOOKUP($R399,CardStats!$A$3:$AH$473,14,FALSE)</f>
        <v>0.81818181818181823</v>
      </c>
      <c r="Z399" s="27">
        <f>VLOOKUP($R399,CardStats!$A$3:$AH$473,16,FALSE)</f>
        <v>1</v>
      </c>
      <c r="AA399" s="27">
        <f>VLOOKUP($R399,CardStats!$A$3:$AH$473,17,FALSE)</f>
        <v>0.63636363636363635</v>
      </c>
      <c r="AB399" s="27">
        <f>VLOOKUP($R399,CardStats!$A$3:$AH$473,19,FALSE)</f>
        <v>0.8</v>
      </c>
      <c r="AC399" s="27">
        <f>VLOOKUP($R399,CardStats!$A$3:$AH$473,20,FALSE)</f>
        <v>1</v>
      </c>
      <c r="AD399" s="27">
        <f>VLOOKUP($R399,CardStats!$A$3:$AH$473,22,FALSE)</f>
        <v>1</v>
      </c>
      <c r="AE399" s="27">
        <f>VLOOKUP($R399,CardStats!$A$3:$AH$473,23,FALSE)</f>
        <v>0.90909090909090906</v>
      </c>
      <c r="AF399" s="27">
        <f>VLOOKUP($R399,CardStats!$A$3:$AH$473,25,FALSE)</f>
        <v>1</v>
      </c>
    </row>
    <row r="400" spans="1:32" hidden="1" x14ac:dyDescent="0.3">
      <c r="A400" s="22">
        <f>VLOOKUP($O400,CardStats!$A$3:$AH$473,5,FALSE)</f>
        <v>5.7</v>
      </c>
      <c r="B400" s="22">
        <f>VLOOKUP($O400,CardStats!$A$3:$AH$473,6,FALSE)</f>
        <v>5.6</v>
      </c>
      <c r="C400" s="22">
        <f>VLOOKUP($O400,CardStats!$A$3:$AH$473,8,FALSE)</f>
        <v>2.7</v>
      </c>
      <c r="D400" s="22">
        <f>VLOOKUP($O400,CardStats!$A$3:$AH$473,9,FALSE)</f>
        <v>2.6</v>
      </c>
      <c r="E400" s="27">
        <f>VLOOKUP($O400,CardStats!$A$3:$AH$473,11,FALSE)</f>
        <v>1</v>
      </c>
      <c r="F400" s="27">
        <f>VLOOKUP($O400,CardStats!$A$3:$AH$473,12,FALSE)</f>
        <v>1</v>
      </c>
      <c r="G400" s="27">
        <f>VLOOKUP($O400,CardStats!$A$3:$AH$473,14,FALSE)</f>
        <v>0.9</v>
      </c>
      <c r="H400" s="27">
        <f>VLOOKUP($O400,CardStats!$A$3:$AH$473,15,FALSE)</f>
        <v>1</v>
      </c>
      <c r="I400" s="27">
        <f>VLOOKUP($O400,CardStats!$A$3:$AH$473,17,FALSE)</f>
        <v>0.7</v>
      </c>
      <c r="J400" s="27">
        <f>VLOOKUP($O400,CardStats!$A$3:$AH$473,18,FALSE)</f>
        <v>0.8</v>
      </c>
      <c r="K400" s="27">
        <f>VLOOKUP($O400,CardStats!$A$3:$AH$473,20,FALSE)</f>
        <v>1</v>
      </c>
      <c r="L400" s="27">
        <f>VLOOKUP($O400,CardStats!$A$3:$AH$473,21,FALSE)</f>
        <v>1</v>
      </c>
      <c r="M400" s="27">
        <f>VLOOKUP($O400,CardStats!$A$3:$AH$473,23,FALSE)</f>
        <v>0.8</v>
      </c>
      <c r="N400" s="27">
        <f>VLOOKUP($O400,CardStats!$A$3:$AH$473,24,FALSE)</f>
        <v>0.8</v>
      </c>
      <c r="O400" s="24" t="str">
        <f>Fixtures!A400</f>
        <v>Sassuolo</v>
      </c>
      <c r="P400" s="24" t="str">
        <f>Fixtures!E400</f>
        <v>Serie A</v>
      </c>
      <c r="Q400" s="25">
        <f>IF(Fixtures!C400&gt;7,Fixtures!D400)</f>
        <v>43849</v>
      </c>
      <c r="R400" s="24" t="str">
        <f>Fixtures!B400</f>
        <v>Torino</v>
      </c>
      <c r="S400" s="22">
        <f>VLOOKUP($R400,CardStats!$A$3:$AH$473,5,FALSE)</f>
        <v>5.5454545454545459</v>
      </c>
      <c r="T400" s="22">
        <f>VLOOKUP($R400,CardStats!$A$3:$AH$473,7,FALSE)</f>
        <v>4.4000000000000004</v>
      </c>
      <c r="U400" s="22">
        <f>VLOOKUP($R400,CardStats!$A$3:$AH$473,8,FALSE)</f>
        <v>2.5454545454545454</v>
      </c>
      <c r="V400" s="22">
        <f>VLOOKUP($R400,CardStats!$A$3:$AH$473,10,FALSE)</f>
        <v>2.2000000000000002</v>
      </c>
      <c r="W400" s="27">
        <f>VLOOKUP($R400,CardStats!$A$3:$AH$473,11,FALSE)</f>
        <v>1</v>
      </c>
      <c r="X400" s="27">
        <f>VLOOKUP($R400,CardStats!$A$3:$AH$473,13,FALSE)</f>
        <v>1</v>
      </c>
      <c r="Y400" s="27">
        <f>VLOOKUP($R400,CardStats!$A$3:$AH$473,14,FALSE)</f>
        <v>0.81818181818181823</v>
      </c>
      <c r="Z400" s="27">
        <f>VLOOKUP($R400,CardStats!$A$3:$AH$473,16,FALSE)</f>
        <v>0.8</v>
      </c>
      <c r="AA400" s="27">
        <f>VLOOKUP($R400,CardStats!$A$3:$AH$473,17,FALSE)</f>
        <v>0.63636363636363635</v>
      </c>
      <c r="AB400" s="27">
        <f>VLOOKUP($R400,CardStats!$A$3:$AH$473,19,FALSE)</f>
        <v>0.4</v>
      </c>
      <c r="AC400" s="27">
        <f>VLOOKUP($R400,CardStats!$A$3:$AH$473,20,FALSE)</f>
        <v>1</v>
      </c>
      <c r="AD400" s="27">
        <f>VLOOKUP($R400,CardStats!$A$3:$AH$473,22,FALSE)</f>
        <v>1</v>
      </c>
      <c r="AE400" s="27">
        <f>VLOOKUP($R400,CardStats!$A$3:$AH$473,23,FALSE)</f>
        <v>0.72727272727272729</v>
      </c>
      <c r="AF400" s="27">
        <f>VLOOKUP($R400,CardStats!$A$3:$AH$473,25,FALSE)</f>
        <v>0.8</v>
      </c>
    </row>
    <row r="401" spans="1:32" hidden="1" x14ac:dyDescent="0.3">
      <c r="A401" s="22">
        <f>VLOOKUP($O401,CardStats!$A$3:$AH$473,5,FALSE)</f>
        <v>7.1818181818181817</v>
      </c>
      <c r="B401" s="22">
        <f>VLOOKUP($O401,CardStats!$A$3:$AH$473,6,FALSE)</f>
        <v>6</v>
      </c>
      <c r="C401" s="22">
        <f>VLOOKUP($O401,CardStats!$A$3:$AH$473,8,FALSE)</f>
        <v>3.5454545454545454</v>
      </c>
      <c r="D401" s="22">
        <f>VLOOKUP($O401,CardStats!$A$3:$AH$473,9,FALSE)</f>
        <v>2.6666666666666665</v>
      </c>
      <c r="E401" s="27">
        <f>VLOOKUP($O401,CardStats!$A$3:$AH$473,11,FALSE)</f>
        <v>1</v>
      </c>
      <c r="F401" s="27">
        <f>VLOOKUP($O401,CardStats!$A$3:$AH$473,12,FALSE)</f>
        <v>1</v>
      </c>
      <c r="G401" s="27">
        <f>VLOOKUP($O401,CardStats!$A$3:$AH$473,14,FALSE)</f>
        <v>0.81818181818181823</v>
      </c>
      <c r="H401" s="27">
        <f>VLOOKUP($O401,CardStats!$A$3:$AH$473,15,FALSE)</f>
        <v>0.66666666666666663</v>
      </c>
      <c r="I401" s="27">
        <f>VLOOKUP($O401,CardStats!$A$3:$AH$473,17,FALSE)</f>
        <v>0.72727272727272729</v>
      </c>
      <c r="J401" s="27">
        <f>VLOOKUP($O401,CardStats!$A$3:$AH$473,18,FALSE)</f>
        <v>0.66666666666666663</v>
      </c>
      <c r="K401" s="27">
        <f>VLOOKUP($O401,CardStats!$A$3:$AH$473,20,FALSE)</f>
        <v>1</v>
      </c>
      <c r="L401" s="27">
        <f>VLOOKUP($O401,CardStats!$A$3:$AH$473,21,FALSE)</f>
        <v>1</v>
      </c>
      <c r="M401" s="27">
        <f>VLOOKUP($O401,CardStats!$A$3:$AH$473,23,FALSE)</f>
        <v>0.90909090909090906</v>
      </c>
      <c r="N401" s="27">
        <f>VLOOKUP($O401,CardStats!$A$3:$AH$473,24,FALSE)</f>
        <v>0.83333333333333337</v>
      </c>
      <c r="O401" s="24" t="str">
        <f>Fixtures!A401</f>
        <v>Milan</v>
      </c>
      <c r="P401" s="24" t="str">
        <f>Fixtures!E401</f>
        <v>Serie A</v>
      </c>
      <c r="Q401" s="25">
        <f>IF(Fixtures!C401&gt;7,Fixtures!D401)</f>
        <v>43849</v>
      </c>
      <c r="R401" s="24" t="str">
        <f>Fixtures!B401</f>
        <v>Udinese</v>
      </c>
      <c r="S401" s="22">
        <f>VLOOKUP($R401,CardStats!$A$3:$AH$473,5,FALSE)</f>
        <v>5</v>
      </c>
      <c r="T401" s="22">
        <f>VLOOKUP($R401,CardStats!$A$3:$AH$473,7,FALSE)</f>
        <v>3.6</v>
      </c>
      <c r="U401" s="22">
        <f>VLOOKUP($R401,CardStats!$A$3:$AH$473,8,FALSE)</f>
        <v>2.7272727272727271</v>
      </c>
      <c r="V401" s="22">
        <f>VLOOKUP($R401,CardStats!$A$3:$AH$473,10,FALSE)</f>
        <v>2.6</v>
      </c>
      <c r="W401" s="27">
        <f>VLOOKUP($R401,CardStats!$A$3:$AH$473,11,FALSE)</f>
        <v>0.90909090909090906</v>
      </c>
      <c r="X401" s="27">
        <f>VLOOKUP($R401,CardStats!$A$3:$AH$473,13,FALSE)</f>
        <v>0.8</v>
      </c>
      <c r="Y401" s="27">
        <f>VLOOKUP($R401,CardStats!$A$3:$AH$473,14,FALSE)</f>
        <v>0.81818181818181823</v>
      </c>
      <c r="Z401" s="27">
        <f>VLOOKUP($R401,CardStats!$A$3:$AH$473,16,FALSE)</f>
        <v>0.6</v>
      </c>
      <c r="AA401" s="27">
        <f>VLOOKUP($R401,CardStats!$A$3:$AH$473,17,FALSE)</f>
        <v>0.45454545454545453</v>
      </c>
      <c r="AB401" s="27">
        <f>VLOOKUP($R401,CardStats!$A$3:$AH$473,19,FALSE)</f>
        <v>0.2</v>
      </c>
      <c r="AC401" s="27">
        <f>VLOOKUP($R401,CardStats!$A$3:$AH$473,20,FALSE)</f>
        <v>1</v>
      </c>
      <c r="AD401" s="27">
        <f>VLOOKUP($R401,CardStats!$A$3:$AH$473,22,FALSE)</f>
        <v>1</v>
      </c>
      <c r="AE401" s="27">
        <f>VLOOKUP($R401,CardStats!$A$3:$AH$473,23,FALSE)</f>
        <v>0.81818181818181823</v>
      </c>
      <c r="AF401" s="27">
        <f>VLOOKUP($R401,CardStats!$A$3:$AH$473,25,FALSE)</f>
        <v>1</v>
      </c>
    </row>
    <row r="402" spans="1:32" hidden="1" x14ac:dyDescent="0.3">
      <c r="A402" s="22">
        <f>VLOOKUP($O402,CardStats!$A$3:$AH$473,5,FALSE)</f>
        <v>3.9</v>
      </c>
      <c r="B402" s="22">
        <f>VLOOKUP($O402,CardStats!$A$3:$AH$473,6,FALSE)</f>
        <v>5.25</v>
      </c>
      <c r="C402" s="22">
        <f>VLOOKUP($O402,CardStats!$A$3:$AH$473,8,FALSE)</f>
        <v>1.9</v>
      </c>
      <c r="D402" s="22">
        <f>VLOOKUP($O402,CardStats!$A$3:$AH$473,9,FALSE)</f>
        <v>2.75</v>
      </c>
      <c r="E402" s="27">
        <f>VLOOKUP($O402,CardStats!$A$3:$AH$473,11,FALSE)</f>
        <v>0.5</v>
      </c>
      <c r="F402" s="27">
        <f>VLOOKUP($O402,CardStats!$A$3:$AH$473,12,FALSE)</f>
        <v>0.75</v>
      </c>
      <c r="G402" s="27">
        <f>VLOOKUP($O402,CardStats!$A$3:$AH$473,14,FALSE)</f>
        <v>0.5</v>
      </c>
      <c r="H402" s="27">
        <f>VLOOKUP($O402,CardStats!$A$3:$AH$473,15,FALSE)</f>
        <v>0.75</v>
      </c>
      <c r="I402" s="27">
        <f>VLOOKUP($O402,CardStats!$A$3:$AH$473,17,FALSE)</f>
        <v>0.4</v>
      </c>
      <c r="J402" s="27">
        <f>VLOOKUP($O402,CardStats!$A$3:$AH$473,18,FALSE)</f>
        <v>0.75</v>
      </c>
      <c r="K402" s="27">
        <f>VLOOKUP($O402,CardStats!$A$3:$AH$473,20,FALSE)</f>
        <v>0.9</v>
      </c>
      <c r="L402" s="27">
        <f>VLOOKUP($O402,CardStats!$A$3:$AH$473,21,FALSE)</f>
        <v>1</v>
      </c>
      <c r="M402" s="27">
        <f>VLOOKUP($O402,CardStats!$A$3:$AH$473,23,FALSE)</f>
        <v>0.5</v>
      </c>
      <c r="N402" s="27">
        <f>VLOOKUP($O402,CardStats!$A$3:$AH$473,24,FALSE)</f>
        <v>0.75</v>
      </c>
      <c r="O402" s="24" t="str">
        <f>Fixtures!A402</f>
        <v>Hertha BSC</v>
      </c>
      <c r="P402" s="24" t="str">
        <f>Fixtures!E402</f>
        <v>Bundesliga</v>
      </c>
      <c r="Q402" s="25">
        <f>IF(Fixtures!C402&gt;7,Fixtures!D402)</f>
        <v>43849</v>
      </c>
      <c r="R402" s="24" t="str">
        <f>Fixtures!B402</f>
        <v>Bayern Munich</v>
      </c>
      <c r="S402" s="22">
        <f>VLOOKUP($R402,CardStats!$A$3:$AH$473,5,FALSE)</f>
        <v>3.8</v>
      </c>
      <c r="T402" s="22">
        <f>VLOOKUP($R402,CardStats!$A$3:$AH$473,7,FALSE)</f>
        <v>3.6</v>
      </c>
      <c r="U402" s="22">
        <f>VLOOKUP($R402,CardStats!$A$3:$AH$473,8,FALSE)</f>
        <v>2.1</v>
      </c>
      <c r="V402" s="22">
        <f>VLOOKUP($R402,CardStats!$A$3:$AH$473,10,FALSE)</f>
        <v>1.8</v>
      </c>
      <c r="W402" s="27">
        <f>VLOOKUP($R402,CardStats!$A$3:$AH$473,11,FALSE)</f>
        <v>0.6</v>
      </c>
      <c r="X402" s="27">
        <f>VLOOKUP($R402,CardStats!$A$3:$AH$473,13,FALSE)</f>
        <v>0.6</v>
      </c>
      <c r="Y402" s="27">
        <f>VLOOKUP($R402,CardStats!$A$3:$AH$473,14,FALSE)</f>
        <v>0.6</v>
      </c>
      <c r="Z402" s="27">
        <f>VLOOKUP($R402,CardStats!$A$3:$AH$473,16,FALSE)</f>
        <v>0.6</v>
      </c>
      <c r="AA402" s="27">
        <f>VLOOKUP($R402,CardStats!$A$3:$AH$473,17,FALSE)</f>
        <v>0.5</v>
      </c>
      <c r="AB402" s="27">
        <f>VLOOKUP($R402,CardStats!$A$3:$AH$473,19,FALSE)</f>
        <v>0.4</v>
      </c>
      <c r="AC402" s="27">
        <f>VLOOKUP($R402,CardStats!$A$3:$AH$473,20,FALSE)</f>
        <v>0.8</v>
      </c>
      <c r="AD402" s="27">
        <f>VLOOKUP($R402,CardStats!$A$3:$AH$473,22,FALSE)</f>
        <v>0.8</v>
      </c>
      <c r="AE402" s="27">
        <f>VLOOKUP($R402,CardStats!$A$3:$AH$473,23,FALSE)</f>
        <v>0.7</v>
      </c>
      <c r="AF402" s="27">
        <f>VLOOKUP($R402,CardStats!$A$3:$AH$473,25,FALSE)</f>
        <v>0.6</v>
      </c>
    </row>
    <row r="403" spans="1:32" hidden="1" x14ac:dyDescent="0.3">
      <c r="A403" s="22">
        <f>VLOOKUP($O403,CardStats!$A$3:$AH$473,5,FALSE)</f>
        <v>3.7</v>
      </c>
      <c r="B403" s="22">
        <f>VLOOKUP($O403,CardStats!$A$3:$AH$473,6,FALSE)</f>
        <v>4.5999999999999996</v>
      </c>
      <c r="C403" s="22">
        <f>VLOOKUP($O403,CardStats!$A$3:$AH$473,8,FALSE)</f>
        <v>2</v>
      </c>
      <c r="D403" s="22">
        <f>VLOOKUP($O403,CardStats!$A$3:$AH$473,9,FALSE)</f>
        <v>2.4</v>
      </c>
      <c r="E403" s="27">
        <f>VLOOKUP($O403,CardStats!$A$3:$AH$473,11,FALSE)</f>
        <v>0.6</v>
      </c>
      <c r="F403" s="27">
        <f>VLOOKUP($O403,CardStats!$A$3:$AH$473,12,FALSE)</f>
        <v>0.8</v>
      </c>
      <c r="G403" s="27">
        <f>VLOOKUP($O403,CardStats!$A$3:$AH$473,14,FALSE)</f>
        <v>0.4</v>
      </c>
      <c r="H403" s="27">
        <f>VLOOKUP($O403,CardStats!$A$3:$AH$473,15,FALSE)</f>
        <v>0.6</v>
      </c>
      <c r="I403" s="27">
        <f>VLOOKUP($O403,CardStats!$A$3:$AH$473,17,FALSE)</f>
        <v>0.3</v>
      </c>
      <c r="J403" s="27">
        <f>VLOOKUP($O403,CardStats!$A$3:$AH$473,18,FALSE)</f>
        <v>0.4</v>
      </c>
      <c r="K403" s="27">
        <f>VLOOKUP($O403,CardStats!$A$3:$AH$473,20,FALSE)</f>
        <v>0.8</v>
      </c>
      <c r="L403" s="27">
        <f>VLOOKUP($O403,CardStats!$A$3:$AH$473,21,FALSE)</f>
        <v>1</v>
      </c>
      <c r="M403" s="27">
        <f>VLOOKUP($O403,CardStats!$A$3:$AH$473,23,FALSE)</f>
        <v>0.5</v>
      </c>
      <c r="N403" s="27">
        <f>VLOOKUP($O403,CardStats!$A$3:$AH$473,24,FALSE)</f>
        <v>0.6</v>
      </c>
      <c r="O403" s="24" t="str">
        <f>Fixtures!A403</f>
        <v>Paderborn</v>
      </c>
      <c r="P403" s="24" t="str">
        <f>Fixtures!E403</f>
        <v>Bundesliga</v>
      </c>
      <c r="Q403" s="25">
        <f>IF(Fixtures!C403&gt;7,Fixtures!D403)</f>
        <v>43849</v>
      </c>
      <c r="R403" s="24" t="str">
        <f>Fixtures!B403</f>
        <v>Bayer Leverkusen</v>
      </c>
      <c r="S403" s="22">
        <f>VLOOKUP($R403,CardStats!$A$3:$AH$473,5,FALSE)</f>
        <v>3.3</v>
      </c>
      <c r="T403" s="22">
        <f>VLOOKUP($R403,CardStats!$A$3:$AH$473,7,FALSE)</f>
        <v>3.5</v>
      </c>
      <c r="U403" s="22">
        <f>VLOOKUP($R403,CardStats!$A$3:$AH$473,8,FALSE)</f>
        <v>1.7</v>
      </c>
      <c r="V403" s="22">
        <f>VLOOKUP($R403,CardStats!$A$3:$AH$473,10,FALSE)</f>
        <v>1.5</v>
      </c>
      <c r="W403" s="27">
        <f>VLOOKUP($R403,CardStats!$A$3:$AH$473,11,FALSE)</f>
        <v>0.7</v>
      </c>
      <c r="X403" s="27">
        <f>VLOOKUP($R403,CardStats!$A$3:$AH$473,13,FALSE)</f>
        <v>0.75</v>
      </c>
      <c r="Y403" s="27">
        <f>VLOOKUP($R403,CardStats!$A$3:$AH$473,14,FALSE)</f>
        <v>0.5</v>
      </c>
      <c r="Z403" s="27">
        <f>VLOOKUP($R403,CardStats!$A$3:$AH$473,16,FALSE)</f>
        <v>0.5</v>
      </c>
      <c r="AA403" s="27">
        <f>VLOOKUP($R403,CardStats!$A$3:$AH$473,17,FALSE)</f>
        <v>0.1</v>
      </c>
      <c r="AB403" s="27">
        <f>VLOOKUP($R403,CardStats!$A$3:$AH$473,19,FALSE)</f>
        <v>0.25</v>
      </c>
      <c r="AC403" s="27">
        <f>VLOOKUP($R403,CardStats!$A$3:$AH$473,20,FALSE)</f>
        <v>0.8</v>
      </c>
      <c r="AD403" s="27">
        <f>VLOOKUP($R403,CardStats!$A$3:$AH$473,22,FALSE)</f>
        <v>0.75</v>
      </c>
      <c r="AE403" s="27">
        <f>VLOOKUP($R403,CardStats!$A$3:$AH$473,23,FALSE)</f>
        <v>0.7</v>
      </c>
      <c r="AF403" s="27">
        <f>VLOOKUP($R403,CardStats!$A$3:$AH$473,25,FALSE)</f>
        <v>0.5</v>
      </c>
    </row>
    <row r="404" spans="1:32" hidden="1" x14ac:dyDescent="0.3">
      <c r="A404" s="22">
        <f>VLOOKUP($O404,CardStats!$A$3:$AH$473,5,FALSE)</f>
        <v>4.2727272727272725</v>
      </c>
      <c r="B404" s="22">
        <f>VLOOKUP($O404,CardStats!$A$3:$AH$473,6,FALSE)</f>
        <v>4.333333333333333</v>
      </c>
      <c r="C404" s="22">
        <f>VLOOKUP($O404,CardStats!$A$3:$AH$473,8,FALSE)</f>
        <v>2.1818181818181817</v>
      </c>
      <c r="D404" s="22">
        <f>VLOOKUP($O404,CardStats!$A$3:$AH$473,9,FALSE)</f>
        <v>1.8333333333333333</v>
      </c>
      <c r="E404" s="27">
        <f>VLOOKUP($O404,CardStats!$A$3:$AH$473,11,FALSE)</f>
        <v>0.90909090909090906</v>
      </c>
      <c r="F404" s="27">
        <f>VLOOKUP($O404,CardStats!$A$3:$AH$473,12,FALSE)</f>
        <v>1</v>
      </c>
      <c r="G404" s="27">
        <f>VLOOKUP($O404,CardStats!$A$3:$AH$473,14,FALSE)</f>
        <v>0.72727272727272729</v>
      </c>
      <c r="H404" s="27">
        <f>VLOOKUP($O404,CardStats!$A$3:$AH$473,15,FALSE)</f>
        <v>0.83333333333333337</v>
      </c>
      <c r="I404" s="27">
        <f>VLOOKUP($O404,CardStats!$A$3:$AH$473,17,FALSE)</f>
        <v>0.18181818181818182</v>
      </c>
      <c r="J404" s="27">
        <f>VLOOKUP($O404,CardStats!$A$3:$AH$473,18,FALSE)</f>
        <v>0.16666666666666666</v>
      </c>
      <c r="K404" s="27">
        <f>VLOOKUP($O404,CardStats!$A$3:$AH$473,20,FALSE)</f>
        <v>0.90909090909090906</v>
      </c>
      <c r="L404" s="27">
        <f>VLOOKUP($O404,CardStats!$A$3:$AH$473,21,FALSE)</f>
        <v>0.83333333333333337</v>
      </c>
      <c r="M404" s="27">
        <f>VLOOKUP($O404,CardStats!$A$3:$AH$473,23,FALSE)</f>
        <v>0.72727272727272729</v>
      </c>
      <c r="N404" s="27">
        <f>VLOOKUP($O404,CardStats!$A$3:$AH$473,24,FALSE)</f>
        <v>0.5</v>
      </c>
      <c r="O404" s="24" t="str">
        <f>Fixtures!A404</f>
        <v>AFC Bournemouth</v>
      </c>
      <c r="P404" s="24" t="str">
        <f>Fixtures!E404</f>
        <v>Premier League</v>
      </c>
      <c r="Q404" s="25">
        <f>IF(Fixtures!C404&gt;7,Fixtures!D404)</f>
        <v>43851</v>
      </c>
      <c r="R404" s="24" t="str">
        <f>Fixtures!B404</f>
        <v>Brighton &amp; Hove Albion</v>
      </c>
      <c r="S404" s="22">
        <f>VLOOKUP($R404,CardStats!$A$3:$AH$473,5,FALSE)</f>
        <v>2.9090909090909092</v>
      </c>
      <c r="T404" s="22">
        <f>VLOOKUP($R404,CardStats!$A$3:$AH$473,7,FALSE)</f>
        <v>3.2</v>
      </c>
      <c r="U404" s="22">
        <f>VLOOKUP($R404,CardStats!$A$3:$AH$473,8,FALSE)</f>
        <v>1.4545454545454546</v>
      </c>
      <c r="V404" s="22">
        <f>VLOOKUP($R404,CardStats!$A$3:$AH$473,10,FALSE)</f>
        <v>2</v>
      </c>
      <c r="W404" s="27">
        <f>VLOOKUP($R404,CardStats!$A$3:$AH$473,11,FALSE)</f>
        <v>0.54545454545454541</v>
      </c>
      <c r="X404" s="27">
        <f>VLOOKUP($R404,CardStats!$A$3:$AH$473,13,FALSE)</f>
        <v>0.6</v>
      </c>
      <c r="Y404" s="27">
        <f>VLOOKUP($R404,CardStats!$A$3:$AH$473,14,FALSE)</f>
        <v>0.27272727272727271</v>
      </c>
      <c r="Z404" s="27">
        <f>VLOOKUP($R404,CardStats!$A$3:$AH$473,16,FALSE)</f>
        <v>0.4</v>
      </c>
      <c r="AA404" s="27">
        <f>VLOOKUP($R404,CardStats!$A$3:$AH$473,17,FALSE)</f>
        <v>0.27272727272727271</v>
      </c>
      <c r="AB404" s="27">
        <f>VLOOKUP($R404,CardStats!$A$3:$AH$473,19,FALSE)</f>
        <v>0.4</v>
      </c>
      <c r="AC404" s="27">
        <f>VLOOKUP($R404,CardStats!$A$3:$AH$473,20,FALSE)</f>
        <v>0.72727272727272729</v>
      </c>
      <c r="AD404" s="27">
        <f>VLOOKUP($R404,CardStats!$A$3:$AH$473,22,FALSE)</f>
        <v>1</v>
      </c>
      <c r="AE404" s="27">
        <f>VLOOKUP($R404,CardStats!$A$3:$AH$473,23,FALSE)</f>
        <v>0.45454545454545453</v>
      </c>
      <c r="AF404" s="27">
        <f>VLOOKUP($R404,CardStats!$A$3:$AH$473,25,FALSE)</f>
        <v>0.4</v>
      </c>
    </row>
    <row r="405" spans="1:32" hidden="1" x14ac:dyDescent="0.3">
      <c r="A405" s="22">
        <f>VLOOKUP($O405,CardStats!$A$3:$AH$473,5,FALSE)</f>
        <v>4.5454545454545459</v>
      </c>
      <c r="B405" s="22">
        <f>VLOOKUP($O405,CardStats!$A$3:$AH$473,6,FALSE)</f>
        <v>4.166666666666667</v>
      </c>
      <c r="C405" s="22">
        <f>VLOOKUP($O405,CardStats!$A$3:$AH$473,8,FALSE)</f>
        <v>1.6363636363636365</v>
      </c>
      <c r="D405" s="22">
        <f>VLOOKUP($O405,CardStats!$A$3:$AH$473,9,FALSE)</f>
        <v>1.1666666666666667</v>
      </c>
      <c r="E405" s="27">
        <f>VLOOKUP($O405,CardStats!$A$3:$AH$473,11,FALSE)</f>
        <v>0.81818181818181823</v>
      </c>
      <c r="F405" s="27">
        <f>VLOOKUP($O405,CardStats!$A$3:$AH$473,12,FALSE)</f>
        <v>0.83333333333333337</v>
      </c>
      <c r="G405" s="27">
        <f>VLOOKUP($O405,CardStats!$A$3:$AH$473,14,FALSE)</f>
        <v>0.72727272727272729</v>
      </c>
      <c r="H405" s="27">
        <f>VLOOKUP($O405,CardStats!$A$3:$AH$473,15,FALSE)</f>
        <v>0.66666666666666663</v>
      </c>
      <c r="I405" s="27">
        <f>VLOOKUP($O405,CardStats!$A$3:$AH$473,17,FALSE)</f>
        <v>0.54545454545454541</v>
      </c>
      <c r="J405" s="27">
        <f>VLOOKUP($O405,CardStats!$A$3:$AH$473,18,FALSE)</f>
        <v>0.66666666666666663</v>
      </c>
      <c r="K405" s="27">
        <f>VLOOKUP($O405,CardStats!$A$3:$AH$473,20,FALSE)</f>
        <v>0.81818181818181823</v>
      </c>
      <c r="L405" s="27">
        <f>VLOOKUP($O405,CardStats!$A$3:$AH$473,21,FALSE)</f>
        <v>0.83333333333333337</v>
      </c>
      <c r="M405" s="27">
        <f>VLOOKUP($O405,CardStats!$A$3:$AH$473,23,FALSE)</f>
        <v>0.36363636363636365</v>
      </c>
      <c r="N405" s="27">
        <f>VLOOKUP($O405,CardStats!$A$3:$AH$473,24,FALSE)</f>
        <v>0.33333333333333331</v>
      </c>
      <c r="O405" s="24" t="str">
        <f>Fixtures!A405</f>
        <v>Aston Villa</v>
      </c>
      <c r="P405" s="24" t="str">
        <f>Fixtures!E405</f>
        <v>Premier League</v>
      </c>
      <c r="Q405" s="25">
        <f>IF(Fixtures!C405&gt;7,Fixtures!D405)</f>
        <v>43851</v>
      </c>
      <c r="R405" s="24" t="str">
        <f>Fixtures!B405</f>
        <v>Watford</v>
      </c>
      <c r="S405" s="22">
        <f>VLOOKUP($R405,CardStats!$A$3:$AH$473,5,FALSE)</f>
        <v>4.2727272727272725</v>
      </c>
      <c r="T405" s="22">
        <f>VLOOKUP($R405,CardStats!$A$3:$AH$473,7,FALSE)</f>
        <v>4.4000000000000004</v>
      </c>
      <c r="U405" s="22">
        <f>VLOOKUP($R405,CardStats!$A$3:$AH$473,8,FALSE)</f>
        <v>2.2727272727272729</v>
      </c>
      <c r="V405" s="22">
        <f>VLOOKUP($R405,CardStats!$A$3:$AH$473,10,FALSE)</f>
        <v>2.4</v>
      </c>
      <c r="W405" s="27">
        <f>VLOOKUP($R405,CardStats!$A$3:$AH$473,11,FALSE)</f>
        <v>0.63636363636363635</v>
      </c>
      <c r="X405" s="27">
        <f>VLOOKUP($R405,CardStats!$A$3:$AH$473,13,FALSE)</f>
        <v>0.8</v>
      </c>
      <c r="Y405" s="27">
        <f>VLOOKUP($R405,CardStats!$A$3:$AH$473,14,FALSE)</f>
        <v>0.63636363636363635</v>
      </c>
      <c r="Z405" s="27">
        <f>VLOOKUP($R405,CardStats!$A$3:$AH$473,16,FALSE)</f>
        <v>0.8</v>
      </c>
      <c r="AA405" s="27">
        <f>VLOOKUP($R405,CardStats!$A$3:$AH$473,17,FALSE)</f>
        <v>0.54545454545454541</v>
      </c>
      <c r="AB405" s="27">
        <f>VLOOKUP($R405,CardStats!$A$3:$AH$473,19,FALSE)</f>
        <v>0.6</v>
      </c>
      <c r="AC405" s="27">
        <f>VLOOKUP($R405,CardStats!$A$3:$AH$473,20,FALSE)</f>
        <v>0.81818181818181823</v>
      </c>
      <c r="AD405" s="27">
        <f>VLOOKUP($R405,CardStats!$A$3:$AH$473,22,FALSE)</f>
        <v>1</v>
      </c>
      <c r="AE405" s="27">
        <f>VLOOKUP($R405,CardStats!$A$3:$AH$473,23,FALSE)</f>
        <v>0.63636363636363635</v>
      </c>
      <c r="AF405" s="27">
        <f>VLOOKUP($R405,CardStats!$A$3:$AH$473,25,FALSE)</f>
        <v>0.8</v>
      </c>
    </row>
    <row r="406" spans="1:32" hidden="1" x14ac:dyDescent="0.3">
      <c r="A406" s="22">
        <f>VLOOKUP($O406,CardStats!$A$3:$AH$473,5,FALSE)</f>
        <v>4.5454545454545459</v>
      </c>
      <c r="B406" s="22">
        <f>VLOOKUP($O406,CardStats!$A$3:$AH$473,6,FALSE)</f>
        <v>4.666666666666667</v>
      </c>
      <c r="C406" s="22">
        <f>VLOOKUP($O406,CardStats!$A$3:$AH$473,8,FALSE)</f>
        <v>2.0909090909090908</v>
      </c>
      <c r="D406" s="22">
        <f>VLOOKUP($O406,CardStats!$A$3:$AH$473,9,FALSE)</f>
        <v>1.5</v>
      </c>
      <c r="E406" s="27">
        <f>VLOOKUP($O406,CardStats!$A$3:$AH$473,11,FALSE)</f>
        <v>1</v>
      </c>
      <c r="F406" s="27">
        <f>VLOOKUP($O406,CardStats!$A$3:$AH$473,12,FALSE)</f>
        <v>1</v>
      </c>
      <c r="G406" s="27">
        <f>VLOOKUP($O406,CardStats!$A$3:$AH$473,14,FALSE)</f>
        <v>0.90909090909090906</v>
      </c>
      <c r="H406" s="27">
        <f>VLOOKUP($O406,CardStats!$A$3:$AH$473,15,FALSE)</f>
        <v>1</v>
      </c>
      <c r="I406" s="27">
        <f>VLOOKUP($O406,CardStats!$A$3:$AH$473,17,FALSE)</f>
        <v>0.45454545454545453</v>
      </c>
      <c r="J406" s="27">
        <f>VLOOKUP($O406,CardStats!$A$3:$AH$473,18,FALSE)</f>
        <v>0.33333333333333331</v>
      </c>
      <c r="K406" s="27">
        <f>VLOOKUP($O406,CardStats!$A$3:$AH$473,20,FALSE)</f>
        <v>1</v>
      </c>
      <c r="L406" s="27">
        <f>VLOOKUP($O406,CardStats!$A$3:$AH$473,21,FALSE)</f>
        <v>1</v>
      </c>
      <c r="M406" s="27">
        <f>VLOOKUP($O406,CardStats!$A$3:$AH$473,23,FALSE)</f>
        <v>0.63636363636363635</v>
      </c>
      <c r="N406" s="27">
        <f>VLOOKUP($O406,CardStats!$A$3:$AH$473,24,FALSE)</f>
        <v>0.5</v>
      </c>
      <c r="O406" s="24" t="str">
        <f>Fixtures!A406</f>
        <v>Everton</v>
      </c>
      <c r="P406" s="24" t="str">
        <f>Fixtures!E406</f>
        <v>Premier League</v>
      </c>
      <c r="Q406" s="25">
        <f>IF(Fixtures!C406&gt;7,Fixtures!D406)</f>
        <v>43851</v>
      </c>
      <c r="R406" s="24" t="str">
        <f>Fixtures!B406</f>
        <v>Newcastle United</v>
      </c>
      <c r="S406" s="22">
        <f>VLOOKUP($R406,CardStats!$A$3:$AH$473,5,FALSE)</f>
        <v>3.6363636363636362</v>
      </c>
      <c r="T406" s="22">
        <f>VLOOKUP($R406,CardStats!$A$3:$AH$473,7,FALSE)</f>
        <v>2.8333333333333335</v>
      </c>
      <c r="U406" s="22">
        <f>VLOOKUP($R406,CardStats!$A$3:$AH$473,8,FALSE)</f>
        <v>1.8181818181818181</v>
      </c>
      <c r="V406" s="22">
        <f>VLOOKUP($R406,CardStats!$A$3:$AH$473,10,FALSE)</f>
        <v>1.5</v>
      </c>
      <c r="W406" s="27">
        <f>VLOOKUP($R406,CardStats!$A$3:$AH$473,11,FALSE)</f>
        <v>0.90909090909090906</v>
      </c>
      <c r="X406" s="27">
        <f>VLOOKUP($R406,CardStats!$A$3:$AH$473,13,FALSE)</f>
        <v>0.83333333333333337</v>
      </c>
      <c r="Y406" s="27">
        <f>VLOOKUP($R406,CardStats!$A$3:$AH$473,14,FALSE)</f>
        <v>0.54545454545454541</v>
      </c>
      <c r="Z406" s="27">
        <f>VLOOKUP($R406,CardStats!$A$3:$AH$473,16,FALSE)</f>
        <v>0.33333333333333331</v>
      </c>
      <c r="AA406" s="27">
        <f>VLOOKUP($R406,CardStats!$A$3:$AH$473,17,FALSE)</f>
        <v>0.27272727272727271</v>
      </c>
      <c r="AB406" s="27">
        <f>VLOOKUP($R406,CardStats!$A$3:$AH$473,19,FALSE)</f>
        <v>0</v>
      </c>
      <c r="AC406" s="27">
        <f>VLOOKUP($R406,CardStats!$A$3:$AH$473,20,FALSE)</f>
        <v>0.90909090909090906</v>
      </c>
      <c r="AD406" s="27">
        <f>VLOOKUP($R406,CardStats!$A$3:$AH$473,22,FALSE)</f>
        <v>0.83333333333333337</v>
      </c>
      <c r="AE406" s="27">
        <f>VLOOKUP($R406,CardStats!$A$3:$AH$473,23,FALSE)</f>
        <v>0.63636363636363635</v>
      </c>
      <c r="AF406" s="27">
        <f>VLOOKUP($R406,CardStats!$A$3:$AH$473,25,FALSE)</f>
        <v>0.5</v>
      </c>
    </row>
    <row r="407" spans="1:32" hidden="1" x14ac:dyDescent="0.3">
      <c r="A407" s="22">
        <f>VLOOKUP($O407,CardStats!$A$3:$AH$473,5,FALSE)</f>
        <v>3.1818181818181817</v>
      </c>
      <c r="B407" s="22">
        <f>VLOOKUP($O407,CardStats!$A$3:$AH$473,6,FALSE)</f>
        <v>3.5</v>
      </c>
      <c r="C407" s="22">
        <f>VLOOKUP($O407,CardStats!$A$3:$AH$473,8,FALSE)</f>
        <v>1.9090909090909092</v>
      </c>
      <c r="D407" s="22">
        <f>VLOOKUP($O407,CardStats!$A$3:$AH$473,9,FALSE)</f>
        <v>2</v>
      </c>
      <c r="E407" s="27">
        <f>VLOOKUP($O407,CardStats!$A$3:$AH$473,11,FALSE)</f>
        <v>0.63636363636363635</v>
      </c>
      <c r="F407" s="27">
        <f>VLOOKUP($O407,CardStats!$A$3:$AH$473,12,FALSE)</f>
        <v>0.66666666666666663</v>
      </c>
      <c r="G407" s="27">
        <f>VLOOKUP($O407,CardStats!$A$3:$AH$473,14,FALSE)</f>
        <v>0.36363636363636365</v>
      </c>
      <c r="H407" s="27">
        <f>VLOOKUP($O407,CardStats!$A$3:$AH$473,15,FALSE)</f>
        <v>0.33333333333333331</v>
      </c>
      <c r="I407" s="27">
        <f>VLOOKUP($O407,CardStats!$A$3:$AH$473,17,FALSE)</f>
        <v>9.0909090909090912E-2</v>
      </c>
      <c r="J407" s="27">
        <f>VLOOKUP($O407,CardStats!$A$3:$AH$473,18,FALSE)</f>
        <v>0.16666666666666666</v>
      </c>
      <c r="K407" s="27">
        <f>VLOOKUP($O407,CardStats!$A$3:$AH$473,20,FALSE)</f>
        <v>1</v>
      </c>
      <c r="L407" s="27">
        <f>VLOOKUP($O407,CardStats!$A$3:$AH$473,21,FALSE)</f>
        <v>1</v>
      </c>
      <c r="M407" s="27">
        <f>VLOOKUP($O407,CardStats!$A$3:$AH$473,23,FALSE)</f>
        <v>0.54545454545454541</v>
      </c>
      <c r="N407" s="27">
        <f>VLOOKUP($O407,CardStats!$A$3:$AH$473,24,FALSE)</f>
        <v>0.5</v>
      </c>
      <c r="O407" s="24" t="str">
        <f>Fixtures!A407</f>
        <v>Sheffield United</v>
      </c>
      <c r="P407" s="24" t="str">
        <f>Fixtures!E407</f>
        <v>Premier League</v>
      </c>
      <c r="Q407" s="25">
        <f>IF(Fixtures!C407&gt;7,Fixtures!D407)</f>
        <v>43851</v>
      </c>
      <c r="R407" s="24" t="str">
        <f>Fixtures!B407</f>
        <v>Manchester City</v>
      </c>
      <c r="S407" s="22">
        <f>VLOOKUP($R407,CardStats!$A$3:$AH$473,5,FALSE)</f>
        <v>3.6363636363636362</v>
      </c>
      <c r="T407" s="22">
        <f>VLOOKUP($R407,CardStats!$A$3:$AH$473,7,FALSE)</f>
        <v>3.6</v>
      </c>
      <c r="U407" s="22">
        <f>VLOOKUP($R407,CardStats!$A$3:$AH$473,8,FALSE)</f>
        <v>2.1818181818181817</v>
      </c>
      <c r="V407" s="22">
        <f>VLOOKUP($R407,CardStats!$A$3:$AH$473,10,FALSE)</f>
        <v>1.8</v>
      </c>
      <c r="W407" s="27">
        <f>VLOOKUP($R407,CardStats!$A$3:$AH$473,11,FALSE)</f>
        <v>0.72727272727272729</v>
      </c>
      <c r="X407" s="27">
        <f>VLOOKUP($R407,CardStats!$A$3:$AH$473,13,FALSE)</f>
        <v>0.8</v>
      </c>
      <c r="Y407" s="27">
        <f>VLOOKUP($R407,CardStats!$A$3:$AH$473,14,FALSE)</f>
        <v>0.72727272727272729</v>
      </c>
      <c r="Z407" s="27">
        <f>VLOOKUP($R407,CardStats!$A$3:$AH$473,16,FALSE)</f>
        <v>0.8</v>
      </c>
      <c r="AA407" s="27">
        <f>VLOOKUP($R407,CardStats!$A$3:$AH$473,17,FALSE)</f>
        <v>9.0909090909090912E-2</v>
      </c>
      <c r="AB407" s="27">
        <f>VLOOKUP($R407,CardStats!$A$3:$AH$473,19,FALSE)</f>
        <v>0</v>
      </c>
      <c r="AC407" s="27">
        <f>VLOOKUP($R407,CardStats!$A$3:$AH$473,20,FALSE)</f>
        <v>1</v>
      </c>
      <c r="AD407" s="27">
        <f>VLOOKUP($R407,CardStats!$A$3:$AH$473,22,FALSE)</f>
        <v>1</v>
      </c>
      <c r="AE407" s="27">
        <f>VLOOKUP($R407,CardStats!$A$3:$AH$473,23,FALSE)</f>
        <v>0.63636363636363635</v>
      </c>
      <c r="AF407" s="27">
        <f>VLOOKUP($R407,CardStats!$A$3:$AH$473,25,FALSE)</f>
        <v>0.6</v>
      </c>
    </row>
    <row r="408" spans="1:32" hidden="1" x14ac:dyDescent="0.3">
      <c r="A408" s="22">
        <f>VLOOKUP($O408,CardStats!$A$3:$AH$473,5,FALSE)</f>
        <v>3.6363636363636362</v>
      </c>
      <c r="B408" s="22">
        <f>VLOOKUP($O408,CardStats!$A$3:$AH$473,6,FALSE)</f>
        <v>3.2</v>
      </c>
      <c r="C408" s="22">
        <f>VLOOKUP($O408,CardStats!$A$3:$AH$473,8,FALSE)</f>
        <v>1.8181818181818181</v>
      </c>
      <c r="D408" s="22">
        <f>VLOOKUP($O408,CardStats!$A$3:$AH$473,9,FALSE)</f>
        <v>1.6</v>
      </c>
      <c r="E408" s="27">
        <f>VLOOKUP($O408,CardStats!$A$3:$AH$473,11,FALSE)</f>
        <v>0.63636363636363635</v>
      </c>
      <c r="F408" s="27">
        <f>VLOOKUP($O408,CardStats!$A$3:$AH$473,12,FALSE)</f>
        <v>0.6</v>
      </c>
      <c r="G408" s="27">
        <f>VLOOKUP($O408,CardStats!$A$3:$AH$473,14,FALSE)</f>
        <v>0.45454545454545453</v>
      </c>
      <c r="H408" s="27">
        <f>VLOOKUP($O408,CardStats!$A$3:$AH$473,15,FALSE)</f>
        <v>0.4</v>
      </c>
      <c r="I408" s="27">
        <f>VLOOKUP($O408,CardStats!$A$3:$AH$473,17,FALSE)</f>
        <v>0.45454545454545453</v>
      </c>
      <c r="J408" s="27">
        <f>VLOOKUP($O408,CardStats!$A$3:$AH$473,18,FALSE)</f>
        <v>0.4</v>
      </c>
      <c r="K408" s="27">
        <f>VLOOKUP($O408,CardStats!$A$3:$AH$473,20,FALSE)</f>
        <v>0.90909090909090906</v>
      </c>
      <c r="L408" s="27">
        <f>VLOOKUP($O408,CardStats!$A$3:$AH$473,21,FALSE)</f>
        <v>0.8</v>
      </c>
      <c r="M408" s="27">
        <f>VLOOKUP($O408,CardStats!$A$3:$AH$473,23,FALSE)</f>
        <v>0.63636363636363635</v>
      </c>
      <c r="N408" s="27">
        <f>VLOOKUP($O408,CardStats!$A$3:$AH$473,24,FALSE)</f>
        <v>0.6</v>
      </c>
      <c r="O408" s="24" t="str">
        <f>Fixtures!A408</f>
        <v>Chelsea</v>
      </c>
      <c r="P408" s="24" t="str">
        <f>Fixtures!E408</f>
        <v>Premier League</v>
      </c>
      <c r="Q408" s="25">
        <f>IF(Fixtures!C408&gt;7,Fixtures!D408)</f>
        <v>43851</v>
      </c>
      <c r="R408" s="24" t="str">
        <f>Fixtures!B408</f>
        <v>Arsenal</v>
      </c>
      <c r="S408" s="22">
        <f>VLOOKUP($R408,CardStats!$A$3:$AH$473,5,FALSE)</f>
        <v>4.7272727272727275</v>
      </c>
      <c r="T408" s="22">
        <f>VLOOKUP($R408,CardStats!$A$3:$AH$473,7,FALSE)</f>
        <v>5.2</v>
      </c>
      <c r="U408" s="22">
        <f>VLOOKUP($R408,CardStats!$A$3:$AH$473,8,FALSE)</f>
        <v>2.5454545454545454</v>
      </c>
      <c r="V408" s="22">
        <f>VLOOKUP($R408,CardStats!$A$3:$AH$473,10,FALSE)</f>
        <v>2.6</v>
      </c>
      <c r="W408" s="27">
        <f>VLOOKUP($R408,CardStats!$A$3:$AH$473,11,FALSE)</f>
        <v>0.72727272727272729</v>
      </c>
      <c r="X408" s="27">
        <f>VLOOKUP($R408,CardStats!$A$3:$AH$473,13,FALSE)</f>
        <v>0.8</v>
      </c>
      <c r="Y408" s="27">
        <f>VLOOKUP($R408,CardStats!$A$3:$AH$473,14,FALSE)</f>
        <v>0.54545454545454541</v>
      </c>
      <c r="Z408" s="27">
        <f>VLOOKUP($R408,CardStats!$A$3:$AH$473,16,FALSE)</f>
        <v>0.8</v>
      </c>
      <c r="AA408" s="27">
        <f>VLOOKUP($R408,CardStats!$A$3:$AH$473,17,FALSE)</f>
        <v>0.45454545454545453</v>
      </c>
      <c r="AB408" s="27">
        <f>VLOOKUP($R408,CardStats!$A$3:$AH$473,19,FALSE)</f>
        <v>0.6</v>
      </c>
      <c r="AC408" s="27">
        <f>VLOOKUP($R408,CardStats!$A$3:$AH$473,20,FALSE)</f>
        <v>0.90909090909090906</v>
      </c>
      <c r="AD408" s="27">
        <f>VLOOKUP($R408,CardStats!$A$3:$AH$473,22,FALSE)</f>
        <v>1</v>
      </c>
      <c r="AE408" s="27">
        <f>VLOOKUP($R408,CardStats!$A$3:$AH$473,23,FALSE)</f>
        <v>0.72727272727272729</v>
      </c>
      <c r="AF408" s="27">
        <f>VLOOKUP($R408,CardStats!$A$3:$AH$473,25,FALSE)</f>
        <v>0.8</v>
      </c>
    </row>
    <row r="409" spans="1:32" hidden="1" x14ac:dyDescent="0.3">
      <c r="A409" s="22">
        <f>VLOOKUP($O409,CardStats!$A$3:$AH$473,5,FALSE)</f>
        <v>4.7272727272727275</v>
      </c>
      <c r="B409" s="22">
        <f>VLOOKUP($O409,CardStats!$A$3:$AH$473,6,FALSE)</f>
        <v>4.666666666666667</v>
      </c>
      <c r="C409" s="22">
        <f>VLOOKUP($O409,CardStats!$A$3:$AH$473,8,FALSE)</f>
        <v>2</v>
      </c>
      <c r="D409" s="22">
        <f>VLOOKUP($O409,CardStats!$A$3:$AH$473,9,FALSE)</f>
        <v>2</v>
      </c>
      <c r="E409" s="27">
        <f>VLOOKUP($O409,CardStats!$A$3:$AH$473,11,FALSE)</f>
        <v>0.81818181818181823</v>
      </c>
      <c r="F409" s="27">
        <f>VLOOKUP($O409,CardStats!$A$3:$AH$473,12,FALSE)</f>
        <v>0.83333333333333337</v>
      </c>
      <c r="G409" s="27">
        <f>VLOOKUP($O409,CardStats!$A$3:$AH$473,14,FALSE)</f>
        <v>0.81818181818181823</v>
      </c>
      <c r="H409" s="27">
        <f>VLOOKUP($O409,CardStats!$A$3:$AH$473,15,FALSE)</f>
        <v>0.83333333333333337</v>
      </c>
      <c r="I409" s="27">
        <f>VLOOKUP($O409,CardStats!$A$3:$AH$473,17,FALSE)</f>
        <v>0.54545454545454541</v>
      </c>
      <c r="J409" s="27">
        <f>VLOOKUP($O409,CardStats!$A$3:$AH$473,18,FALSE)</f>
        <v>0.5</v>
      </c>
      <c r="K409" s="27">
        <f>VLOOKUP($O409,CardStats!$A$3:$AH$473,20,FALSE)</f>
        <v>0.90909090909090906</v>
      </c>
      <c r="L409" s="27">
        <f>VLOOKUP($O409,CardStats!$A$3:$AH$473,21,FALSE)</f>
        <v>1</v>
      </c>
      <c r="M409" s="27">
        <f>VLOOKUP($O409,CardStats!$A$3:$AH$473,23,FALSE)</f>
        <v>0.72727272727272729</v>
      </c>
      <c r="N409" s="27">
        <f>VLOOKUP($O409,CardStats!$A$3:$AH$473,24,FALSE)</f>
        <v>0.83333333333333337</v>
      </c>
      <c r="O409" s="24" t="str">
        <f>Fixtures!A409</f>
        <v>Crystal Palace</v>
      </c>
      <c r="P409" s="24" t="str">
        <f>Fixtures!E409</f>
        <v>Premier League</v>
      </c>
      <c r="Q409" s="25">
        <f>IF(Fixtures!C409&gt;7,Fixtures!D409)</f>
        <v>43851</v>
      </c>
      <c r="R409" s="24" t="str">
        <f>Fixtures!B409</f>
        <v>Southampton</v>
      </c>
      <c r="S409" s="22">
        <f>VLOOKUP($R409,CardStats!$A$3:$AH$473,5,FALSE)</f>
        <v>3.1818181818181817</v>
      </c>
      <c r="T409" s="22">
        <f>VLOOKUP($R409,CardStats!$A$3:$AH$473,7,FALSE)</f>
        <v>3.5</v>
      </c>
      <c r="U409" s="22">
        <f>VLOOKUP($R409,CardStats!$A$3:$AH$473,8,FALSE)</f>
        <v>1.4545454545454546</v>
      </c>
      <c r="V409" s="22">
        <f>VLOOKUP($R409,CardStats!$A$3:$AH$473,10,FALSE)</f>
        <v>1.5</v>
      </c>
      <c r="W409" s="27">
        <f>VLOOKUP($R409,CardStats!$A$3:$AH$473,11,FALSE)</f>
        <v>0.72727272727272729</v>
      </c>
      <c r="X409" s="27">
        <f>VLOOKUP($R409,CardStats!$A$3:$AH$473,13,FALSE)</f>
        <v>0.83333333333333337</v>
      </c>
      <c r="Y409" s="27">
        <f>VLOOKUP($R409,CardStats!$A$3:$AH$473,14,FALSE)</f>
        <v>0.54545454545454541</v>
      </c>
      <c r="Z409" s="27">
        <f>VLOOKUP($R409,CardStats!$A$3:$AH$473,16,FALSE)</f>
        <v>0.66666666666666663</v>
      </c>
      <c r="AA409" s="27">
        <f>VLOOKUP($R409,CardStats!$A$3:$AH$473,17,FALSE)</f>
        <v>0.27272727272727271</v>
      </c>
      <c r="AB409" s="27">
        <f>VLOOKUP($R409,CardStats!$A$3:$AH$473,19,FALSE)</f>
        <v>0.33333333333333331</v>
      </c>
      <c r="AC409" s="27">
        <f>VLOOKUP($R409,CardStats!$A$3:$AH$473,20,FALSE)</f>
        <v>0.81818181818181823</v>
      </c>
      <c r="AD409" s="27">
        <f>VLOOKUP($R409,CardStats!$A$3:$AH$473,22,FALSE)</f>
        <v>0.83333333333333337</v>
      </c>
      <c r="AE409" s="27">
        <f>VLOOKUP($R409,CardStats!$A$3:$AH$473,23,FALSE)</f>
        <v>0.45454545454545453</v>
      </c>
      <c r="AF409" s="27">
        <f>VLOOKUP($R409,CardStats!$A$3:$AH$473,25,FALSE)</f>
        <v>0.5</v>
      </c>
    </row>
    <row r="410" spans="1:32" hidden="1" x14ac:dyDescent="0.3">
      <c r="A410" s="22">
        <f>VLOOKUP($O410,CardStats!$A$3:$AH$473,5,FALSE)</f>
        <v>2.7272727272727271</v>
      </c>
      <c r="B410" s="22">
        <f>VLOOKUP($O410,CardStats!$A$3:$AH$473,6,FALSE)</f>
        <v>3</v>
      </c>
      <c r="C410" s="22">
        <f>VLOOKUP($O410,CardStats!$A$3:$AH$473,8,FALSE)</f>
        <v>1</v>
      </c>
      <c r="D410" s="22">
        <f>VLOOKUP($O410,CardStats!$A$3:$AH$473,9,FALSE)</f>
        <v>0.6</v>
      </c>
      <c r="E410" s="27">
        <f>VLOOKUP($O410,CardStats!$A$3:$AH$473,11,FALSE)</f>
        <v>0.63636363636363635</v>
      </c>
      <c r="F410" s="27">
        <f>VLOOKUP($O410,CardStats!$A$3:$AH$473,12,FALSE)</f>
        <v>0.8</v>
      </c>
      <c r="G410" s="27">
        <f>VLOOKUP($O410,CardStats!$A$3:$AH$473,14,FALSE)</f>
        <v>0.27272727272727271</v>
      </c>
      <c r="H410" s="27">
        <f>VLOOKUP($O410,CardStats!$A$3:$AH$473,15,FALSE)</f>
        <v>0.2</v>
      </c>
      <c r="I410" s="27">
        <f>VLOOKUP($O410,CardStats!$A$3:$AH$473,17,FALSE)</f>
        <v>9.0909090909090912E-2</v>
      </c>
      <c r="J410" s="27">
        <f>VLOOKUP($O410,CardStats!$A$3:$AH$473,18,FALSE)</f>
        <v>0</v>
      </c>
      <c r="K410" s="27">
        <f>VLOOKUP($O410,CardStats!$A$3:$AH$473,20,FALSE)</f>
        <v>0.54545454545454541</v>
      </c>
      <c r="L410" s="27">
        <f>VLOOKUP($O410,CardStats!$A$3:$AH$473,21,FALSE)</f>
        <v>0.6</v>
      </c>
      <c r="M410" s="27">
        <f>VLOOKUP($O410,CardStats!$A$3:$AH$473,23,FALSE)</f>
        <v>0.27272727272727271</v>
      </c>
      <c r="N410" s="27">
        <f>VLOOKUP($O410,CardStats!$A$3:$AH$473,24,FALSE)</f>
        <v>0</v>
      </c>
      <c r="O410" s="24" t="str">
        <f>Fixtures!A410</f>
        <v>Leicester City</v>
      </c>
      <c r="P410" s="24" t="str">
        <f>Fixtures!E410</f>
        <v>Premier League</v>
      </c>
      <c r="Q410" s="25">
        <f>IF(Fixtures!C410&gt;7,Fixtures!D410)</f>
        <v>43852</v>
      </c>
      <c r="R410" s="24" t="str">
        <f>Fixtures!B410</f>
        <v>West Ham United</v>
      </c>
      <c r="S410" s="22">
        <f>VLOOKUP($R410,CardStats!$A$3:$AH$473,5,FALSE)</f>
        <v>3.6363636363636362</v>
      </c>
      <c r="T410" s="22">
        <f>VLOOKUP($R410,CardStats!$A$3:$AH$473,7,FALSE)</f>
        <v>3.4</v>
      </c>
      <c r="U410" s="22">
        <f>VLOOKUP($R410,CardStats!$A$3:$AH$473,8,FALSE)</f>
        <v>2</v>
      </c>
      <c r="V410" s="22">
        <f>VLOOKUP($R410,CardStats!$A$3:$AH$473,10,FALSE)</f>
        <v>1.8</v>
      </c>
      <c r="W410" s="27">
        <f>VLOOKUP($R410,CardStats!$A$3:$AH$473,11,FALSE)</f>
        <v>0.81818181818181823</v>
      </c>
      <c r="X410" s="27">
        <f>VLOOKUP($R410,CardStats!$A$3:$AH$473,13,FALSE)</f>
        <v>0.6</v>
      </c>
      <c r="Y410" s="27">
        <f>VLOOKUP($R410,CardStats!$A$3:$AH$473,14,FALSE)</f>
        <v>0.63636363636363635</v>
      </c>
      <c r="Z410" s="27">
        <f>VLOOKUP($R410,CardStats!$A$3:$AH$473,16,FALSE)</f>
        <v>0.6</v>
      </c>
      <c r="AA410" s="27">
        <f>VLOOKUP($R410,CardStats!$A$3:$AH$473,17,FALSE)</f>
        <v>0.18181818181818182</v>
      </c>
      <c r="AB410" s="27">
        <f>VLOOKUP($R410,CardStats!$A$3:$AH$473,19,FALSE)</f>
        <v>0.2</v>
      </c>
      <c r="AC410" s="27">
        <f>VLOOKUP($R410,CardStats!$A$3:$AH$473,20,FALSE)</f>
        <v>1</v>
      </c>
      <c r="AD410" s="27">
        <f>VLOOKUP($R410,CardStats!$A$3:$AH$473,22,FALSE)</f>
        <v>1</v>
      </c>
      <c r="AE410" s="27">
        <f>VLOOKUP($R410,CardStats!$A$3:$AH$473,23,FALSE)</f>
        <v>0.81818181818181823</v>
      </c>
      <c r="AF410" s="27">
        <f>VLOOKUP($R410,CardStats!$A$3:$AH$473,25,FALSE)</f>
        <v>0.6</v>
      </c>
    </row>
    <row r="411" spans="1:32" hidden="1" x14ac:dyDescent="0.3">
      <c r="A411" s="22">
        <f>VLOOKUP($O411,CardStats!$A$3:$AH$473,5,FALSE)</f>
        <v>4.8181818181818183</v>
      </c>
      <c r="B411" s="22">
        <f>VLOOKUP($O411,CardStats!$A$3:$AH$473,6,FALSE)</f>
        <v>4.5999999999999996</v>
      </c>
      <c r="C411" s="22">
        <f>VLOOKUP($O411,CardStats!$A$3:$AH$473,8,FALSE)</f>
        <v>2.1818181818181817</v>
      </c>
      <c r="D411" s="22">
        <f>VLOOKUP($O411,CardStats!$A$3:$AH$473,9,FALSE)</f>
        <v>2</v>
      </c>
      <c r="E411" s="27">
        <f>VLOOKUP($O411,CardStats!$A$3:$AH$473,11,FALSE)</f>
        <v>0.90909090909090906</v>
      </c>
      <c r="F411" s="27">
        <f>VLOOKUP($O411,CardStats!$A$3:$AH$473,12,FALSE)</f>
        <v>0.8</v>
      </c>
      <c r="G411" s="27">
        <f>VLOOKUP($O411,CardStats!$A$3:$AH$473,14,FALSE)</f>
        <v>0.81818181818181823</v>
      </c>
      <c r="H411" s="27">
        <f>VLOOKUP($O411,CardStats!$A$3:$AH$473,15,FALSE)</f>
        <v>0.6</v>
      </c>
      <c r="I411" s="27">
        <f>VLOOKUP($O411,CardStats!$A$3:$AH$473,17,FALSE)</f>
        <v>0.54545454545454541</v>
      </c>
      <c r="J411" s="27">
        <f>VLOOKUP($O411,CardStats!$A$3:$AH$473,18,FALSE)</f>
        <v>0.6</v>
      </c>
      <c r="K411" s="27">
        <f>VLOOKUP($O411,CardStats!$A$3:$AH$473,20,FALSE)</f>
        <v>0.90909090909090906</v>
      </c>
      <c r="L411" s="27">
        <f>VLOOKUP($O411,CardStats!$A$3:$AH$473,21,FALSE)</f>
        <v>0.8</v>
      </c>
      <c r="M411" s="27">
        <f>VLOOKUP($O411,CardStats!$A$3:$AH$473,23,FALSE)</f>
        <v>0.81818181818181823</v>
      </c>
      <c r="N411" s="27">
        <f>VLOOKUP($O411,CardStats!$A$3:$AH$473,24,FALSE)</f>
        <v>0.6</v>
      </c>
      <c r="O411" s="24" t="str">
        <f>Fixtures!A411</f>
        <v>Manchester United</v>
      </c>
      <c r="P411" s="24" t="str">
        <f>Fixtures!E411</f>
        <v>Premier League</v>
      </c>
      <c r="Q411" s="25">
        <f>IF(Fixtures!C411&gt;7,Fixtures!D411)</f>
        <v>43852</v>
      </c>
      <c r="R411" s="24" t="str">
        <f>Fixtures!B411</f>
        <v>Burnley</v>
      </c>
      <c r="S411" s="22">
        <f>VLOOKUP($R411,CardStats!$A$3:$AH$473,5,FALSE)</f>
        <v>2.6363636363636362</v>
      </c>
      <c r="T411" s="22">
        <f>VLOOKUP($R411,CardStats!$A$3:$AH$473,7,FALSE)</f>
        <v>3</v>
      </c>
      <c r="U411" s="22">
        <f>VLOOKUP($R411,CardStats!$A$3:$AH$473,8,FALSE)</f>
        <v>1.7272727272727273</v>
      </c>
      <c r="V411" s="22">
        <f>VLOOKUP($R411,CardStats!$A$3:$AH$473,10,FALSE)</f>
        <v>2.3333333333333335</v>
      </c>
      <c r="W411" s="27">
        <f>VLOOKUP($R411,CardStats!$A$3:$AH$473,11,FALSE)</f>
        <v>0.54545454545454541</v>
      </c>
      <c r="X411" s="27">
        <f>VLOOKUP($R411,CardStats!$A$3:$AH$473,13,FALSE)</f>
        <v>0.66666666666666663</v>
      </c>
      <c r="Y411" s="27">
        <f>VLOOKUP($R411,CardStats!$A$3:$AH$473,14,FALSE)</f>
        <v>0.27272727272727271</v>
      </c>
      <c r="Z411" s="27">
        <f>VLOOKUP($R411,CardStats!$A$3:$AH$473,16,FALSE)</f>
        <v>0.16666666666666666</v>
      </c>
      <c r="AA411" s="27">
        <f>VLOOKUP($R411,CardStats!$A$3:$AH$473,17,FALSE)</f>
        <v>0.27272727272727271</v>
      </c>
      <c r="AB411" s="27">
        <f>VLOOKUP($R411,CardStats!$A$3:$AH$473,19,FALSE)</f>
        <v>0.16666666666666666</v>
      </c>
      <c r="AC411" s="27">
        <f>VLOOKUP($R411,CardStats!$A$3:$AH$473,20,FALSE)</f>
        <v>0.72727272727272729</v>
      </c>
      <c r="AD411" s="27">
        <f>VLOOKUP($R411,CardStats!$A$3:$AH$473,22,FALSE)</f>
        <v>1</v>
      </c>
      <c r="AE411" s="27">
        <f>VLOOKUP($R411,CardStats!$A$3:$AH$473,23,FALSE)</f>
        <v>0.63636363636363635</v>
      </c>
      <c r="AF411" s="27">
        <f>VLOOKUP($R411,CardStats!$A$3:$AH$473,25,FALSE)</f>
        <v>0.83333333333333337</v>
      </c>
    </row>
    <row r="412" spans="1:32" hidden="1" x14ac:dyDescent="0.3">
      <c r="A412" s="22">
        <f>VLOOKUP($O412,CardStats!$A$3:$AH$473,5,FALSE)</f>
        <v>4.3636363636363633</v>
      </c>
      <c r="B412" s="22">
        <f>VLOOKUP($O412,CardStats!$A$3:$AH$473,6,FALSE)</f>
        <v>4.5999999999999996</v>
      </c>
      <c r="C412" s="22">
        <f>VLOOKUP($O412,CardStats!$A$3:$AH$473,8,FALSE)</f>
        <v>2.4545454545454546</v>
      </c>
      <c r="D412" s="22">
        <f>VLOOKUP($O412,CardStats!$A$3:$AH$473,9,FALSE)</f>
        <v>2.6</v>
      </c>
      <c r="E412" s="27">
        <f>VLOOKUP($O412,CardStats!$A$3:$AH$473,11,FALSE)</f>
        <v>0.81818181818181823</v>
      </c>
      <c r="F412" s="27">
        <f>VLOOKUP($O412,CardStats!$A$3:$AH$473,12,FALSE)</f>
        <v>0.8</v>
      </c>
      <c r="G412" s="27">
        <f>VLOOKUP($O412,CardStats!$A$3:$AH$473,14,FALSE)</f>
        <v>0.63636363636363635</v>
      </c>
      <c r="H412" s="27">
        <f>VLOOKUP($O412,CardStats!$A$3:$AH$473,15,FALSE)</f>
        <v>0.8</v>
      </c>
      <c r="I412" s="27">
        <f>VLOOKUP($O412,CardStats!$A$3:$AH$473,17,FALSE)</f>
        <v>0.36363636363636365</v>
      </c>
      <c r="J412" s="27">
        <f>VLOOKUP($O412,CardStats!$A$3:$AH$473,18,FALSE)</f>
        <v>0.4</v>
      </c>
      <c r="K412" s="27">
        <f>VLOOKUP($O412,CardStats!$A$3:$AH$473,20,FALSE)</f>
        <v>0.90909090909090906</v>
      </c>
      <c r="L412" s="27">
        <f>VLOOKUP($O412,CardStats!$A$3:$AH$473,21,FALSE)</f>
        <v>1</v>
      </c>
      <c r="M412" s="27">
        <f>VLOOKUP($O412,CardStats!$A$3:$AH$473,23,FALSE)</f>
        <v>0.72727272727272729</v>
      </c>
      <c r="N412" s="27">
        <f>VLOOKUP($O412,CardStats!$A$3:$AH$473,24,FALSE)</f>
        <v>0.8</v>
      </c>
      <c r="O412" s="24" t="str">
        <f>Fixtures!A412</f>
        <v>Tottenham Hotspur</v>
      </c>
      <c r="P412" s="24" t="str">
        <f>Fixtures!E412</f>
        <v>Premier League</v>
      </c>
      <c r="Q412" s="25">
        <f>IF(Fixtures!C412&gt;7,Fixtures!D412)</f>
        <v>43852</v>
      </c>
      <c r="R412" s="24" t="str">
        <f>Fixtures!B412</f>
        <v>Norwich City</v>
      </c>
      <c r="S412" s="22">
        <f>VLOOKUP($R412,CardStats!$A$3:$AH$473,5,FALSE)</f>
        <v>3</v>
      </c>
      <c r="T412" s="22">
        <f>VLOOKUP($R412,CardStats!$A$3:$AH$473,7,FALSE)</f>
        <v>2.5</v>
      </c>
      <c r="U412" s="22">
        <f>VLOOKUP($R412,CardStats!$A$3:$AH$473,8,FALSE)</f>
        <v>1.5454545454545454</v>
      </c>
      <c r="V412" s="22">
        <f>VLOOKUP($R412,CardStats!$A$3:$AH$473,10,FALSE)</f>
        <v>1.5</v>
      </c>
      <c r="W412" s="27">
        <f>VLOOKUP($R412,CardStats!$A$3:$AH$473,11,FALSE)</f>
        <v>0.63636363636363635</v>
      </c>
      <c r="X412" s="27">
        <f>VLOOKUP($R412,CardStats!$A$3:$AH$473,13,FALSE)</f>
        <v>0.5</v>
      </c>
      <c r="Y412" s="27">
        <f>VLOOKUP($R412,CardStats!$A$3:$AH$473,14,FALSE)</f>
        <v>0.54545454545454541</v>
      </c>
      <c r="Z412" s="27">
        <f>VLOOKUP($R412,CardStats!$A$3:$AH$473,16,FALSE)</f>
        <v>0.33333333333333331</v>
      </c>
      <c r="AA412" s="27">
        <f>VLOOKUP($R412,CardStats!$A$3:$AH$473,17,FALSE)</f>
        <v>0</v>
      </c>
      <c r="AB412" s="27">
        <f>VLOOKUP($R412,CardStats!$A$3:$AH$473,19,FALSE)</f>
        <v>0</v>
      </c>
      <c r="AC412" s="27">
        <f>VLOOKUP($R412,CardStats!$A$3:$AH$473,20,FALSE)</f>
        <v>1</v>
      </c>
      <c r="AD412" s="27">
        <f>VLOOKUP($R412,CardStats!$A$3:$AH$473,22,FALSE)</f>
        <v>1</v>
      </c>
      <c r="AE412" s="27">
        <f>VLOOKUP($R412,CardStats!$A$3:$AH$473,23,FALSE)</f>
        <v>0.36363636363636365</v>
      </c>
      <c r="AF412" s="27">
        <f>VLOOKUP($R412,CardStats!$A$3:$AH$473,25,FALSE)</f>
        <v>0.33333333333333331</v>
      </c>
    </row>
    <row r="413" spans="1:32" hidden="1" x14ac:dyDescent="0.3">
      <c r="A413" s="22">
        <f>VLOOKUP($O413,CardStats!$A$3:$AH$473,5,FALSE)</f>
        <v>3.9090909090909092</v>
      </c>
      <c r="B413" s="22">
        <f>VLOOKUP($O413,CardStats!$A$3:$AH$473,6,FALSE)</f>
        <v>3</v>
      </c>
      <c r="C413" s="22">
        <f>VLOOKUP($O413,CardStats!$A$3:$AH$473,8,FALSE)</f>
        <v>2.0909090909090908</v>
      </c>
      <c r="D413" s="22">
        <f>VLOOKUP($O413,CardStats!$A$3:$AH$473,9,FALSE)</f>
        <v>1.2</v>
      </c>
      <c r="E413" s="27">
        <f>VLOOKUP($O413,CardStats!$A$3:$AH$473,11,FALSE)</f>
        <v>0.63636363636363635</v>
      </c>
      <c r="F413" s="27">
        <f>VLOOKUP($O413,CardStats!$A$3:$AH$473,12,FALSE)</f>
        <v>0.6</v>
      </c>
      <c r="G413" s="27">
        <f>VLOOKUP($O413,CardStats!$A$3:$AH$473,14,FALSE)</f>
        <v>0.54545454545454541</v>
      </c>
      <c r="H413" s="27">
        <f>VLOOKUP($O413,CardStats!$A$3:$AH$473,15,FALSE)</f>
        <v>0.4</v>
      </c>
      <c r="I413" s="27">
        <f>VLOOKUP($O413,CardStats!$A$3:$AH$473,17,FALSE)</f>
        <v>0.45454545454545453</v>
      </c>
      <c r="J413" s="27">
        <f>VLOOKUP($O413,CardStats!$A$3:$AH$473,18,FALSE)</f>
        <v>0.2</v>
      </c>
      <c r="K413" s="27">
        <f>VLOOKUP($O413,CardStats!$A$3:$AH$473,20,FALSE)</f>
        <v>0.81818181818181823</v>
      </c>
      <c r="L413" s="27">
        <f>VLOOKUP($O413,CardStats!$A$3:$AH$473,21,FALSE)</f>
        <v>0.6</v>
      </c>
      <c r="M413" s="27">
        <f>VLOOKUP($O413,CardStats!$A$3:$AH$473,23,FALSE)</f>
        <v>0.72727272727272729</v>
      </c>
      <c r="N413" s="27">
        <f>VLOOKUP($O413,CardStats!$A$3:$AH$473,24,FALSE)</f>
        <v>0.4</v>
      </c>
      <c r="O413" s="24" t="str">
        <f>Fixtures!A413</f>
        <v>Wolverhampton Wanderers</v>
      </c>
      <c r="P413" s="24" t="str">
        <f>Fixtures!E413</f>
        <v>Premier League</v>
      </c>
      <c r="Q413" s="25">
        <f>IF(Fixtures!C413&gt;7,Fixtures!D413)</f>
        <v>43853</v>
      </c>
      <c r="R413" s="24" t="str">
        <f>Fixtures!B413</f>
        <v>Liverpool</v>
      </c>
      <c r="S413" s="22">
        <f>VLOOKUP($R413,CardStats!$A$3:$AH$473,5,FALSE)</f>
        <v>2.7272727272727271</v>
      </c>
      <c r="T413" s="22">
        <f>VLOOKUP($R413,CardStats!$A$3:$AH$473,7,FALSE)</f>
        <v>2.5</v>
      </c>
      <c r="U413" s="22">
        <f>VLOOKUP($R413,CardStats!$A$3:$AH$473,8,FALSE)</f>
        <v>1.1818181818181819</v>
      </c>
      <c r="V413" s="22">
        <f>VLOOKUP($R413,CardStats!$A$3:$AH$473,10,FALSE)</f>
        <v>1.3333333333333333</v>
      </c>
      <c r="W413" s="27">
        <f>VLOOKUP($R413,CardStats!$A$3:$AH$473,11,FALSE)</f>
        <v>0.45454545454545453</v>
      </c>
      <c r="X413" s="27">
        <f>VLOOKUP($R413,CardStats!$A$3:$AH$473,13,FALSE)</f>
        <v>0.5</v>
      </c>
      <c r="Y413" s="27">
        <f>VLOOKUP($R413,CardStats!$A$3:$AH$473,14,FALSE)</f>
        <v>0.27272727272727271</v>
      </c>
      <c r="Z413" s="27">
        <f>VLOOKUP($R413,CardStats!$A$3:$AH$473,16,FALSE)</f>
        <v>0.16666666666666666</v>
      </c>
      <c r="AA413" s="27">
        <f>VLOOKUP($R413,CardStats!$A$3:$AH$473,17,FALSE)</f>
        <v>0.27272727272727271</v>
      </c>
      <c r="AB413" s="27">
        <f>VLOOKUP($R413,CardStats!$A$3:$AH$473,19,FALSE)</f>
        <v>0.16666666666666666</v>
      </c>
      <c r="AC413" s="27">
        <f>VLOOKUP($R413,CardStats!$A$3:$AH$473,20,FALSE)</f>
        <v>0.72727272727272729</v>
      </c>
      <c r="AD413" s="27">
        <f>VLOOKUP($R413,CardStats!$A$3:$AH$473,22,FALSE)</f>
        <v>0.83333333333333337</v>
      </c>
      <c r="AE413" s="27">
        <f>VLOOKUP($R413,CardStats!$A$3:$AH$473,23,FALSE)</f>
        <v>0.27272727272727271</v>
      </c>
      <c r="AF413" s="27">
        <f>VLOOKUP($R413,CardStats!$A$3:$AH$473,25,FALSE)</f>
        <v>0.33333333333333331</v>
      </c>
    </row>
    <row r="414" spans="1:32" hidden="1" x14ac:dyDescent="0.3">
      <c r="A414" s="22">
        <f>VLOOKUP($O414,CardStats!$A$3:$AH$473,5,FALSE)</f>
        <v>2.6</v>
      </c>
      <c r="B414" s="22">
        <f>VLOOKUP($O414,CardStats!$A$3:$AH$473,6,FALSE)</f>
        <v>2.2000000000000002</v>
      </c>
      <c r="C414" s="22">
        <f>VLOOKUP($O414,CardStats!$A$3:$AH$473,8,FALSE)</f>
        <v>1.1000000000000001</v>
      </c>
      <c r="D414" s="22">
        <f>VLOOKUP($O414,CardStats!$A$3:$AH$473,9,FALSE)</f>
        <v>0.6</v>
      </c>
      <c r="E414" s="27">
        <f>VLOOKUP($O414,CardStats!$A$3:$AH$473,11,FALSE)</f>
        <v>0.7</v>
      </c>
      <c r="F414" s="27">
        <f>VLOOKUP($O414,CardStats!$A$3:$AH$473,12,FALSE)</f>
        <v>0.6</v>
      </c>
      <c r="G414" s="27">
        <f>VLOOKUP($O414,CardStats!$A$3:$AH$473,14,FALSE)</f>
        <v>0.3</v>
      </c>
      <c r="H414" s="27">
        <f>VLOOKUP($O414,CardStats!$A$3:$AH$473,15,FALSE)</f>
        <v>0.2</v>
      </c>
      <c r="I414" s="27">
        <f>VLOOKUP($O414,CardStats!$A$3:$AH$473,17,FALSE)</f>
        <v>0.1</v>
      </c>
      <c r="J414" s="27">
        <f>VLOOKUP($O414,CardStats!$A$3:$AH$473,18,FALSE)</f>
        <v>0</v>
      </c>
      <c r="K414" s="27">
        <f>VLOOKUP($O414,CardStats!$A$3:$AH$473,20,FALSE)</f>
        <v>0.7</v>
      </c>
      <c r="L414" s="27">
        <f>VLOOKUP($O414,CardStats!$A$3:$AH$473,21,FALSE)</f>
        <v>0.6</v>
      </c>
      <c r="M414" s="27">
        <f>VLOOKUP($O414,CardStats!$A$3:$AH$473,23,FALSE)</f>
        <v>0.3</v>
      </c>
      <c r="N414" s="27">
        <f>VLOOKUP($O414,CardStats!$A$3:$AH$473,24,FALSE)</f>
        <v>0</v>
      </c>
      <c r="O414" s="24" t="str">
        <f>Fixtures!A414</f>
        <v>Borussia Dortmund</v>
      </c>
      <c r="P414" s="24" t="str">
        <f>Fixtures!E414</f>
        <v>Bundesliga</v>
      </c>
      <c r="Q414" s="25">
        <f>IF(Fixtures!C414&gt;7,Fixtures!D414)</f>
        <v>43854</v>
      </c>
      <c r="R414" s="24" t="str">
        <f>Fixtures!B414</f>
        <v>Köln</v>
      </c>
      <c r="S414" s="22">
        <f>VLOOKUP($R414,CardStats!$A$3:$AH$473,5,FALSE)</f>
        <v>3.6</v>
      </c>
      <c r="T414" s="22">
        <f>VLOOKUP($R414,CardStats!$A$3:$AH$473,7,FALSE)</f>
        <v>4.5</v>
      </c>
      <c r="U414" s="22">
        <f>VLOOKUP($R414,CardStats!$A$3:$AH$473,8,FALSE)</f>
        <v>2.1</v>
      </c>
      <c r="V414" s="22">
        <f>VLOOKUP($R414,CardStats!$A$3:$AH$473,10,FALSE)</f>
        <v>2.5</v>
      </c>
      <c r="W414" s="27">
        <f>VLOOKUP($R414,CardStats!$A$3:$AH$473,11,FALSE)</f>
        <v>0.7</v>
      </c>
      <c r="X414" s="27">
        <f>VLOOKUP($R414,CardStats!$A$3:$AH$473,13,FALSE)</f>
        <v>0.83333333333333337</v>
      </c>
      <c r="Y414" s="27">
        <f>VLOOKUP($R414,CardStats!$A$3:$AH$473,14,FALSE)</f>
        <v>0.6</v>
      </c>
      <c r="Z414" s="27">
        <f>VLOOKUP($R414,CardStats!$A$3:$AH$473,16,FALSE)</f>
        <v>0.83333333333333337</v>
      </c>
      <c r="AA414" s="27">
        <f>VLOOKUP($R414,CardStats!$A$3:$AH$473,17,FALSE)</f>
        <v>0.2</v>
      </c>
      <c r="AB414" s="27">
        <f>VLOOKUP($R414,CardStats!$A$3:$AH$473,19,FALSE)</f>
        <v>0.33333333333333331</v>
      </c>
      <c r="AC414" s="27">
        <f>VLOOKUP($R414,CardStats!$A$3:$AH$473,20,FALSE)</f>
        <v>0.9</v>
      </c>
      <c r="AD414" s="27">
        <f>VLOOKUP($R414,CardStats!$A$3:$AH$473,22,FALSE)</f>
        <v>1</v>
      </c>
      <c r="AE414" s="27">
        <f>VLOOKUP($R414,CardStats!$A$3:$AH$473,23,FALSE)</f>
        <v>0.8</v>
      </c>
      <c r="AF414" s="27">
        <f>VLOOKUP($R414,CardStats!$A$3:$AH$473,25,FALSE)</f>
        <v>0.83333333333333337</v>
      </c>
    </row>
    <row r="415" spans="1:32" hidden="1" x14ac:dyDescent="0.3">
      <c r="A415" s="22">
        <f>VLOOKUP($O415,CardStats!$A$3:$AH$473,5,FALSE)</f>
        <v>2.9166666666666665</v>
      </c>
      <c r="B415" s="22">
        <f>VLOOKUP($O415,CardStats!$A$3:$AH$473,6,FALSE)</f>
        <v>1.6666666666666667</v>
      </c>
      <c r="C415" s="22">
        <f>VLOOKUP($O415,CardStats!$A$3:$AH$473,8,FALSE)</f>
        <v>1.5</v>
      </c>
      <c r="D415" s="22">
        <f>VLOOKUP($O415,CardStats!$A$3:$AH$473,9,FALSE)</f>
        <v>1</v>
      </c>
      <c r="E415" s="27">
        <f>VLOOKUP($O415,CardStats!$A$3:$AH$473,11,FALSE)</f>
        <v>0.58333333333333337</v>
      </c>
      <c r="F415" s="27">
        <f>VLOOKUP($O415,CardStats!$A$3:$AH$473,12,FALSE)</f>
        <v>0.33333333333333331</v>
      </c>
      <c r="G415" s="27">
        <f>VLOOKUP($O415,CardStats!$A$3:$AH$473,14,FALSE)</f>
        <v>0.33333333333333331</v>
      </c>
      <c r="H415" s="27">
        <f>VLOOKUP($O415,CardStats!$A$3:$AH$473,15,FALSE)</f>
        <v>0.16666666666666666</v>
      </c>
      <c r="I415" s="27">
        <f>VLOOKUP($O415,CardStats!$A$3:$AH$473,17,FALSE)</f>
        <v>0.16666666666666666</v>
      </c>
      <c r="J415" s="27">
        <f>VLOOKUP($O415,CardStats!$A$3:$AH$473,18,FALSE)</f>
        <v>0</v>
      </c>
      <c r="K415" s="27">
        <f>VLOOKUP($O415,CardStats!$A$3:$AH$473,20,FALSE)</f>
        <v>0.75</v>
      </c>
      <c r="L415" s="27">
        <f>VLOOKUP($O415,CardStats!$A$3:$AH$473,21,FALSE)</f>
        <v>0.66666666666666663</v>
      </c>
      <c r="M415" s="27">
        <f>VLOOKUP($O415,CardStats!$A$3:$AH$473,23,FALSE)</f>
        <v>0.5</v>
      </c>
      <c r="N415" s="27">
        <f>VLOOKUP($O415,CardStats!$A$3:$AH$473,24,FALSE)</f>
        <v>0.33333333333333331</v>
      </c>
      <c r="O415" s="24" t="str">
        <f>Fixtures!A415</f>
        <v>Brest</v>
      </c>
      <c r="P415" s="24" t="str">
        <f>Fixtures!E415</f>
        <v>Ligue 1</v>
      </c>
      <c r="Q415" s="25">
        <f>IF(Fixtures!C415&gt;7,Fixtures!D415)</f>
        <v>43855</v>
      </c>
      <c r="R415" s="24" t="str">
        <f>Fixtures!B415</f>
        <v>Amiens SC</v>
      </c>
      <c r="S415" s="22">
        <f>VLOOKUP($R415,CardStats!$A$3:$AH$473,5,FALSE)</f>
        <v>3.75</v>
      </c>
      <c r="T415" s="22">
        <f>VLOOKUP($R415,CardStats!$A$3:$AH$473,7,FALSE)</f>
        <v>3.6666666666666665</v>
      </c>
      <c r="U415" s="22">
        <f>VLOOKUP($R415,CardStats!$A$3:$AH$473,8,FALSE)</f>
        <v>2.0833333333333335</v>
      </c>
      <c r="V415" s="22">
        <f>VLOOKUP($R415,CardStats!$A$3:$AH$473,10,FALSE)</f>
        <v>2.1666666666666665</v>
      </c>
      <c r="W415" s="27">
        <f>VLOOKUP($R415,CardStats!$A$3:$AH$473,11,FALSE)</f>
        <v>0.75</v>
      </c>
      <c r="X415" s="27">
        <f>VLOOKUP($R415,CardStats!$A$3:$AH$473,13,FALSE)</f>
        <v>0.5</v>
      </c>
      <c r="Y415" s="27">
        <f>VLOOKUP($R415,CardStats!$A$3:$AH$473,14,FALSE)</f>
        <v>0.58333333333333337</v>
      </c>
      <c r="Z415" s="27">
        <f>VLOOKUP($R415,CardStats!$A$3:$AH$473,16,FALSE)</f>
        <v>0.5</v>
      </c>
      <c r="AA415" s="27">
        <f>VLOOKUP($R415,CardStats!$A$3:$AH$473,17,FALSE)</f>
        <v>0.33333333333333331</v>
      </c>
      <c r="AB415" s="27">
        <f>VLOOKUP($R415,CardStats!$A$3:$AH$473,19,FALSE)</f>
        <v>0.5</v>
      </c>
      <c r="AC415" s="27">
        <f>VLOOKUP($R415,CardStats!$A$3:$AH$473,20,FALSE)</f>
        <v>0.91666666666666663</v>
      </c>
      <c r="AD415" s="27">
        <f>VLOOKUP($R415,CardStats!$A$3:$AH$473,22,FALSE)</f>
        <v>0.83333333333333337</v>
      </c>
      <c r="AE415" s="27">
        <f>VLOOKUP($R415,CardStats!$A$3:$AH$473,23,FALSE)</f>
        <v>0.58333333333333337</v>
      </c>
      <c r="AF415" s="27">
        <f>VLOOKUP($R415,CardStats!$A$3:$AH$473,25,FALSE)</f>
        <v>0.5</v>
      </c>
    </row>
    <row r="416" spans="1:32" hidden="1" x14ac:dyDescent="0.3">
      <c r="A416" s="22">
        <f>VLOOKUP($O416,CardStats!$A$3:$AH$473,5,FALSE)</f>
        <v>4.416666666666667</v>
      </c>
      <c r="B416" s="22">
        <f>VLOOKUP($O416,CardStats!$A$3:$AH$473,6,FALSE)</f>
        <v>4.666666666666667</v>
      </c>
      <c r="C416" s="22">
        <f>VLOOKUP($O416,CardStats!$A$3:$AH$473,8,FALSE)</f>
        <v>2.5</v>
      </c>
      <c r="D416" s="22">
        <f>VLOOKUP($O416,CardStats!$A$3:$AH$473,9,FALSE)</f>
        <v>2.3333333333333335</v>
      </c>
      <c r="E416" s="27">
        <f>VLOOKUP($O416,CardStats!$A$3:$AH$473,11,FALSE)</f>
        <v>0.91666666666666663</v>
      </c>
      <c r="F416" s="27">
        <f>VLOOKUP($O416,CardStats!$A$3:$AH$473,12,FALSE)</f>
        <v>1</v>
      </c>
      <c r="G416" s="27">
        <f>VLOOKUP($O416,CardStats!$A$3:$AH$473,14,FALSE)</f>
        <v>0.75</v>
      </c>
      <c r="H416" s="27">
        <f>VLOOKUP($O416,CardStats!$A$3:$AH$473,15,FALSE)</f>
        <v>0.83333333333333337</v>
      </c>
      <c r="I416" s="27">
        <f>VLOOKUP($O416,CardStats!$A$3:$AH$473,17,FALSE)</f>
        <v>0.5</v>
      </c>
      <c r="J416" s="27">
        <f>VLOOKUP($O416,CardStats!$A$3:$AH$473,18,FALSE)</f>
        <v>0.66666666666666663</v>
      </c>
      <c r="K416" s="27">
        <f>VLOOKUP($O416,CardStats!$A$3:$AH$473,20,FALSE)</f>
        <v>1</v>
      </c>
      <c r="L416" s="27">
        <f>VLOOKUP($O416,CardStats!$A$3:$AH$473,21,FALSE)</f>
        <v>1</v>
      </c>
      <c r="M416" s="27">
        <f>VLOOKUP($O416,CardStats!$A$3:$AH$473,23,FALSE)</f>
        <v>0.91666666666666663</v>
      </c>
      <c r="N416" s="27">
        <f>VLOOKUP($O416,CardStats!$A$3:$AH$473,24,FALSE)</f>
        <v>0.83333333333333337</v>
      </c>
      <c r="O416" s="24" t="str">
        <f>Fixtures!A416</f>
        <v>Monaco</v>
      </c>
      <c r="P416" s="24" t="str">
        <f>Fixtures!E416</f>
        <v>Ligue 1</v>
      </c>
      <c r="Q416" s="25">
        <f>IF(Fixtures!C416&gt;7,Fixtures!D416)</f>
        <v>43855</v>
      </c>
      <c r="R416" s="24" t="str">
        <f>Fixtures!B416</f>
        <v>Strasbourg</v>
      </c>
      <c r="S416" s="22">
        <f>VLOOKUP($R416,CardStats!$A$3:$AH$473,5,FALSE)</f>
        <v>4</v>
      </c>
      <c r="T416" s="22">
        <f>VLOOKUP($R416,CardStats!$A$3:$AH$473,7,FALSE)</f>
        <v>3.3333333333333335</v>
      </c>
      <c r="U416" s="22">
        <f>VLOOKUP($R416,CardStats!$A$3:$AH$473,8,FALSE)</f>
        <v>2</v>
      </c>
      <c r="V416" s="22">
        <f>VLOOKUP($R416,CardStats!$A$3:$AH$473,10,FALSE)</f>
        <v>1.5</v>
      </c>
      <c r="W416" s="27">
        <f>VLOOKUP($R416,CardStats!$A$3:$AH$473,11,FALSE)</f>
        <v>0.66666666666666663</v>
      </c>
      <c r="X416" s="27">
        <f>VLOOKUP($R416,CardStats!$A$3:$AH$473,13,FALSE)</f>
        <v>0.5</v>
      </c>
      <c r="Y416" s="27">
        <f>VLOOKUP($R416,CardStats!$A$3:$AH$473,14,FALSE)</f>
        <v>0.66666666666666663</v>
      </c>
      <c r="Z416" s="27">
        <f>VLOOKUP($R416,CardStats!$A$3:$AH$473,16,FALSE)</f>
        <v>0.5</v>
      </c>
      <c r="AA416" s="27">
        <f>VLOOKUP($R416,CardStats!$A$3:$AH$473,17,FALSE)</f>
        <v>0.41666666666666669</v>
      </c>
      <c r="AB416" s="27">
        <f>VLOOKUP($R416,CardStats!$A$3:$AH$473,19,FALSE)</f>
        <v>0.33333333333333331</v>
      </c>
      <c r="AC416" s="27">
        <f>VLOOKUP($R416,CardStats!$A$3:$AH$473,20,FALSE)</f>
        <v>0.83333333333333337</v>
      </c>
      <c r="AD416" s="27">
        <f>VLOOKUP($R416,CardStats!$A$3:$AH$473,22,FALSE)</f>
        <v>0.83333333333333337</v>
      </c>
      <c r="AE416" s="27">
        <f>VLOOKUP($R416,CardStats!$A$3:$AH$473,23,FALSE)</f>
        <v>0.58333333333333337</v>
      </c>
      <c r="AF416" s="27">
        <f>VLOOKUP($R416,CardStats!$A$3:$AH$473,25,FALSE)</f>
        <v>0.5</v>
      </c>
    </row>
    <row r="417" spans="1:32" hidden="1" x14ac:dyDescent="0.3">
      <c r="A417" s="22">
        <f>VLOOKUP($O417,CardStats!$A$3:$AH$473,5,FALSE)</f>
        <v>4.5</v>
      </c>
      <c r="B417" s="22">
        <f>VLOOKUP($O417,CardStats!$A$3:$AH$473,6,FALSE)</f>
        <v>5</v>
      </c>
      <c r="C417" s="22">
        <f>VLOOKUP($O417,CardStats!$A$3:$AH$473,8,FALSE)</f>
        <v>2.75</v>
      </c>
      <c r="D417" s="22">
        <f>VLOOKUP($O417,CardStats!$A$3:$AH$473,9,FALSE)</f>
        <v>3.1666666666666665</v>
      </c>
      <c r="E417" s="27">
        <f>VLOOKUP($O417,CardStats!$A$3:$AH$473,11,FALSE)</f>
        <v>0.83333333333333337</v>
      </c>
      <c r="F417" s="27">
        <f>VLOOKUP($O417,CardStats!$A$3:$AH$473,12,FALSE)</f>
        <v>0.83333333333333337</v>
      </c>
      <c r="G417" s="27">
        <f>VLOOKUP($O417,CardStats!$A$3:$AH$473,14,FALSE)</f>
        <v>0.66666666666666663</v>
      </c>
      <c r="H417" s="27">
        <f>VLOOKUP($O417,CardStats!$A$3:$AH$473,15,FALSE)</f>
        <v>0.83333333333333337</v>
      </c>
      <c r="I417" s="27">
        <f>VLOOKUP($O417,CardStats!$A$3:$AH$473,17,FALSE)</f>
        <v>0.41666666666666669</v>
      </c>
      <c r="J417" s="27">
        <f>VLOOKUP($O417,CardStats!$A$3:$AH$473,18,FALSE)</f>
        <v>0.5</v>
      </c>
      <c r="K417" s="27">
        <f>VLOOKUP($O417,CardStats!$A$3:$AH$473,20,FALSE)</f>
        <v>1</v>
      </c>
      <c r="L417" s="27">
        <f>VLOOKUP($O417,CardStats!$A$3:$AH$473,21,FALSE)</f>
        <v>1</v>
      </c>
      <c r="M417" s="27">
        <f>VLOOKUP($O417,CardStats!$A$3:$AH$473,23,FALSE)</f>
        <v>0.66666666666666663</v>
      </c>
      <c r="N417" s="27">
        <f>VLOOKUP($O417,CardStats!$A$3:$AH$473,24,FALSE)</f>
        <v>0.66666666666666663</v>
      </c>
      <c r="O417" s="24" t="str">
        <f>Fixtures!A417</f>
        <v>Olympique Marseille</v>
      </c>
      <c r="P417" s="24" t="str">
        <f>Fixtures!E417</f>
        <v>Ligue 1</v>
      </c>
      <c r="Q417" s="25">
        <f>IF(Fixtures!C417&gt;7,Fixtures!D417)</f>
        <v>43855</v>
      </c>
      <c r="R417" s="24" t="str">
        <f>Fixtures!B417</f>
        <v>Angers SCO</v>
      </c>
      <c r="S417" s="22">
        <f>VLOOKUP($R417,CardStats!$A$3:$AH$473,5,FALSE)</f>
        <v>2.5</v>
      </c>
      <c r="T417" s="22">
        <f>VLOOKUP($R417,CardStats!$A$3:$AH$473,7,FALSE)</f>
        <v>3.2</v>
      </c>
      <c r="U417" s="22">
        <f>VLOOKUP($R417,CardStats!$A$3:$AH$473,8,FALSE)</f>
        <v>1.25</v>
      </c>
      <c r="V417" s="22">
        <f>VLOOKUP($R417,CardStats!$A$3:$AH$473,10,FALSE)</f>
        <v>1.6</v>
      </c>
      <c r="W417" s="27">
        <f>VLOOKUP($R417,CardStats!$A$3:$AH$473,11,FALSE)</f>
        <v>0.5</v>
      </c>
      <c r="X417" s="27">
        <f>VLOOKUP($R417,CardStats!$A$3:$AH$473,13,FALSE)</f>
        <v>0.8</v>
      </c>
      <c r="Y417" s="27">
        <f>VLOOKUP($R417,CardStats!$A$3:$AH$473,14,FALSE)</f>
        <v>0.16666666666666666</v>
      </c>
      <c r="Z417" s="27">
        <f>VLOOKUP($R417,CardStats!$A$3:$AH$473,16,FALSE)</f>
        <v>0.4</v>
      </c>
      <c r="AA417" s="27">
        <f>VLOOKUP($R417,CardStats!$A$3:$AH$473,17,FALSE)</f>
        <v>8.3333333333333329E-2</v>
      </c>
      <c r="AB417" s="27">
        <f>VLOOKUP($R417,CardStats!$A$3:$AH$473,19,FALSE)</f>
        <v>0.2</v>
      </c>
      <c r="AC417" s="27">
        <f>VLOOKUP($R417,CardStats!$A$3:$AH$473,20,FALSE)</f>
        <v>0.83333333333333337</v>
      </c>
      <c r="AD417" s="27">
        <f>VLOOKUP($R417,CardStats!$A$3:$AH$473,22,FALSE)</f>
        <v>0.8</v>
      </c>
      <c r="AE417" s="27">
        <f>VLOOKUP($R417,CardStats!$A$3:$AH$473,23,FALSE)</f>
        <v>0.33333333333333331</v>
      </c>
      <c r="AF417" s="27">
        <f>VLOOKUP($R417,CardStats!$A$3:$AH$473,25,FALSE)</f>
        <v>0.6</v>
      </c>
    </row>
    <row r="418" spans="1:32" hidden="1" x14ac:dyDescent="0.3">
      <c r="A418" s="22">
        <f>VLOOKUP($O418,CardStats!$A$3:$AH$473,5,FALSE)</f>
        <v>5</v>
      </c>
      <c r="B418" s="22">
        <f>VLOOKUP($O418,CardStats!$A$3:$AH$473,6,FALSE)</f>
        <v>5.5</v>
      </c>
      <c r="C418" s="22">
        <f>VLOOKUP($O418,CardStats!$A$3:$AH$473,8,FALSE)</f>
        <v>2</v>
      </c>
      <c r="D418" s="22">
        <f>VLOOKUP($O418,CardStats!$A$3:$AH$473,9,FALSE)</f>
        <v>2.1666666666666665</v>
      </c>
      <c r="E418" s="27">
        <f>VLOOKUP($O418,CardStats!$A$3:$AH$473,11,FALSE)</f>
        <v>0.91666666666666663</v>
      </c>
      <c r="F418" s="27">
        <f>VLOOKUP($O418,CardStats!$A$3:$AH$473,12,FALSE)</f>
        <v>1</v>
      </c>
      <c r="G418" s="27">
        <f>VLOOKUP($O418,CardStats!$A$3:$AH$473,14,FALSE)</f>
        <v>0.66666666666666663</v>
      </c>
      <c r="H418" s="27">
        <f>VLOOKUP($O418,CardStats!$A$3:$AH$473,15,FALSE)</f>
        <v>0.83333333333333337</v>
      </c>
      <c r="I418" s="27">
        <f>VLOOKUP($O418,CardStats!$A$3:$AH$473,17,FALSE)</f>
        <v>0.5</v>
      </c>
      <c r="J418" s="27">
        <f>VLOOKUP($O418,CardStats!$A$3:$AH$473,18,FALSE)</f>
        <v>0.66666666666666663</v>
      </c>
      <c r="K418" s="27">
        <f>VLOOKUP($O418,CardStats!$A$3:$AH$473,20,FALSE)</f>
        <v>0.91666666666666663</v>
      </c>
      <c r="L418" s="27">
        <f>VLOOKUP($O418,CardStats!$A$3:$AH$473,21,FALSE)</f>
        <v>1</v>
      </c>
      <c r="M418" s="27">
        <f>VLOOKUP($O418,CardStats!$A$3:$AH$473,23,FALSE)</f>
        <v>0.75</v>
      </c>
      <c r="N418" s="27">
        <f>VLOOKUP($O418,CardStats!$A$3:$AH$473,24,FALSE)</f>
        <v>0.83333333333333337</v>
      </c>
      <c r="O418" s="24" t="str">
        <f>Fixtures!A418</f>
        <v>Montpellier</v>
      </c>
      <c r="P418" s="24" t="str">
        <f>Fixtures!E418</f>
        <v>Ligue 1</v>
      </c>
      <c r="Q418" s="25">
        <f>IF(Fixtures!C418&gt;7,Fixtures!D418)</f>
        <v>43855</v>
      </c>
      <c r="R418" s="24" t="str">
        <f>Fixtures!B418</f>
        <v>Dijon</v>
      </c>
      <c r="S418" s="22">
        <f>VLOOKUP($R418,CardStats!$A$3:$AH$473,5,FALSE)</f>
        <v>3.1666666666666665</v>
      </c>
      <c r="T418" s="22">
        <f>VLOOKUP($R418,CardStats!$A$3:$AH$473,7,FALSE)</f>
        <v>2.1666666666666665</v>
      </c>
      <c r="U418" s="22">
        <f>VLOOKUP($R418,CardStats!$A$3:$AH$473,8,FALSE)</f>
        <v>1.5833333333333333</v>
      </c>
      <c r="V418" s="22">
        <f>VLOOKUP($R418,CardStats!$A$3:$AH$473,10,FALSE)</f>
        <v>1.1666666666666667</v>
      </c>
      <c r="W418" s="27">
        <f>VLOOKUP($R418,CardStats!$A$3:$AH$473,11,FALSE)</f>
        <v>0.5</v>
      </c>
      <c r="X418" s="27">
        <f>VLOOKUP($R418,CardStats!$A$3:$AH$473,13,FALSE)</f>
        <v>0.33333333333333331</v>
      </c>
      <c r="Y418" s="27">
        <f>VLOOKUP($R418,CardStats!$A$3:$AH$473,14,FALSE)</f>
        <v>0.41666666666666669</v>
      </c>
      <c r="Z418" s="27">
        <f>VLOOKUP($R418,CardStats!$A$3:$AH$473,16,FALSE)</f>
        <v>0.16666666666666666</v>
      </c>
      <c r="AA418" s="27">
        <f>VLOOKUP($R418,CardStats!$A$3:$AH$473,17,FALSE)</f>
        <v>0.33333333333333331</v>
      </c>
      <c r="AB418" s="27">
        <f>VLOOKUP($R418,CardStats!$A$3:$AH$473,19,FALSE)</f>
        <v>0.16666666666666666</v>
      </c>
      <c r="AC418" s="27">
        <f>VLOOKUP($R418,CardStats!$A$3:$AH$473,20,FALSE)</f>
        <v>0.58333333333333337</v>
      </c>
      <c r="AD418" s="27">
        <f>VLOOKUP($R418,CardStats!$A$3:$AH$473,22,FALSE)</f>
        <v>0.5</v>
      </c>
      <c r="AE418" s="27">
        <f>VLOOKUP($R418,CardStats!$A$3:$AH$473,23,FALSE)</f>
        <v>0.58333333333333337</v>
      </c>
      <c r="AF418" s="27">
        <f>VLOOKUP($R418,CardStats!$A$3:$AH$473,25,FALSE)</f>
        <v>0.5</v>
      </c>
    </row>
    <row r="419" spans="1:32" hidden="1" x14ac:dyDescent="0.3">
      <c r="A419" s="22">
        <f>VLOOKUP($O419,CardStats!$A$3:$AH$473,5,FALSE)</f>
        <v>3</v>
      </c>
      <c r="B419" s="22">
        <f>VLOOKUP($O419,CardStats!$A$3:$AH$473,6,FALSE)</f>
        <v>3</v>
      </c>
      <c r="C419" s="22">
        <f>VLOOKUP($O419,CardStats!$A$3:$AH$473,8,FALSE)</f>
        <v>1.9166666666666667</v>
      </c>
      <c r="D419" s="22">
        <f>VLOOKUP($O419,CardStats!$A$3:$AH$473,9,FALSE)</f>
        <v>1.8333333333333333</v>
      </c>
      <c r="E419" s="27">
        <f>VLOOKUP($O419,CardStats!$A$3:$AH$473,11,FALSE)</f>
        <v>0.58333333333333337</v>
      </c>
      <c r="F419" s="27">
        <f>VLOOKUP($O419,CardStats!$A$3:$AH$473,12,FALSE)</f>
        <v>0.5</v>
      </c>
      <c r="G419" s="27">
        <f>VLOOKUP($O419,CardStats!$A$3:$AH$473,14,FALSE)</f>
        <v>0.41666666666666669</v>
      </c>
      <c r="H419" s="27">
        <f>VLOOKUP($O419,CardStats!$A$3:$AH$473,15,FALSE)</f>
        <v>0.33333333333333331</v>
      </c>
      <c r="I419" s="27">
        <f>VLOOKUP($O419,CardStats!$A$3:$AH$473,17,FALSE)</f>
        <v>8.3333333333333329E-2</v>
      </c>
      <c r="J419" s="27">
        <f>VLOOKUP($O419,CardStats!$A$3:$AH$473,18,FALSE)</f>
        <v>0.16666666666666666</v>
      </c>
      <c r="K419" s="27">
        <f>VLOOKUP($O419,CardStats!$A$3:$AH$473,20,FALSE)</f>
        <v>0.83333333333333337</v>
      </c>
      <c r="L419" s="27">
        <f>VLOOKUP($O419,CardStats!$A$3:$AH$473,21,FALSE)</f>
        <v>0.83333333333333337</v>
      </c>
      <c r="M419" s="27">
        <f>VLOOKUP($O419,CardStats!$A$3:$AH$473,23,FALSE)</f>
        <v>0.66666666666666663</v>
      </c>
      <c r="N419" s="27">
        <f>VLOOKUP($O419,CardStats!$A$3:$AH$473,24,FALSE)</f>
        <v>0.66666666666666663</v>
      </c>
      <c r="O419" s="24" t="str">
        <f>Fixtures!A419</f>
        <v>Reims</v>
      </c>
      <c r="P419" s="24" t="str">
        <f>Fixtures!E419</f>
        <v>Ligue 1</v>
      </c>
      <c r="Q419" s="25">
        <f>IF(Fixtures!C419&gt;7,Fixtures!D419)</f>
        <v>43855</v>
      </c>
      <c r="R419" s="24" t="str">
        <f>Fixtures!B419</f>
        <v>Metz</v>
      </c>
      <c r="S419" s="22">
        <f>VLOOKUP($R419,CardStats!$A$3:$AH$473,5,FALSE)</f>
        <v>3</v>
      </c>
      <c r="T419" s="22">
        <f>VLOOKUP($R419,CardStats!$A$3:$AH$473,7,FALSE)</f>
        <v>3.3333333333333335</v>
      </c>
      <c r="U419" s="22">
        <f>VLOOKUP($R419,CardStats!$A$3:$AH$473,8,FALSE)</f>
        <v>1.4166666666666667</v>
      </c>
      <c r="V419" s="22">
        <f>VLOOKUP($R419,CardStats!$A$3:$AH$473,10,FALSE)</f>
        <v>1.6666666666666667</v>
      </c>
      <c r="W419" s="27">
        <f>VLOOKUP($R419,CardStats!$A$3:$AH$473,11,FALSE)</f>
        <v>0.66666666666666663</v>
      </c>
      <c r="X419" s="27">
        <f>VLOOKUP($R419,CardStats!$A$3:$AH$473,13,FALSE)</f>
        <v>0.83333333333333337</v>
      </c>
      <c r="Y419" s="27">
        <f>VLOOKUP($R419,CardStats!$A$3:$AH$473,14,FALSE)</f>
        <v>0.33333333333333331</v>
      </c>
      <c r="Z419" s="27">
        <f>VLOOKUP($R419,CardStats!$A$3:$AH$473,16,FALSE)</f>
        <v>0.33333333333333331</v>
      </c>
      <c r="AA419" s="27">
        <f>VLOOKUP($R419,CardStats!$A$3:$AH$473,17,FALSE)</f>
        <v>8.3333333333333329E-2</v>
      </c>
      <c r="AB419" s="27">
        <f>VLOOKUP($R419,CardStats!$A$3:$AH$473,19,FALSE)</f>
        <v>0.16666666666666666</v>
      </c>
      <c r="AC419" s="27">
        <f>VLOOKUP($R419,CardStats!$A$3:$AH$473,20,FALSE)</f>
        <v>1</v>
      </c>
      <c r="AD419" s="27">
        <f>VLOOKUP($R419,CardStats!$A$3:$AH$473,22,FALSE)</f>
        <v>1</v>
      </c>
      <c r="AE419" s="27">
        <f>VLOOKUP($R419,CardStats!$A$3:$AH$473,23,FALSE)</f>
        <v>0.41666666666666669</v>
      </c>
      <c r="AF419" s="27">
        <f>VLOOKUP($R419,CardStats!$A$3:$AH$473,25,FALSE)</f>
        <v>0.66666666666666663</v>
      </c>
    </row>
    <row r="420" spans="1:32" hidden="1" x14ac:dyDescent="0.3">
      <c r="A420" s="22">
        <f>VLOOKUP($O420,CardStats!$A$3:$AH$473,5,FALSE)</f>
        <v>4.333333333333333</v>
      </c>
      <c r="B420" s="22">
        <f>VLOOKUP($O420,CardStats!$A$3:$AH$473,6,FALSE)</f>
        <v>4</v>
      </c>
      <c r="C420" s="22">
        <f>VLOOKUP($O420,CardStats!$A$3:$AH$473,8,FALSE)</f>
        <v>1.8333333333333333</v>
      </c>
      <c r="D420" s="22">
        <f>VLOOKUP($O420,CardStats!$A$3:$AH$473,9,FALSE)</f>
        <v>1.3333333333333333</v>
      </c>
      <c r="E420" s="27">
        <f>VLOOKUP($O420,CardStats!$A$3:$AH$473,11,FALSE)</f>
        <v>1</v>
      </c>
      <c r="F420" s="27">
        <f>VLOOKUP($O420,CardStats!$A$3:$AH$473,12,FALSE)</f>
        <v>1</v>
      </c>
      <c r="G420" s="27">
        <f>VLOOKUP($O420,CardStats!$A$3:$AH$473,14,FALSE)</f>
        <v>0.75</v>
      </c>
      <c r="H420" s="27">
        <f>VLOOKUP($O420,CardStats!$A$3:$AH$473,15,FALSE)</f>
        <v>0.66666666666666663</v>
      </c>
      <c r="I420" s="27">
        <f>VLOOKUP($O420,CardStats!$A$3:$AH$473,17,FALSE)</f>
        <v>0.25</v>
      </c>
      <c r="J420" s="27">
        <f>VLOOKUP($O420,CardStats!$A$3:$AH$473,18,FALSE)</f>
        <v>0.16666666666666666</v>
      </c>
      <c r="K420" s="27">
        <f>VLOOKUP($O420,CardStats!$A$3:$AH$473,20,FALSE)</f>
        <v>0.91666666666666663</v>
      </c>
      <c r="L420" s="27">
        <f>VLOOKUP($O420,CardStats!$A$3:$AH$473,21,FALSE)</f>
        <v>0.83333333333333337</v>
      </c>
      <c r="M420" s="27">
        <f>VLOOKUP($O420,CardStats!$A$3:$AH$473,23,FALSE)</f>
        <v>0.66666666666666663</v>
      </c>
      <c r="N420" s="27">
        <f>VLOOKUP($O420,CardStats!$A$3:$AH$473,24,FALSE)</f>
        <v>0.5</v>
      </c>
      <c r="O420" s="24" t="str">
        <f>Fixtures!A420</f>
        <v>Nantes</v>
      </c>
      <c r="P420" s="24" t="str">
        <f>Fixtures!E420</f>
        <v>Ligue 1</v>
      </c>
      <c r="Q420" s="25">
        <f>IF(Fixtures!C420&gt;7,Fixtures!D420)</f>
        <v>43855</v>
      </c>
      <c r="R420" s="24" t="str">
        <f>Fixtures!B420</f>
        <v>Bordeaux</v>
      </c>
      <c r="S420" s="22">
        <f>VLOOKUP($R420,CardStats!$A$3:$AH$473,5,FALSE)</f>
        <v>4.25</v>
      </c>
      <c r="T420" s="22">
        <f>VLOOKUP($R420,CardStats!$A$3:$AH$473,7,FALSE)</f>
        <v>4</v>
      </c>
      <c r="U420" s="22">
        <f>VLOOKUP($R420,CardStats!$A$3:$AH$473,8,FALSE)</f>
        <v>2</v>
      </c>
      <c r="V420" s="22">
        <f>VLOOKUP($R420,CardStats!$A$3:$AH$473,10,FALSE)</f>
        <v>2</v>
      </c>
      <c r="W420" s="27">
        <f>VLOOKUP($R420,CardStats!$A$3:$AH$473,11,FALSE)</f>
        <v>0.83333333333333337</v>
      </c>
      <c r="X420" s="27">
        <f>VLOOKUP($R420,CardStats!$A$3:$AH$473,13,FALSE)</f>
        <v>0.66666666666666663</v>
      </c>
      <c r="Y420" s="27">
        <f>VLOOKUP($R420,CardStats!$A$3:$AH$473,14,FALSE)</f>
        <v>0.5</v>
      </c>
      <c r="Z420" s="27">
        <f>VLOOKUP($R420,CardStats!$A$3:$AH$473,16,FALSE)</f>
        <v>0.5</v>
      </c>
      <c r="AA420" s="27">
        <f>VLOOKUP($R420,CardStats!$A$3:$AH$473,17,FALSE)</f>
        <v>0.33333333333333331</v>
      </c>
      <c r="AB420" s="27">
        <f>VLOOKUP($R420,CardStats!$A$3:$AH$473,19,FALSE)</f>
        <v>0.33333333333333331</v>
      </c>
      <c r="AC420" s="27">
        <f>VLOOKUP($R420,CardStats!$A$3:$AH$473,20,FALSE)</f>
        <v>0.83333333333333337</v>
      </c>
      <c r="AD420" s="27">
        <f>VLOOKUP($R420,CardStats!$A$3:$AH$473,22,FALSE)</f>
        <v>1</v>
      </c>
      <c r="AE420" s="27">
        <f>VLOOKUP($R420,CardStats!$A$3:$AH$473,23,FALSE)</f>
        <v>0.75</v>
      </c>
      <c r="AF420" s="27">
        <f>VLOOKUP($R420,CardStats!$A$3:$AH$473,25,FALSE)</f>
        <v>0.83333333333333337</v>
      </c>
    </row>
    <row r="421" spans="1:32" hidden="1" x14ac:dyDescent="0.3">
      <c r="A421" s="22">
        <f>VLOOKUP($O421,CardStats!$A$3:$AH$473,5,FALSE)</f>
        <v>5</v>
      </c>
      <c r="B421" s="22">
        <f>VLOOKUP($O421,CardStats!$A$3:$AH$473,6,FALSE)</f>
        <v>4.666666666666667</v>
      </c>
      <c r="C421" s="22">
        <f>VLOOKUP($O421,CardStats!$A$3:$AH$473,8,FALSE)</f>
        <v>2.5833333333333335</v>
      </c>
      <c r="D421" s="22">
        <f>VLOOKUP($O421,CardStats!$A$3:$AH$473,9,FALSE)</f>
        <v>2.1666666666666665</v>
      </c>
      <c r="E421" s="27">
        <f>VLOOKUP($O421,CardStats!$A$3:$AH$473,11,FALSE)</f>
        <v>0.91666666666666663</v>
      </c>
      <c r="F421" s="27">
        <f>VLOOKUP($O421,CardStats!$A$3:$AH$473,12,FALSE)</f>
        <v>0.83333333333333337</v>
      </c>
      <c r="G421" s="27">
        <f>VLOOKUP($O421,CardStats!$A$3:$AH$473,14,FALSE)</f>
        <v>0.83333333333333337</v>
      </c>
      <c r="H421" s="27">
        <f>VLOOKUP($O421,CardStats!$A$3:$AH$473,15,FALSE)</f>
        <v>0.83333333333333337</v>
      </c>
      <c r="I421" s="27">
        <f>VLOOKUP($O421,CardStats!$A$3:$AH$473,17,FALSE)</f>
        <v>0.5</v>
      </c>
      <c r="J421" s="27">
        <f>VLOOKUP($O421,CardStats!$A$3:$AH$473,18,FALSE)</f>
        <v>0.5</v>
      </c>
      <c r="K421" s="27">
        <f>VLOOKUP($O421,CardStats!$A$3:$AH$473,20,FALSE)</f>
        <v>1</v>
      </c>
      <c r="L421" s="27">
        <f>VLOOKUP($O421,CardStats!$A$3:$AH$473,21,FALSE)</f>
        <v>1</v>
      </c>
      <c r="M421" s="27">
        <f>VLOOKUP($O421,CardStats!$A$3:$AH$473,23,FALSE)</f>
        <v>0.83333333333333337</v>
      </c>
      <c r="N421" s="27">
        <f>VLOOKUP($O421,CardStats!$A$3:$AH$473,24,FALSE)</f>
        <v>0.66666666666666663</v>
      </c>
      <c r="O421" s="24" t="str">
        <f>Fixtures!A421</f>
        <v>Nice</v>
      </c>
      <c r="P421" s="24" t="str">
        <f>Fixtures!E421</f>
        <v>Ligue 1</v>
      </c>
      <c r="Q421" s="25">
        <f>IF(Fixtures!C421&gt;7,Fixtures!D421)</f>
        <v>43855</v>
      </c>
      <c r="R421" s="24" t="str">
        <f>Fixtures!B421</f>
        <v>Rennes</v>
      </c>
      <c r="S421" s="22">
        <f>VLOOKUP($R421,CardStats!$A$3:$AH$473,5,FALSE)</f>
        <v>4.9090909090909092</v>
      </c>
      <c r="T421" s="22">
        <f>VLOOKUP($R421,CardStats!$A$3:$AH$473,7,FALSE)</f>
        <v>5.333333333333333</v>
      </c>
      <c r="U421" s="22">
        <f>VLOOKUP($R421,CardStats!$A$3:$AH$473,8,FALSE)</f>
        <v>2</v>
      </c>
      <c r="V421" s="22">
        <f>VLOOKUP($R421,CardStats!$A$3:$AH$473,10,FALSE)</f>
        <v>2.5</v>
      </c>
      <c r="W421" s="27">
        <f>VLOOKUP($R421,CardStats!$A$3:$AH$473,11,FALSE)</f>
        <v>1</v>
      </c>
      <c r="X421" s="27">
        <f>VLOOKUP($R421,CardStats!$A$3:$AH$473,13,FALSE)</f>
        <v>1</v>
      </c>
      <c r="Y421" s="27">
        <f>VLOOKUP($R421,CardStats!$A$3:$AH$473,14,FALSE)</f>
        <v>0.90909090909090906</v>
      </c>
      <c r="Z421" s="27">
        <f>VLOOKUP($R421,CardStats!$A$3:$AH$473,16,FALSE)</f>
        <v>1</v>
      </c>
      <c r="AA421" s="27">
        <f>VLOOKUP($R421,CardStats!$A$3:$AH$473,17,FALSE)</f>
        <v>0.54545454545454541</v>
      </c>
      <c r="AB421" s="27">
        <f>VLOOKUP($R421,CardStats!$A$3:$AH$473,19,FALSE)</f>
        <v>0.66666666666666663</v>
      </c>
      <c r="AC421" s="27">
        <f>VLOOKUP($R421,CardStats!$A$3:$AH$473,20,FALSE)</f>
        <v>0.90909090909090906</v>
      </c>
      <c r="AD421" s="27">
        <f>VLOOKUP($R421,CardStats!$A$3:$AH$473,22,FALSE)</f>
        <v>0.83333333333333337</v>
      </c>
      <c r="AE421" s="27">
        <f>VLOOKUP($R421,CardStats!$A$3:$AH$473,23,FALSE)</f>
        <v>0.63636363636363635</v>
      </c>
      <c r="AF421" s="27">
        <f>VLOOKUP($R421,CardStats!$A$3:$AH$473,25,FALSE)</f>
        <v>0.83333333333333337</v>
      </c>
    </row>
    <row r="422" spans="1:32" hidden="1" x14ac:dyDescent="0.3">
      <c r="A422" s="22">
        <f>VLOOKUP($O422,CardStats!$A$3:$AH$473,5,FALSE)</f>
        <v>3.5</v>
      </c>
      <c r="B422" s="22">
        <f>VLOOKUP($O422,CardStats!$A$3:$AH$473,6,FALSE)</f>
        <v>3.1666666666666665</v>
      </c>
      <c r="C422" s="22">
        <f>VLOOKUP($O422,CardStats!$A$3:$AH$473,8,FALSE)</f>
        <v>1.6666666666666667</v>
      </c>
      <c r="D422" s="22">
        <f>VLOOKUP($O422,CardStats!$A$3:$AH$473,9,FALSE)</f>
        <v>1.5</v>
      </c>
      <c r="E422" s="27">
        <f>VLOOKUP($O422,CardStats!$A$3:$AH$473,11,FALSE)</f>
        <v>0.75</v>
      </c>
      <c r="F422" s="27">
        <f>VLOOKUP($O422,CardStats!$A$3:$AH$473,12,FALSE)</f>
        <v>0.66666666666666663</v>
      </c>
      <c r="G422" s="27">
        <f>VLOOKUP($O422,CardStats!$A$3:$AH$473,14,FALSE)</f>
        <v>0.41666666666666669</v>
      </c>
      <c r="H422" s="27">
        <f>VLOOKUP($O422,CardStats!$A$3:$AH$473,15,FALSE)</f>
        <v>0.33333333333333331</v>
      </c>
      <c r="I422" s="27">
        <f>VLOOKUP($O422,CardStats!$A$3:$AH$473,17,FALSE)</f>
        <v>0.33333333333333331</v>
      </c>
      <c r="J422" s="27">
        <f>VLOOKUP($O422,CardStats!$A$3:$AH$473,18,FALSE)</f>
        <v>0.16666666666666666</v>
      </c>
      <c r="K422" s="27">
        <f>VLOOKUP($O422,CardStats!$A$3:$AH$473,20,FALSE)</f>
        <v>0.75</v>
      </c>
      <c r="L422" s="27">
        <f>VLOOKUP($O422,CardStats!$A$3:$AH$473,21,FALSE)</f>
        <v>0.83333333333333337</v>
      </c>
      <c r="M422" s="27">
        <f>VLOOKUP($O422,CardStats!$A$3:$AH$473,23,FALSE)</f>
        <v>0.5</v>
      </c>
      <c r="N422" s="27">
        <f>VLOOKUP($O422,CardStats!$A$3:$AH$473,24,FALSE)</f>
        <v>0.33333333333333331</v>
      </c>
      <c r="O422" s="24" t="str">
        <f>Fixtures!A422</f>
        <v>Olympique Lyonnais</v>
      </c>
      <c r="P422" s="24" t="str">
        <f>Fixtures!E422</f>
        <v>Ligue 1</v>
      </c>
      <c r="Q422" s="25">
        <f>IF(Fixtures!C422&gt;7,Fixtures!D422)</f>
        <v>43855</v>
      </c>
      <c r="R422" s="24" t="str">
        <f>Fixtures!B422</f>
        <v>Toulouse</v>
      </c>
      <c r="S422" s="22">
        <f>VLOOKUP($R422,CardStats!$A$3:$AH$473,5,FALSE)</f>
        <v>2.75</v>
      </c>
      <c r="T422" s="22">
        <f>VLOOKUP($R422,CardStats!$A$3:$AH$473,7,FALSE)</f>
        <v>2.3333333333333335</v>
      </c>
      <c r="U422" s="22">
        <f>VLOOKUP($R422,CardStats!$A$3:$AH$473,8,FALSE)</f>
        <v>1.6666666666666667</v>
      </c>
      <c r="V422" s="22">
        <f>VLOOKUP($R422,CardStats!$A$3:$AH$473,10,FALSE)</f>
        <v>1.3333333333333333</v>
      </c>
      <c r="W422" s="27">
        <f>VLOOKUP($R422,CardStats!$A$3:$AH$473,11,FALSE)</f>
        <v>0.5</v>
      </c>
      <c r="X422" s="27">
        <f>VLOOKUP($R422,CardStats!$A$3:$AH$473,13,FALSE)</f>
        <v>0.5</v>
      </c>
      <c r="Y422" s="27">
        <f>VLOOKUP($R422,CardStats!$A$3:$AH$473,14,FALSE)</f>
        <v>0.25</v>
      </c>
      <c r="Z422" s="27">
        <f>VLOOKUP($R422,CardStats!$A$3:$AH$473,16,FALSE)</f>
        <v>0.16666666666666666</v>
      </c>
      <c r="AA422" s="27">
        <f>VLOOKUP($R422,CardStats!$A$3:$AH$473,17,FALSE)</f>
        <v>0.25</v>
      </c>
      <c r="AB422" s="27">
        <f>VLOOKUP($R422,CardStats!$A$3:$AH$473,19,FALSE)</f>
        <v>0.16666666666666666</v>
      </c>
      <c r="AC422" s="27">
        <f>VLOOKUP($R422,CardStats!$A$3:$AH$473,20,FALSE)</f>
        <v>0.75</v>
      </c>
      <c r="AD422" s="27">
        <f>VLOOKUP($R422,CardStats!$A$3:$AH$473,22,FALSE)</f>
        <v>0.66666666666666663</v>
      </c>
      <c r="AE422" s="27">
        <f>VLOOKUP($R422,CardStats!$A$3:$AH$473,23,FALSE)</f>
        <v>0.5</v>
      </c>
      <c r="AF422" s="27">
        <f>VLOOKUP($R422,CardStats!$A$3:$AH$473,25,FALSE)</f>
        <v>0.33333333333333331</v>
      </c>
    </row>
    <row r="423" spans="1:32" hidden="1" x14ac:dyDescent="0.3">
      <c r="A423" s="22">
        <f>VLOOKUP($O423,CardStats!$A$3:$AH$473,5,FALSE)</f>
        <v>3.6666666666666665</v>
      </c>
      <c r="B423" s="22">
        <f>VLOOKUP($O423,CardStats!$A$3:$AH$473,6,FALSE)</f>
        <v>4.166666666666667</v>
      </c>
      <c r="C423" s="22">
        <f>VLOOKUP($O423,CardStats!$A$3:$AH$473,8,FALSE)</f>
        <v>2</v>
      </c>
      <c r="D423" s="22">
        <f>VLOOKUP($O423,CardStats!$A$3:$AH$473,9,FALSE)</f>
        <v>2</v>
      </c>
      <c r="E423" s="27">
        <f>VLOOKUP($O423,CardStats!$A$3:$AH$473,11,FALSE)</f>
        <v>0.75</v>
      </c>
      <c r="F423" s="27">
        <f>VLOOKUP($O423,CardStats!$A$3:$AH$473,12,FALSE)</f>
        <v>1</v>
      </c>
      <c r="G423" s="27">
        <f>VLOOKUP($O423,CardStats!$A$3:$AH$473,14,FALSE)</f>
        <v>0.41666666666666669</v>
      </c>
      <c r="H423" s="27">
        <f>VLOOKUP($O423,CardStats!$A$3:$AH$473,15,FALSE)</f>
        <v>0.5</v>
      </c>
      <c r="I423" s="27">
        <f>VLOOKUP($O423,CardStats!$A$3:$AH$473,17,FALSE)</f>
        <v>0.41666666666666669</v>
      </c>
      <c r="J423" s="27">
        <f>VLOOKUP($O423,CardStats!$A$3:$AH$473,18,FALSE)</f>
        <v>0.5</v>
      </c>
      <c r="K423" s="27">
        <f>VLOOKUP($O423,CardStats!$A$3:$AH$473,20,FALSE)</f>
        <v>0.91666666666666663</v>
      </c>
      <c r="L423" s="27">
        <f>VLOOKUP($O423,CardStats!$A$3:$AH$473,21,FALSE)</f>
        <v>1</v>
      </c>
      <c r="M423" s="27">
        <f>VLOOKUP($O423,CardStats!$A$3:$AH$473,23,FALSE)</f>
        <v>0.58333333333333337</v>
      </c>
      <c r="N423" s="27">
        <f>VLOOKUP($O423,CardStats!$A$3:$AH$473,24,FALSE)</f>
        <v>0.5</v>
      </c>
      <c r="O423" s="24" t="str">
        <f>Fixtures!A423</f>
        <v>Saint-Etienne</v>
      </c>
      <c r="P423" s="24" t="str">
        <f>Fixtures!E423</f>
        <v>Ligue 1</v>
      </c>
      <c r="Q423" s="25">
        <f>IF(Fixtures!C423&gt;7,Fixtures!D423)</f>
        <v>43855</v>
      </c>
      <c r="R423" s="24" t="str">
        <f>Fixtures!B423</f>
        <v>Nîmes</v>
      </c>
      <c r="S423" s="22">
        <f>VLOOKUP($R423,CardStats!$A$3:$AH$473,5,FALSE)</f>
        <v>5.3636363636363633</v>
      </c>
      <c r="T423" s="22">
        <f>VLOOKUP($R423,CardStats!$A$3:$AH$473,7,FALSE)</f>
        <v>4.166666666666667</v>
      </c>
      <c r="U423" s="22">
        <f>VLOOKUP($R423,CardStats!$A$3:$AH$473,8,FALSE)</f>
        <v>1.9090909090909092</v>
      </c>
      <c r="V423" s="22">
        <f>VLOOKUP($R423,CardStats!$A$3:$AH$473,10,FALSE)</f>
        <v>1.3333333333333333</v>
      </c>
      <c r="W423" s="27">
        <f>VLOOKUP($R423,CardStats!$A$3:$AH$473,11,FALSE)</f>
        <v>0.90909090909090906</v>
      </c>
      <c r="X423" s="27">
        <f>VLOOKUP($R423,CardStats!$A$3:$AH$473,13,FALSE)</f>
        <v>0.83333333333333337</v>
      </c>
      <c r="Y423" s="27">
        <f>VLOOKUP($R423,CardStats!$A$3:$AH$473,14,FALSE)</f>
        <v>0.90909090909090906</v>
      </c>
      <c r="Z423" s="27">
        <f>VLOOKUP($R423,CardStats!$A$3:$AH$473,16,FALSE)</f>
        <v>0.83333333333333337</v>
      </c>
      <c r="AA423" s="27">
        <f>VLOOKUP($R423,CardStats!$A$3:$AH$473,17,FALSE)</f>
        <v>0.54545454545454541</v>
      </c>
      <c r="AB423" s="27">
        <f>VLOOKUP($R423,CardStats!$A$3:$AH$473,19,FALSE)</f>
        <v>0.16666666666666666</v>
      </c>
      <c r="AC423" s="27">
        <f>VLOOKUP($R423,CardStats!$A$3:$AH$473,20,FALSE)</f>
        <v>0.90909090909090906</v>
      </c>
      <c r="AD423" s="27">
        <f>VLOOKUP($R423,CardStats!$A$3:$AH$473,22,FALSE)</f>
        <v>0.83333333333333337</v>
      </c>
      <c r="AE423" s="27">
        <f>VLOOKUP($R423,CardStats!$A$3:$AH$473,23,FALSE)</f>
        <v>0.36363636363636365</v>
      </c>
      <c r="AF423" s="27">
        <f>VLOOKUP($R423,CardStats!$A$3:$AH$473,25,FALSE)</f>
        <v>0.16666666666666666</v>
      </c>
    </row>
    <row r="424" spans="1:32" hidden="1" x14ac:dyDescent="0.3">
      <c r="A424" s="22">
        <f>VLOOKUP($O424,CardStats!$A$3:$AH$473,5,FALSE)</f>
        <v>3.8</v>
      </c>
      <c r="B424" s="22">
        <f>VLOOKUP($O424,CardStats!$A$3:$AH$473,6,FALSE)</f>
        <v>4</v>
      </c>
      <c r="C424" s="22">
        <f>VLOOKUP($O424,CardStats!$A$3:$AH$473,8,FALSE)</f>
        <v>2.1</v>
      </c>
      <c r="D424" s="22">
        <f>VLOOKUP($O424,CardStats!$A$3:$AH$473,9,FALSE)</f>
        <v>2.4</v>
      </c>
      <c r="E424" s="27">
        <f>VLOOKUP($O424,CardStats!$A$3:$AH$473,11,FALSE)</f>
        <v>0.6</v>
      </c>
      <c r="F424" s="27">
        <f>VLOOKUP($O424,CardStats!$A$3:$AH$473,12,FALSE)</f>
        <v>0.6</v>
      </c>
      <c r="G424" s="27">
        <f>VLOOKUP($O424,CardStats!$A$3:$AH$473,14,FALSE)</f>
        <v>0.6</v>
      </c>
      <c r="H424" s="27">
        <f>VLOOKUP($O424,CardStats!$A$3:$AH$473,15,FALSE)</f>
        <v>0.6</v>
      </c>
      <c r="I424" s="27">
        <f>VLOOKUP($O424,CardStats!$A$3:$AH$473,17,FALSE)</f>
        <v>0.5</v>
      </c>
      <c r="J424" s="27">
        <f>VLOOKUP($O424,CardStats!$A$3:$AH$473,18,FALSE)</f>
        <v>0.6</v>
      </c>
      <c r="K424" s="27">
        <f>VLOOKUP($O424,CardStats!$A$3:$AH$473,20,FALSE)</f>
        <v>0.8</v>
      </c>
      <c r="L424" s="27">
        <f>VLOOKUP($O424,CardStats!$A$3:$AH$473,21,FALSE)</f>
        <v>0.8</v>
      </c>
      <c r="M424" s="27">
        <f>VLOOKUP($O424,CardStats!$A$3:$AH$473,23,FALSE)</f>
        <v>0.7</v>
      </c>
      <c r="N424" s="27">
        <f>VLOOKUP($O424,CardStats!$A$3:$AH$473,24,FALSE)</f>
        <v>0.8</v>
      </c>
      <c r="O424" s="24" t="str">
        <f>Fixtures!A424</f>
        <v>Bayern Munich</v>
      </c>
      <c r="P424" s="24" t="str">
        <f>Fixtures!E424</f>
        <v>Bundesliga</v>
      </c>
      <c r="Q424" s="25">
        <f>IF(Fixtures!C424&gt;7,Fixtures!D424)</f>
        <v>43855</v>
      </c>
      <c r="R424" s="24" t="str">
        <f>Fixtures!B424</f>
        <v>Schalke 04</v>
      </c>
      <c r="S424" s="22">
        <f>VLOOKUP($R424,CardStats!$A$3:$AH$473,5,FALSE)</f>
        <v>3.9</v>
      </c>
      <c r="T424" s="22">
        <f>VLOOKUP($R424,CardStats!$A$3:$AH$473,7,FALSE)</f>
        <v>4.4000000000000004</v>
      </c>
      <c r="U424" s="22">
        <f>VLOOKUP($R424,CardStats!$A$3:$AH$473,8,FALSE)</f>
        <v>2</v>
      </c>
      <c r="V424" s="22">
        <f>VLOOKUP($R424,CardStats!$A$3:$AH$473,10,FALSE)</f>
        <v>2.2000000000000002</v>
      </c>
      <c r="W424" s="27">
        <f>VLOOKUP($R424,CardStats!$A$3:$AH$473,11,FALSE)</f>
        <v>0.6</v>
      </c>
      <c r="X424" s="27">
        <f>VLOOKUP($R424,CardStats!$A$3:$AH$473,13,FALSE)</f>
        <v>0.8</v>
      </c>
      <c r="Y424" s="27">
        <f>VLOOKUP($R424,CardStats!$A$3:$AH$473,14,FALSE)</f>
        <v>0.5</v>
      </c>
      <c r="Z424" s="27">
        <f>VLOOKUP($R424,CardStats!$A$3:$AH$473,16,FALSE)</f>
        <v>0.6</v>
      </c>
      <c r="AA424" s="27">
        <f>VLOOKUP($R424,CardStats!$A$3:$AH$473,17,FALSE)</f>
        <v>0.4</v>
      </c>
      <c r="AB424" s="27">
        <f>VLOOKUP($R424,CardStats!$A$3:$AH$473,19,FALSE)</f>
        <v>0.4</v>
      </c>
      <c r="AC424" s="27">
        <f>VLOOKUP($R424,CardStats!$A$3:$AH$473,20,FALSE)</f>
        <v>0.9</v>
      </c>
      <c r="AD424" s="27">
        <f>VLOOKUP($R424,CardStats!$A$3:$AH$473,22,FALSE)</f>
        <v>1</v>
      </c>
      <c r="AE424" s="27">
        <f>VLOOKUP($R424,CardStats!$A$3:$AH$473,23,FALSE)</f>
        <v>0.5</v>
      </c>
      <c r="AF424" s="27">
        <f>VLOOKUP($R424,CardStats!$A$3:$AH$473,25,FALSE)</f>
        <v>0.6</v>
      </c>
    </row>
    <row r="425" spans="1:32" hidden="1" x14ac:dyDescent="0.3">
      <c r="A425" s="22">
        <f>VLOOKUP($O425,CardStats!$A$3:$AH$473,5,FALSE)</f>
        <v>3.9</v>
      </c>
      <c r="B425" s="22">
        <f>VLOOKUP($O425,CardStats!$A$3:$AH$473,6,FALSE)</f>
        <v>4</v>
      </c>
      <c r="C425" s="22">
        <f>VLOOKUP($O425,CardStats!$A$3:$AH$473,8,FALSE)</f>
        <v>1.9</v>
      </c>
      <c r="D425" s="22">
        <f>VLOOKUP($O425,CardStats!$A$3:$AH$473,9,FALSE)</f>
        <v>2</v>
      </c>
      <c r="E425" s="27">
        <f>VLOOKUP($O425,CardStats!$A$3:$AH$473,11,FALSE)</f>
        <v>0.9</v>
      </c>
      <c r="F425" s="27">
        <f>VLOOKUP($O425,CardStats!$A$3:$AH$473,12,FALSE)</f>
        <v>0.8</v>
      </c>
      <c r="G425" s="27">
        <f>VLOOKUP($O425,CardStats!$A$3:$AH$473,14,FALSE)</f>
        <v>0.7</v>
      </c>
      <c r="H425" s="27">
        <f>VLOOKUP($O425,CardStats!$A$3:$AH$473,15,FALSE)</f>
        <v>0.6</v>
      </c>
      <c r="I425" s="27">
        <f>VLOOKUP($O425,CardStats!$A$3:$AH$473,17,FALSE)</f>
        <v>0.3</v>
      </c>
      <c r="J425" s="27">
        <f>VLOOKUP($O425,CardStats!$A$3:$AH$473,18,FALSE)</f>
        <v>0.6</v>
      </c>
      <c r="K425" s="27">
        <f>VLOOKUP($O425,CardStats!$A$3:$AH$473,20,FALSE)</f>
        <v>1</v>
      </c>
      <c r="L425" s="27">
        <f>VLOOKUP($O425,CardStats!$A$3:$AH$473,21,FALSE)</f>
        <v>1</v>
      </c>
      <c r="M425" s="27">
        <f>VLOOKUP($O425,CardStats!$A$3:$AH$473,23,FALSE)</f>
        <v>0.7</v>
      </c>
      <c r="N425" s="27">
        <f>VLOOKUP($O425,CardStats!$A$3:$AH$473,24,FALSE)</f>
        <v>0.6</v>
      </c>
      <c r="O425" s="24" t="str">
        <f>Fixtures!A425</f>
        <v>Borussia M'gladbach</v>
      </c>
      <c r="P425" s="24" t="str">
        <f>Fixtures!E425</f>
        <v>Bundesliga</v>
      </c>
      <c r="Q425" s="25">
        <f>IF(Fixtures!C425&gt;7,Fixtures!D425)</f>
        <v>43855</v>
      </c>
      <c r="R425" s="24" t="str">
        <f>Fixtures!B425</f>
        <v>Mainz 05</v>
      </c>
      <c r="S425" s="22">
        <f>VLOOKUP($R425,CardStats!$A$3:$AH$473,5,FALSE)</f>
        <v>4.0999999999999996</v>
      </c>
      <c r="T425" s="22">
        <f>VLOOKUP($R425,CardStats!$A$3:$AH$473,7,FALSE)</f>
        <v>4</v>
      </c>
      <c r="U425" s="22">
        <f>VLOOKUP($R425,CardStats!$A$3:$AH$473,8,FALSE)</f>
        <v>2.4</v>
      </c>
      <c r="V425" s="22">
        <f>VLOOKUP($R425,CardStats!$A$3:$AH$473,10,FALSE)</f>
        <v>2.6666666666666665</v>
      </c>
      <c r="W425" s="27">
        <f>VLOOKUP($R425,CardStats!$A$3:$AH$473,11,FALSE)</f>
        <v>0.8</v>
      </c>
      <c r="X425" s="27">
        <f>VLOOKUP($R425,CardStats!$A$3:$AH$473,13,FALSE)</f>
        <v>0.66666666666666663</v>
      </c>
      <c r="Y425" s="27">
        <f>VLOOKUP($R425,CardStats!$A$3:$AH$473,14,FALSE)</f>
        <v>0.8</v>
      </c>
      <c r="Z425" s="27">
        <f>VLOOKUP($R425,CardStats!$A$3:$AH$473,16,FALSE)</f>
        <v>0.66666666666666663</v>
      </c>
      <c r="AA425" s="27">
        <f>VLOOKUP($R425,CardStats!$A$3:$AH$473,17,FALSE)</f>
        <v>0.4</v>
      </c>
      <c r="AB425" s="27">
        <f>VLOOKUP($R425,CardStats!$A$3:$AH$473,19,FALSE)</f>
        <v>0.5</v>
      </c>
      <c r="AC425" s="27">
        <f>VLOOKUP($R425,CardStats!$A$3:$AH$473,20,FALSE)</f>
        <v>1</v>
      </c>
      <c r="AD425" s="27">
        <f>VLOOKUP($R425,CardStats!$A$3:$AH$473,22,FALSE)</f>
        <v>1</v>
      </c>
      <c r="AE425" s="27">
        <f>VLOOKUP($R425,CardStats!$A$3:$AH$473,23,FALSE)</f>
        <v>0.8</v>
      </c>
      <c r="AF425" s="27">
        <f>VLOOKUP($R425,CardStats!$A$3:$AH$473,25,FALSE)</f>
        <v>0.66666666666666663</v>
      </c>
    </row>
    <row r="426" spans="1:32" hidden="1" x14ac:dyDescent="0.3">
      <c r="A426" s="22">
        <f>VLOOKUP($O426,CardStats!$A$3:$AH$473,5,FALSE)</f>
        <v>3.3</v>
      </c>
      <c r="B426" s="22">
        <f>VLOOKUP($O426,CardStats!$A$3:$AH$473,6,FALSE)</f>
        <v>3.4</v>
      </c>
      <c r="C426" s="22">
        <f>VLOOKUP($O426,CardStats!$A$3:$AH$473,8,FALSE)</f>
        <v>1.6</v>
      </c>
      <c r="D426" s="22">
        <f>VLOOKUP($O426,CardStats!$A$3:$AH$473,9,FALSE)</f>
        <v>1</v>
      </c>
      <c r="E426" s="27">
        <f>VLOOKUP($O426,CardStats!$A$3:$AH$473,11,FALSE)</f>
        <v>0.7</v>
      </c>
      <c r="F426" s="27">
        <f>VLOOKUP($O426,CardStats!$A$3:$AH$473,12,FALSE)</f>
        <v>0.8</v>
      </c>
      <c r="G426" s="27">
        <f>VLOOKUP($O426,CardStats!$A$3:$AH$473,14,FALSE)</f>
        <v>0.6</v>
      </c>
      <c r="H426" s="27">
        <f>VLOOKUP($O426,CardStats!$A$3:$AH$473,15,FALSE)</f>
        <v>0.6</v>
      </c>
      <c r="I426" s="27">
        <f>VLOOKUP($O426,CardStats!$A$3:$AH$473,17,FALSE)</f>
        <v>0.2</v>
      </c>
      <c r="J426" s="27">
        <f>VLOOKUP($O426,CardStats!$A$3:$AH$473,18,FALSE)</f>
        <v>0.2</v>
      </c>
      <c r="K426" s="27">
        <f>VLOOKUP($O426,CardStats!$A$3:$AH$473,20,FALSE)</f>
        <v>0.7</v>
      </c>
      <c r="L426" s="27">
        <f>VLOOKUP($O426,CardStats!$A$3:$AH$473,21,FALSE)</f>
        <v>0.6</v>
      </c>
      <c r="M426" s="27">
        <f>VLOOKUP($O426,CardStats!$A$3:$AH$473,23,FALSE)</f>
        <v>0.6</v>
      </c>
      <c r="N426" s="27">
        <f>VLOOKUP($O426,CardStats!$A$3:$AH$473,24,FALSE)</f>
        <v>0.4</v>
      </c>
      <c r="O426" s="24" t="str">
        <f>Fixtures!A426</f>
        <v>Wolfsburg</v>
      </c>
      <c r="P426" s="24" t="str">
        <f>Fixtures!E426</f>
        <v>Bundesliga</v>
      </c>
      <c r="Q426" s="25">
        <f>IF(Fixtures!C426&gt;7,Fixtures!D426)</f>
        <v>43855</v>
      </c>
      <c r="R426" s="24" t="str">
        <f>Fixtures!B426</f>
        <v>Hertha BSC</v>
      </c>
      <c r="S426" s="22">
        <f>VLOOKUP($R426,CardStats!$A$3:$AH$473,5,FALSE)</f>
        <v>3.9</v>
      </c>
      <c r="T426" s="22">
        <f>VLOOKUP($R426,CardStats!$A$3:$AH$473,7,FALSE)</f>
        <v>3</v>
      </c>
      <c r="U426" s="22">
        <f>VLOOKUP($R426,CardStats!$A$3:$AH$473,8,FALSE)</f>
        <v>1.9</v>
      </c>
      <c r="V426" s="22">
        <f>VLOOKUP($R426,CardStats!$A$3:$AH$473,10,FALSE)</f>
        <v>1.3333333333333333</v>
      </c>
      <c r="W426" s="27">
        <f>VLOOKUP($R426,CardStats!$A$3:$AH$473,11,FALSE)</f>
        <v>0.5</v>
      </c>
      <c r="X426" s="27">
        <f>VLOOKUP($R426,CardStats!$A$3:$AH$473,13,FALSE)</f>
        <v>0.33333333333333331</v>
      </c>
      <c r="Y426" s="27">
        <f>VLOOKUP($R426,CardStats!$A$3:$AH$473,14,FALSE)</f>
        <v>0.5</v>
      </c>
      <c r="Z426" s="27">
        <f>VLOOKUP($R426,CardStats!$A$3:$AH$473,16,FALSE)</f>
        <v>0.33333333333333331</v>
      </c>
      <c r="AA426" s="27">
        <f>VLOOKUP($R426,CardStats!$A$3:$AH$473,17,FALSE)</f>
        <v>0.4</v>
      </c>
      <c r="AB426" s="27">
        <f>VLOOKUP($R426,CardStats!$A$3:$AH$473,19,FALSE)</f>
        <v>0.16666666666666666</v>
      </c>
      <c r="AC426" s="27">
        <f>VLOOKUP($R426,CardStats!$A$3:$AH$473,20,FALSE)</f>
        <v>0.9</v>
      </c>
      <c r="AD426" s="27">
        <f>VLOOKUP($R426,CardStats!$A$3:$AH$473,22,FALSE)</f>
        <v>0.83333333333333337</v>
      </c>
      <c r="AE426" s="27">
        <f>VLOOKUP($R426,CardStats!$A$3:$AH$473,23,FALSE)</f>
        <v>0.5</v>
      </c>
      <c r="AF426" s="27">
        <f>VLOOKUP($R426,CardStats!$A$3:$AH$473,25,FALSE)</f>
        <v>0.33333333333333331</v>
      </c>
    </row>
    <row r="427" spans="1:32" hidden="1" x14ac:dyDescent="0.3">
      <c r="A427" s="22">
        <f>VLOOKUP($O427,CardStats!$A$3:$AH$473,5,FALSE)</f>
        <v>3.5</v>
      </c>
      <c r="B427" s="22">
        <f>VLOOKUP($O427,CardStats!$A$3:$AH$473,6,FALSE)</f>
        <v>3.8333333333333335</v>
      </c>
      <c r="C427" s="22">
        <f>VLOOKUP($O427,CardStats!$A$3:$AH$473,8,FALSE)</f>
        <v>1.7</v>
      </c>
      <c r="D427" s="22">
        <f>VLOOKUP($O427,CardStats!$A$3:$AH$473,9,FALSE)</f>
        <v>1.8333333333333333</v>
      </c>
      <c r="E427" s="27">
        <f>VLOOKUP($O427,CardStats!$A$3:$AH$473,11,FALSE)</f>
        <v>0.7</v>
      </c>
      <c r="F427" s="27">
        <f>VLOOKUP($O427,CardStats!$A$3:$AH$473,12,FALSE)</f>
        <v>0.83333333333333337</v>
      </c>
      <c r="G427" s="27">
        <f>VLOOKUP($O427,CardStats!$A$3:$AH$473,14,FALSE)</f>
        <v>0.5</v>
      </c>
      <c r="H427" s="27">
        <f>VLOOKUP($O427,CardStats!$A$3:$AH$473,15,FALSE)</f>
        <v>0.66666666666666663</v>
      </c>
      <c r="I427" s="27">
        <f>VLOOKUP($O427,CardStats!$A$3:$AH$473,17,FALSE)</f>
        <v>0.2</v>
      </c>
      <c r="J427" s="27">
        <f>VLOOKUP($O427,CardStats!$A$3:$AH$473,18,FALSE)</f>
        <v>0.16666666666666666</v>
      </c>
      <c r="K427" s="27">
        <f>VLOOKUP($O427,CardStats!$A$3:$AH$473,20,FALSE)</f>
        <v>1</v>
      </c>
      <c r="L427" s="27">
        <f>VLOOKUP($O427,CardStats!$A$3:$AH$473,21,FALSE)</f>
        <v>1</v>
      </c>
      <c r="M427" s="27">
        <f>VLOOKUP($O427,CardStats!$A$3:$AH$473,23,FALSE)</f>
        <v>0.5</v>
      </c>
      <c r="N427" s="27">
        <f>VLOOKUP($O427,CardStats!$A$3:$AH$473,24,FALSE)</f>
        <v>0.66666666666666663</v>
      </c>
      <c r="O427" s="24" t="str">
        <f>Fixtures!A427</f>
        <v>Eintracht Frankfurt</v>
      </c>
      <c r="P427" s="24" t="str">
        <f>Fixtures!E427</f>
        <v>Bundesliga</v>
      </c>
      <c r="Q427" s="25">
        <f>IF(Fixtures!C427&gt;7,Fixtures!D427)</f>
        <v>43855</v>
      </c>
      <c r="R427" s="24" t="str">
        <f>Fixtures!B427</f>
        <v>RB Leipzig</v>
      </c>
      <c r="S427" s="22">
        <f>VLOOKUP($R427,CardStats!$A$3:$AH$473,5,FALSE)</f>
        <v>3.5</v>
      </c>
      <c r="T427" s="22">
        <f>VLOOKUP($R427,CardStats!$A$3:$AH$473,7,FALSE)</f>
        <v>3.4</v>
      </c>
      <c r="U427" s="22">
        <f>VLOOKUP($R427,CardStats!$A$3:$AH$473,8,FALSE)</f>
        <v>1.6</v>
      </c>
      <c r="V427" s="22">
        <f>VLOOKUP($R427,CardStats!$A$3:$AH$473,10,FALSE)</f>
        <v>1.6</v>
      </c>
      <c r="W427" s="27">
        <f>VLOOKUP($R427,CardStats!$A$3:$AH$473,11,FALSE)</f>
        <v>0.7</v>
      </c>
      <c r="X427" s="27">
        <f>VLOOKUP($R427,CardStats!$A$3:$AH$473,13,FALSE)</f>
        <v>0.8</v>
      </c>
      <c r="Y427" s="27">
        <f>VLOOKUP($R427,CardStats!$A$3:$AH$473,14,FALSE)</f>
        <v>0.6</v>
      </c>
      <c r="Z427" s="27">
        <f>VLOOKUP($R427,CardStats!$A$3:$AH$473,16,FALSE)</f>
        <v>0.6</v>
      </c>
      <c r="AA427" s="27">
        <f>VLOOKUP($R427,CardStats!$A$3:$AH$473,17,FALSE)</f>
        <v>0.3</v>
      </c>
      <c r="AB427" s="27">
        <f>VLOOKUP($R427,CardStats!$A$3:$AH$473,19,FALSE)</f>
        <v>0.2</v>
      </c>
      <c r="AC427" s="27">
        <f>VLOOKUP($R427,CardStats!$A$3:$AH$473,20,FALSE)</f>
        <v>0.8</v>
      </c>
      <c r="AD427" s="27">
        <f>VLOOKUP($R427,CardStats!$A$3:$AH$473,22,FALSE)</f>
        <v>0.8</v>
      </c>
      <c r="AE427" s="27">
        <f>VLOOKUP($R427,CardStats!$A$3:$AH$473,23,FALSE)</f>
        <v>0.5</v>
      </c>
      <c r="AF427" s="27">
        <f>VLOOKUP($R427,CardStats!$A$3:$AH$473,25,FALSE)</f>
        <v>0.6</v>
      </c>
    </row>
    <row r="428" spans="1:32" hidden="1" x14ac:dyDescent="0.3">
      <c r="A428" s="22">
        <f>VLOOKUP($O428,CardStats!$A$3:$AH$473,5,FALSE)</f>
        <v>3.5</v>
      </c>
      <c r="B428" s="22">
        <f>VLOOKUP($O428,CardStats!$A$3:$AH$473,6,FALSE)</f>
        <v>3</v>
      </c>
      <c r="C428" s="22">
        <f>VLOOKUP($O428,CardStats!$A$3:$AH$473,8,FALSE)</f>
        <v>1.4</v>
      </c>
      <c r="D428" s="22">
        <f>VLOOKUP($O428,CardStats!$A$3:$AH$473,9,FALSE)</f>
        <v>1</v>
      </c>
      <c r="E428" s="27">
        <f>VLOOKUP($O428,CardStats!$A$3:$AH$473,11,FALSE)</f>
        <v>0.7</v>
      </c>
      <c r="F428" s="27">
        <f>VLOOKUP($O428,CardStats!$A$3:$AH$473,12,FALSE)</f>
        <v>0.6</v>
      </c>
      <c r="G428" s="27">
        <f>VLOOKUP($O428,CardStats!$A$3:$AH$473,14,FALSE)</f>
        <v>0.5</v>
      </c>
      <c r="H428" s="27">
        <f>VLOOKUP($O428,CardStats!$A$3:$AH$473,15,FALSE)</f>
        <v>0.4</v>
      </c>
      <c r="I428" s="27">
        <f>VLOOKUP($O428,CardStats!$A$3:$AH$473,17,FALSE)</f>
        <v>0.1</v>
      </c>
      <c r="J428" s="27">
        <f>VLOOKUP($O428,CardStats!$A$3:$AH$473,18,FALSE)</f>
        <v>0</v>
      </c>
      <c r="K428" s="27">
        <f>VLOOKUP($O428,CardStats!$A$3:$AH$473,20,FALSE)</f>
        <v>0.7</v>
      </c>
      <c r="L428" s="27">
        <f>VLOOKUP($O428,CardStats!$A$3:$AH$473,21,FALSE)</f>
        <v>0.6</v>
      </c>
      <c r="M428" s="27">
        <f>VLOOKUP($O428,CardStats!$A$3:$AH$473,23,FALSE)</f>
        <v>0.4</v>
      </c>
      <c r="N428" s="27">
        <f>VLOOKUP($O428,CardStats!$A$3:$AH$473,24,FALSE)</f>
        <v>0.2</v>
      </c>
      <c r="O428" s="24" t="str">
        <f>Fixtures!A428</f>
        <v>Freiburg</v>
      </c>
      <c r="P428" s="24" t="str">
        <f>Fixtures!E428</f>
        <v>Bundesliga</v>
      </c>
      <c r="Q428" s="25">
        <f>IF(Fixtures!C428&gt;7,Fixtures!D428)</f>
        <v>43855</v>
      </c>
      <c r="R428" s="24" t="str">
        <f>Fixtures!B428</f>
        <v>Paderborn</v>
      </c>
      <c r="S428" s="22">
        <f>VLOOKUP($R428,CardStats!$A$3:$AH$473,5,FALSE)</f>
        <v>3.7</v>
      </c>
      <c r="T428" s="22">
        <f>VLOOKUP($R428,CardStats!$A$3:$AH$473,7,FALSE)</f>
        <v>2.8</v>
      </c>
      <c r="U428" s="22">
        <f>VLOOKUP($R428,CardStats!$A$3:$AH$473,8,FALSE)</f>
        <v>2</v>
      </c>
      <c r="V428" s="22">
        <f>VLOOKUP($R428,CardStats!$A$3:$AH$473,10,FALSE)</f>
        <v>1.6</v>
      </c>
      <c r="W428" s="27">
        <f>VLOOKUP($R428,CardStats!$A$3:$AH$473,11,FALSE)</f>
        <v>0.6</v>
      </c>
      <c r="X428" s="27">
        <f>VLOOKUP($R428,CardStats!$A$3:$AH$473,13,FALSE)</f>
        <v>0.4</v>
      </c>
      <c r="Y428" s="27">
        <f>VLOOKUP($R428,CardStats!$A$3:$AH$473,14,FALSE)</f>
        <v>0.4</v>
      </c>
      <c r="Z428" s="27">
        <f>VLOOKUP($R428,CardStats!$A$3:$AH$473,16,FALSE)</f>
        <v>0.2</v>
      </c>
      <c r="AA428" s="27">
        <f>VLOOKUP($R428,CardStats!$A$3:$AH$473,17,FALSE)</f>
        <v>0.3</v>
      </c>
      <c r="AB428" s="27">
        <f>VLOOKUP($R428,CardStats!$A$3:$AH$473,19,FALSE)</f>
        <v>0.2</v>
      </c>
      <c r="AC428" s="27">
        <f>VLOOKUP($R428,CardStats!$A$3:$AH$473,20,FALSE)</f>
        <v>0.8</v>
      </c>
      <c r="AD428" s="27">
        <f>VLOOKUP($R428,CardStats!$A$3:$AH$473,22,FALSE)</f>
        <v>0.6</v>
      </c>
      <c r="AE428" s="27">
        <f>VLOOKUP($R428,CardStats!$A$3:$AH$473,23,FALSE)</f>
        <v>0.5</v>
      </c>
      <c r="AF428" s="27">
        <f>VLOOKUP($R428,CardStats!$A$3:$AH$473,25,FALSE)</f>
        <v>0.4</v>
      </c>
    </row>
    <row r="429" spans="1:32" hidden="1" x14ac:dyDescent="0.3">
      <c r="A429" s="22">
        <f>VLOOKUP($O429,CardStats!$A$3:$AH$473,5,FALSE)</f>
        <v>2.7</v>
      </c>
      <c r="B429" s="22">
        <f>VLOOKUP($O429,CardStats!$A$3:$AH$473,6,FALSE)</f>
        <v>2.5</v>
      </c>
      <c r="C429" s="22">
        <f>VLOOKUP($O429,CardStats!$A$3:$AH$473,8,FALSE)</f>
        <v>1.6</v>
      </c>
      <c r="D429" s="22">
        <f>VLOOKUP($O429,CardStats!$A$3:$AH$473,9,FALSE)</f>
        <v>1.5</v>
      </c>
      <c r="E429" s="27">
        <f>VLOOKUP($O429,CardStats!$A$3:$AH$473,11,FALSE)</f>
        <v>0.4</v>
      </c>
      <c r="F429" s="27">
        <f>VLOOKUP($O429,CardStats!$A$3:$AH$473,12,FALSE)</f>
        <v>0.33333333333333331</v>
      </c>
      <c r="G429" s="27">
        <f>VLOOKUP($O429,CardStats!$A$3:$AH$473,14,FALSE)</f>
        <v>0.3</v>
      </c>
      <c r="H429" s="27">
        <f>VLOOKUP($O429,CardStats!$A$3:$AH$473,15,FALSE)</f>
        <v>0.16666666666666666</v>
      </c>
      <c r="I429" s="27">
        <f>VLOOKUP($O429,CardStats!$A$3:$AH$473,17,FALSE)</f>
        <v>0.2</v>
      </c>
      <c r="J429" s="27">
        <f>VLOOKUP($O429,CardStats!$A$3:$AH$473,18,FALSE)</f>
        <v>0.16666666666666666</v>
      </c>
      <c r="K429" s="27">
        <f>VLOOKUP($O429,CardStats!$A$3:$AH$473,20,FALSE)</f>
        <v>0.9</v>
      </c>
      <c r="L429" s="27">
        <f>VLOOKUP($O429,CardStats!$A$3:$AH$473,21,FALSE)</f>
        <v>0.83333333333333337</v>
      </c>
      <c r="M429" s="27">
        <f>VLOOKUP($O429,CardStats!$A$3:$AH$473,23,FALSE)</f>
        <v>0.5</v>
      </c>
      <c r="N429" s="27">
        <f>VLOOKUP($O429,CardStats!$A$3:$AH$473,24,FALSE)</f>
        <v>0.33333333333333331</v>
      </c>
      <c r="O429" s="24" t="str">
        <f>Fixtures!A429</f>
        <v>Union Berlin</v>
      </c>
      <c r="P429" s="24" t="str">
        <f>Fixtures!E429</f>
        <v>Bundesliga</v>
      </c>
      <c r="Q429" s="25">
        <f>IF(Fixtures!C429&gt;7,Fixtures!D429)</f>
        <v>43855</v>
      </c>
      <c r="R429" s="24" t="str">
        <f>Fixtures!B429</f>
        <v>Augsburg</v>
      </c>
      <c r="S429" s="22">
        <f>VLOOKUP($R429,CardStats!$A$3:$AH$473,5,FALSE)</f>
        <v>3.6</v>
      </c>
      <c r="T429" s="22">
        <f>VLOOKUP($R429,CardStats!$A$3:$AH$473,7,FALSE)</f>
        <v>2</v>
      </c>
      <c r="U429" s="22">
        <f>VLOOKUP($R429,CardStats!$A$3:$AH$473,8,FALSE)</f>
        <v>2.2000000000000002</v>
      </c>
      <c r="V429" s="22">
        <f>VLOOKUP($R429,CardStats!$A$3:$AH$473,10,FALSE)</f>
        <v>1.4</v>
      </c>
      <c r="W429" s="27">
        <f>VLOOKUP($R429,CardStats!$A$3:$AH$473,11,FALSE)</f>
        <v>0.7</v>
      </c>
      <c r="X429" s="27">
        <f>VLOOKUP($R429,CardStats!$A$3:$AH$473,13,FALSE)</f>
        <v>0.4</v>
      </c>
      <c r="Y429" s="27">
        <f>VLOOKUP($R429,CardStats!$A$3:$AH$473,14,FALSE)</f>
        <v>0.5</v>
      </c>
      <c r="Z429" s="27">
        <f>VLOOKUP($R429,CardStats!$A$3:$AH$473,16,FALSE)</f>
        <v>0.2</v>
      </c>
      <c r="AA429" s="27">
        <f>VLOOKUP($R429,CardStats!$A$3:$AH$473,17,FALSE)</f>
        <v>0.4</v>
      </c>
      <c r="AB429" s="27">
        <f>VLOOKUP($R429,CardStats!$A$3:$AH$473,19,FALSE)</f>
        <v>0.2</v>
      </c>
      <c r="AC429" s="27">
        <f>VLOOKUP($R429,CardStats!$A$3:$AH$473,20,FALSE)</f>
        <v>0.8</v>
      </c>
      <c r="AD429" s="27">
        <f>VLOOKUP($R429,CardStats!$A$3:$AH$473,22,FALSE)</f>
        <v>0.6</v>
      </c>
      <c r="AE429" s="27">
        <f>VLOOKUP($R429,CardStats!$A$3:$AH$473,23,FALSE)</f>
        <v>0.7</v>
      </c>
      <c r="AF429" s="27">
        <f>VLOOKUP($R429,CardStats!$A$3:$AH$473,25,FALSE)</f>
        <v>0.4</v>
      </c>
    </row>
    <row r="430" spans="1:32" hidden="1" x14ac:dyDescent="0.3">
      <c r="A430" s="22">
        <f>VLOOKUP($O430,CardStats!$A$3:$AH$473,5,FALSE)</f>
        <v>5.5454545454545459</v>
      </c>
      <c r="B430" s="22">
        <f>VLOOKUP($O430,CardStats!$A$3:$AH$473,6,FALSE)</f>
        <v>6.5</v>
      </c>
      <c r="C430" s="22">
        <f>VLOOKUP($O430,CardStats!$A$3:$AH$473,8,FALSE)</f>
        <v>2.5454545454545454</v>
      </c>
      <c r="D430" s="22">
        <f>VLOOKUP($O430,CardStats!$A$3:$AH$473,9,FALSE)</f>
        <v>2.8333333333333335</v>
      </c>
      <c r="E430" s="27">
        <f>VLOOKUP($O430,CardStats!$A$3:$AH$473,11,FALSE)</f>
        <v>1</v>
      </c>
      <c r="F430" s="27">
        <f>VLOOKUP($O430,CardStats!$A$3:$AH$473,12,FALSE)</f>
        <v>1</v>
      </c>
      <c r="G430" s="27">
        <f>VLOOKUP($O430,CardStats!$A$3:$AH$473,14,FALSE)</f>
        <v>0.81818181818181823</v>
      </c>
      <c r="H430" s="27">
        <f>VLOOKUP($O430,CardStats!$A$3:$AH$473,15,FALSE)</f>
        <v>0.83333333333333337</v>
      </c>
      <c r="I430" s="27">
        <f>VLOOKUP($O430,CardStats!$A$3:$AH$473,17,FALSE)</f>
        <v>0.63636363636363635</v>
      </c>
      <c r="J430" s="27">
        <f>VLOOKUP($O430,CardStats!$A$3:$AH$473,18,FALSE)</f>
        <v>0.83333333333333337</v>
      </c>
      <c r="K430" s="27">
        <f>VLOOKUP($O430,CardStats!$A$3:$AH$473,20,FALSE)</f>
        <v>1</v>
      </c>
      <c r="L430" s="27">
        <f>VLOOKUP($O430,CardStats!$A$3:$AH$473,21,FALSE)</f>
        <v>1</v>
      </c>
      <c r="M430" s="27">
        <f>VLOOKUP($O430,CardStats!$A$3:$AH$473,23,FALSE)</f>
        <v>0.72727272727272729</v>
      </c>
      <c r="N430" s="27">
        <f>VLOOKUP($O430,CardStats!$A$3:$AH$473,24,FALSE)</f>
        <v>0.66666666666666663</v>
      </c>
      <c r="O430" s="24" t="str">
        <f>Fixtures!A430</f>
        <v>Torino</v>
      </c>
      <c r="P430" s="24" t="str">
        <f>Fixtures!E430</f>
        <v>Serie A</v>
      </c>
      <c r="Q430" s="25">
        <f>IF(Fixtures!C430&gt;7,Fixtures!D430)</f>
        <v>43856</v>
      </c>
      <c r="R430" s="24" t="str">
        <f>Fixtures!B430</f>
        <v>Atalanta</v>
      </c>
      <c r="S430" s="22">
        <f>VLOOKUP($R430,CardStats!$A$3:$AH$473,5,FALSE)</f>
        <v>5.0909090909090908</v>
      </c>
      <c r="T430" s="22">
        <f>VLOOKUP($R430,CardStats!$A$3:$AH$473,7,FALSE)</f>
        <v>4.833333333333333</v>
      </c>
      <c r="U430" s="22">
        <f>VLOOKUP($R430,CardStats!$A$3:$AH$473,8,FALSE)</f>
        <v>2.0909090909090908</v>
      </c>
      <c r="V430" s="22">
        <f>VLOOKUP($R430,CardStats!$A$3:$AH$473,10,FALSE)</f>
        <v>2</v>
      </c>
      <c r="W430" s="27">
        <f>VLOOKUP($R430,CardStats!$A$3:$AH$473,11,FALSE)</f>
        <v>1</v>
      </c>
      <c r="X430" s="27">
        <f>VLOOKUP($R430,CardStats!$A$3:$AH$473,13,FALSE)</f>
        <v>1</v>
      </c>
      <c r="Y430" s="27">
        <f>VLOOKUP($R430,CardStats!$A$3:$AH$473,14,FALSE)</f>
        <v>0.81818181818181823</v>
      </c>
      <c r="Z430" s="27">
        <f>VLOOKUP($R430,CardStats!$A$3:$AH$473,16,FALSE)</f>
        <v>0.66666666666666663</v>
      </c>
      <c r="AA430" s="27">
        <f>VLOOKUP($R430,CardStats!$A$3:$AH$473,17,FALSE)</f>
        <v>0.63636363636363635</v>
      </c>
      <c r="AB430" s="27">
        <f>VLOOKUP($R430,CardStats!$A$3:$AH$473,19,FALSE)</f>
        <v>0.5</v>
      </c>
      <c r="AC430" s="27">
        <f>VLOOKUP($R430,CardStats!$A$3:$AH$473,20,FALSE)</f>
        <v>1</v>
      </c>
      <c r="AD430" s="27">
        <f>VLOOKUP($R430,CardStats!$A$3:$AH$473,22,FALSE)</f>
        <v>1</v>
      </c>
      <c r="AE430" s="27">
        <f>VLOOKUP($R430,CardStats!$A$3:$AH$473,23,FALSE)</f>
        <v>0.81818181818181823</v>
      </c>
      <c r="AF430" s="27">
        <f>VLOOKUP($R430,CardStats!$A$3:$AH$473,25,FALSE)</f>
        <v>0.66666666666666663</v>
      </c>
    </row>
    <row r="431" spans="1:32" hidden="1" x14ac:dyDescent="0.3">
      <c r="A431" s="22">
        <f>VLOOKUP($O431,CardStats!$A$3:$AH$473,5,FALSE)</f>
        <v>5.5454545454545459</v>
      </c>
      <c r="B431" s="22">
        <f>VLOOKUP($O431,CardStats!$A$3:$AH$473,6,FALSE)</f>
        <v>5</v>
      </c>
      <c r="C431" s="22">
        <f>VLOOKUP($O431,CardStats!$A$3:$AH$473,8,FALSE)</f>
        <v>3.1818181818181817</v>
      </c>
      <c r="D431" s="22">
        <f>VLOOKUP($O431,CardStats!$A$3:$AH$473,9,FALSE)</f>
        <v>3.3333333333333335</v>
      </c>
      <c r="E431" s="27">
        <f>VLOOKUP($O431,CardStats!$A$3:$AH$473,11,FALSE)</f>
        <v>1</v>
      </c>
      <c r="F431" s="27">
        <f>VLOOKUP($O431,CardStats!$A$3:$AH$473,12,FALSE)</f>
        <v>1</v>
      </c>
      <c r="G431" s="27">
        <f>VLOOKUP($O431,CardStats!$A$3:$AH$473,14,FALSE)</f>
        <v>0.81818181818181823</v>
      </c>
      <c r="H431" s="27">
        <f>VLOOKUP($O431,CardStats!$A$3:$AH$473,15,FALSE)</f>
        <v>0.66666666666666663</v>
      </c>
      <c r="I431" s="27">
        <f>VLOOKUP($O431,CardStats!$A$3:$AH$473,17,FALSE)</f>
        <v>0.63636363636363635</v>
      </c>
      <c r="J431" s="27">
        <f>VLOOKUP($O431,CardStats!$A$3:$AH$473,18,FALSE)</f>
        <v>0.5</v>
      </c>
      <c r="K431" s="27">
        <f>VLOOKUP($O431,CardStats!$A$3:$AH$473,20,FALSE)</f>
        <v>1</v>
      </c>
      <c r="L431" s="27">
        <f>VLOOKUP($O431,CardStats!$A$3:$AH$473,21,FALSE)</f>
        <v>1</v>
      </c>
      <c r="M431" s="27">
        <f>VLOOKUP($O431,CardStats!$A$3:$AH$473,23,FALSE)</f>
        <v>0.90909090909090906</v>
      </c>
      <c r="N431" s="27">
        <f>VLOOKUP($O431,CardStats!$A$3:$AH$473,24,FALSE)</f>
        <v>0.83333333333333337</v>
      </c>
      <c r="O431" s="24" t="str">
        <f>Fixtures!A431</f>
        <v>SPAL</v>
      </c>
      <c r="P431" s="24" t="str">
        <f>Fixtures!E431</f>
        <v>Serie A</v>
      </c>
      <c r="Q431" s="25">
        <f>IF(Fixtures!C431&gt;7,Fixtures!D431)</f>
        <v>43856</v>
      </c>
      <c r="R431" s="24" t="str">
        <f>Fixtures!B431</f>
        <v>Bologna</v>
      </c>
      <c r="S431" s="22">
        <f>VLOOKUP($R431,CardStats!$A$3:$AH$473,5,FALSE)</f>
        <v>6.6363636363636367</v>
      </c>
      <c r="T431" s="22">
        <f>VLOOKUP($R431,CardStats!$A$3:$AH$473,7,FALSE)</f>
        <v>6.333333333333333</v>
      </c>
      <c r="U431" s="22">
        <f>VLOOKUP($R431,CardStats!$A$3:$AH$473,8,FALSE)</f>
        <v>3.3636363636363638</v>
      </c>
      <c r="V431" s="22">
        <f>VLOOKUP($R431,CardStats!$A$3:$AH$473,10,FALSE)</f>
        <v>3.5</v>
      </c>
      <c r="W431" s="27">
        <f>VLOOKUP($R431,CardStats!$A$3:$AH$473,11,FALSE)</f>
        <v>1</v>
      </c>
      <c r="X431" s="27">
        <f>VLOOKUP($R431,CardStats!$A$3:$AH$473,13,FALSE)</f>
        <v>1</v>
      </c>
      <c r="Y431" s="27">
        <f>VLOOKUP($R431,CardStats!$A$3:$AH$473,14,FALSE)</f>
        <v>0.90909090909090906</v>
      </c>
      <c r="Z431" s="27">
        <f>VLOOKUP($R431,CardStats!$A$3:$AH$473,16,FALSE)</f>
        <v>0.83333333333333337</v>
      </c>
      <c r="AA431" s="27">
        <f>VLOOKUP($R431,CardStats!$A$3:$AH$473,17,FALSE)</f>
        <v>0.81818181818181823</v>
      </c>
      <c r="AB431" s="27">
        <f>VLOOKUP($R431,CardStats!$A$3:$AH$473,19,FALSE)</f>
        <v>0.83333333333333337</v>
      </c>
      <c r="AC431" s="27">
        <f>VLOOKUP($R431,CardStats!$A$3:$AH$473,20,FALSE)</f>
        <v>1</v>
      </c>
      <c r="AD431" s="27">
        <f>VLOOKUP($R431,CardStats!$A$3:$AH$473,22,FALSE)</f>
        <v>1</v>
      </c>
      <c r="AE431" s="27">
        <f>VLOOKUP($R431,CardStats!$A$3:$AH$473,23,FALSE)</f>
        <v>0.81818181818181823</v>
      </c>
      <c r="AF431" s="27">
        <f>VLOOKUP($R431,CardStats!$A$3:$AH$473,25,FALSE)</f>
        <v>0.83333333333333337</v>
      </c>
    </row>
    <row r="432" spans="1:32" hidden="1" x14ac:dyDescent="0.3">
      <c r="A432" s="22">
        <f>VLOOKUP($O432,CardStats!$A$3:$AH$473,5,FALSE)</f>
        <v>5.5454545454545459</v>
      </c>
      <c r="B432" s="22">
        <f>VLOOKUP($O432,CardStats!$A$3:$AH$473,6,FALSE)</f>
        <v>4.5999999999999996</v>
      </c>
      <c r="C432" s="22">
        <f>VLOOKUP($O432,CardStats!$A$3:$AH$473,8,FALSE)</f>
        <v>2.5454545454545454</v>
      </c>
      <c r="D432" s="22">
        <f>VLOOKUP($O432,CardStats!$A$3:$AH$473,9,FALSE)</f>
        <v>2</v>
      </c>
      <c r="E432" s="27">
        <f>VLOOKUP($O432,CardStats!$A$3:$AH$473,11,FALSE)</f>
        <v>1</v>
      </c>
      <c r="F432" s="27">
        <f>VLOOKUP($O432,CardStats!$A$3:$AH$473,12,FALSE)</f>
        <v>1</v>
      </c>
      <c r="G432" s="27">
        <f>VLOOKUP($O432,CardStats!$A$3:$AH$473,14,FALSE)</f>
        <v>0.90909090909090906</v>
      </c>
      <c r="H432" s="27">
        <f>VLOOKUP($O432,CardStats!$A$3:$AH$473,15,FALSE)</f>
        <v>1</v>
      </c>
      <c r="I432" s="27">
        <f>VLOOKUP($O432,CardStats!$A$3:$AH$473,17,FALSE)</f>
        <v>0.72727272727272729</v>
      </c>
      <c r="J432" s="27">
        <f>VLOOKUP($O432,CardStats!$A$3:$AH$473,18,FALSE)</f>
        <v>0.6</v>
      </c>
      <c r="K432" s="27">
        <f>VLOOKUP($O432,CardStats!$A$3:$AH$473,20,FALSE)</f>
        <v>1</v>
      </c>
      <c r="L432" s="27">
        <f>VLOOKUP($O432,CardStats!$A$3:$AH$473,21,FALSE)</f>
        <v>1</v>
      </c>
      <c r="M432" s="27">
        <f>VLOOKUP($O432,CardStats!$A$3:$AH$473,23,FALSE)</f>
        <v>0.81818181818181823</v>
      </c>
      <c r="N432" s="27">
        <f>VLOOKUP($O432,CardStats!$A$3:$AH$473,24,FALSE)</f>
        <v>0.8</v>
      </c>
      <c r="O432" s="24" t="str">
        <f>Fixtures!A432</f>
        <v>Internazionale</v>
      </c>
      <c r="P432" s="24" t="str">
        <f>Fixtures!E432</f>
        <v>Serie A</v>
      </c>
      <c r="Q432" s="25">
        <f>IF(Fixtures!C432&gt;7,Fixtures!D432)</f>
        <v>43856</v>
      </c>
      <c r="R432" s="24" t="str">
        <f>Fixtures!B432</f>
        <v>Cagliari</v>
      </c>
      <c r="S432" s="22">
        <f>VLOOKUP($R432,CardStats!$A$3:$AH$473,5,FALSE)</f>
        <v>5</v>
      </c>
      <c r="T432" s="22">
        <f>VLOOKUP($R432,CardStats!$A$3:$AH$473,7,FALSE)</f>
        <v>5</v>
      </c>
      <c r="U432" s="22">
        <f>VLOOKUP($R432,CardStats!$A$3:$AH$473,8,FALSE)</f>
        <v>3</v>
      </c>
      <c r="V432" s="22">
        <f>VLOOKUP($R432,CardStats!$A$3:$AH$473,10,FALSE)</f>
        <v>3.4</v>
      </c>
      <c r="W432" s="27">
        <f>VLOOKUP($R432,CardStats!$A$3:$AH$473,11,FALSE)</f>
        <v>0.90909090909090906</v>
      </c>
      <c r="X432" s="27">
        <f>VLOOKUP($R432,CardStats!$A$3:$AH$473,13,FALSE)</f>
        <v>1</v>
      </c>
      <c r="Y432" s="27">
        <f>VLOOKUP($R432,CardStats!$A$3:$AH$473,14,FALSE)</f>
        <v>0.72727272727272729</v>
      </c>
      <c r="Z432" s="27">
        <f>VLOOKUP($R432,CardStats!$A$3:$AH$473,16,FALSE)</f>
        <v>0.8</v>
      </c>
      <c r="AA432" s="27">
        <f>VLOOKUP($R432,CardStats!$A$3:$AH$473,17,FALSE)</f>
        <v>0.54545454545454541</v>
      </c>
      <c r="AB432" s="27">
        <f>VLOOKUP($R432,CardStats!$A$3:$AH$473,19,FALSE)</f>
        <v>0.8</v>
      </c>
      <c r="AC432" s="27">
        <f>VLOOKUP($R432,CardStats!$A$3:$AH$473,20,FALSE)</f>
        <v>1</v>
      </c>
      <c r="AD432" s="27">
        <f>VLOOKUP($R432,CardStats!$A$3:$AH$473,22,FALSE)</f>
        <v>1</v>
      </c>
      <c r="AE432" s="27">
        <f>VLOOKUP($R432,CardStats!$A$3:$AH$473,23,FALSE)</f>
        <v>0.81818181818181823</v>
      </c>
      <c r="AF432" s="27">
        <f>VLOOKUP($R432,CardStats!$A$3:$AH$473,25,FALSE)</f>
        <v>0.8</v>
      </c>
    </row>
    <row r="433" spans="1:32" hidden="1" x14ac:dyDescent="0.3">
      <c r="A433" s="22">
        <f>VLOOKUP($O433,CardStats!$A$3:$AH$473,5,FALSE)</f>
        <v>5.8181818181818183</v>
      </c>
      <c r="B433" s="22">
        <f>VLOOKUP($O433,CardStats!$A$3:$AH$473,6,FALSE)</f>
        <v>6.333333333333333</v>
      </c>
      <c r="C433" s="22">
        <f>VLOOKUP($O433,CardStats!$A$3:$AH$473,8,FALSE)</f>
        <v>3.0909090909090908</v>
      </c>
      <c r="D433" s="22">
        <f>VLOOKUP($O433,CardStats!$A$3:$AH$473,9,FALSE)</f>
        <v>3</v>
      </c>
      <c r="E433" s="27">
        <f>VLOOKUP($O433,CardStats!$A$3:$AH$473,11,FALSE)</f>
        <v>0.90909090909090906</v>
      </c>
      <c r="F433" s="27">
        <f>VLOOKUP($O433,CardStats!$A$3:$AH$473,12,FALSE)</f>
        <v>1</v>
      </c>
      <c r="G433" s="27">
        <f>VLOOKUP($O433,CardStats!$A$3:$AH$473,14,FALSE)</f>
        <v>0.72727272727272729</v>
      </c>
      <c r="H433" s="27">
        <f>VLOOKUP($O433,CardStats!$A$3:$AH$473,15,FALSE)</f>
        <v>0.83333333333333337</v>
      </c>
      <c r="I433" s="27">
        <f>VLOOKUP($O433,CardStats!$A$3:$AH$473,17,FALSE)</f>
        <v>0.63636363636363635</v>
      </c>
      <c r="J433" s="27">
        <f>VLOOKUP($O433,CardStats!$A$3:$AH$473,18,FALSE)</f>
        <v>0.66666666666666663</v>
      </c>
      <c r="K433" s="27">
        <f>VLOOKUP($O433,CardStats!$A$3:$AH$473,20,FALSE)</f>
        <v>0.90909090909090906</v>
      </c>
      <c r="L433" s="27">
        <f>VLOOKUP($O433,CardStats!$A$3:$AH$473,21,FALSE)</f>
        <v>1</v>
      </c>
      <c r="M433" s="27">
        <f>VLOOKUP($O433,CardStats!$A$3:$AH$473,23,FALSE)</f>
        <v>0.81818181818181823</v>
      </c>
      <c r="N433" s="27">
        <f>VLOOKUP($O433,CardStats!$A$3:$AH$473,24,FALSE)</f>
        <v>0.83333333333333337</v>
      </c>
      <c r="O433" s="24" t="str">
        <f>Fixtures!A433</f>
        <v>Fiorentina</v>
      </c>
      <c r="P433" s="24" t="str">
        <f>Fixtures!E433</f>
        <v>Serie A</v>
      </c>
      <c r="Q433" s="25">
        <f>IF(Fixtures!C433&gt;7,Fixtures!D433)</f>
        <v>43856</v>
      </c>
      <c r="R433" s="24" t="str">
        <f>Fixtures!B433</f>
        <v>Genoa</v>
      </c>
      <c r="S433" s="22">
        <f>VLOOKUP($R433,CardStats!$A$3:$AH$473,5,FALSE)</f>
        <v>5.5454545454545459</v>
      </c>
      <c r="T433" s="22">
        <f>VLOOKUP($R433,CardStats!$A$3:$AH$473,7,FALSE)</f>
        <v>4.2</v>
      </c>
      <c r="U433" s="22">
        <f>VLOOKUP($R433,CardStats!$A$3:$AH$473,8,FALSE)</f>
        <v>2.9090909090909092</v>
      </c>
      <c r="V433" s="22">
        <f>VLOOKUP($R433,CardStats!$A$3:$AH$473,10,FALSE)</f>
        <v>2</v>
      </c>
      <c r="W433" s="27">
        <f>VLOOKUP($R433,CardStats!$A$3:$AH$473,11,FALSE)</f>
        <v>0.72727272727272729</v>
      </c>
      <c r="X433" s="27">
        <f>VLOOKUP($R433,CardStats!$A$3:$AH$473,13,FALSE)</f>
        <v>0.8</v>
      </c>
      <c r="Y433" s="27">
        <f>VLOOKUP($R433,CardStats!$A$3:$AH$473,14,FALSE)</f>
        <v>0.54545454545454541</v>
      </c>
      <c r="Z433" s="27">
        <f>VLOOKUP($R433,CardStats!$A$3:$AH$473,16,FALSE)</f>
        <v>0.4</v>
      </c>
      <c r="AA433" s="27">
        <f>VLOOKUP($R433,CardStats!$A$3:$AH$473,17,FALSE)</f>
        <v>0.45454545454545453</v>
      </c>
      <c r="AB433" s="27">
        <f>VLOOKUP($R433,CardStats!$A$3:$AH$473,19,FALSE)</f>
        <v>0.2</v>
      </c>
      <c r="AC433" s="27">
        <f>VLOOKUP($R433,CardStats!$A$3:$AH$473,20,FALSE)</f>
        <v>0.90909090909090906</v>
      </c>
      <c r="AD433" s="27">
        <f>VLOOKUP($R433,CardStats!$A$3:$AH$473,22,FALSE)</f>
        <v>1</v>
      </c>
      <c r="AE433" s="27">
        <f>VLOOKUP($R433,CardStats!$A$3:$AH$473,23,FALSE)</f>
        <v>0.72727272727272729</v>
      </c>
      <c r="AF433" s="27">
        <f>VLOOKUP($R433,CardStats!$A$3:$AH$473,25,FALSE)</f>
        <v>0.6</v>
      </c>
    </row>
    <row r="434" spans="1:32" hidden="1" x14ac:dyDescent="0.3">
      <c r="A434" s="22">
        <f>VLOOKUP($O434,CardStats!$A$3:$AH$473,5,FALSE)</f>
        <v>5.0909090909090908</v>
      </c>
      <c r="B434" s="22">
        <f>VLOOKUP($O434,CardStats!$A$3:$AH$473,6,FALSE)</f>
        <v>4.4000000000000004</v>
      </c>
      <c r="C434" s="22">
        <f>VLOOKUP($O434,CardStats!$A$3:$AH$473,8,FALSE)</f>
        <v>2.5454545454545454</v>
      </c>
      <c r="D434" s="22">
        <f>VLOOKUP($O434,CardStats!$A$3:$AH$473,9,FALSE)</f>
        <v>2.4</v>
      </c>
      <c r="E434" s="27">
        <f>VLOOKUP($O434,CardStats!$A$3:$AH$473,11,FALSE)</f>
        <v>1</v>
      </c>
      <c r="F434" s="27">
        <f>VLOOKUP($O434,CardStats!$A$3:$AH$473,12,FALSE)</f>
        <v>1</v>
      </c>
      <c r="G434" s="27">
        <f>VLOOKUP($O434,CardStats!$A$3:$AH$473,14,FALSE)</f>
        <v>0.72727272727272729</v>
      </c>
      <c r="H434" s="27">
        <f>VLOOKUP($O434,CardStats!$A$3:$AH$473,15,FALSE)</f>
        <v>0.6</v>
      </c>
      <c r="I434" s="27">
        <f>VLOOKUP($O434,CardStats!$A$3:$AH$473,17,FALSE)</f>
        <v>0.63636363636363635</v>
      </c>
      <c r="J434" s="27">
        <f>VLOOKUP($O434,CardStats!$A$3:$AH$473,18,FALSE)</f>
        <v>0.4</v>
      </c>
      <c r="K434" s="27">
        <f>VLOOKUP($O434,CardStats!$A$3:$AH$473,20,FALSE)</f>
        <v>1</v>
      </c>
      <c r="L434" s="27">
        <f>VLOOKUP($O434,CardStats!$A$3:$AH$473,21,FALSE)</f>
        <v>1</v>
      </c>
      <c r="M434" s="27">
        <f>VLOOKUP($O434,CardStats!$A$3:$AH$473,23,FALSE)</f>
        <v>0.90909090909090906</v>
      </c>
      <c r="N434" s="27">
        <f>VLOOKUP($O434,CardStats!$A$3:$AH$473,24,FALSE)</f>
        <v>1</v>
      </c>
      <c r="O434" s="24" t="str">
        <f>Fixtures!A434</f>
        <v>Napoli</v>
      </c>
      <c r="P434" s="24" t="str">
        <f>Fixtures!E434</f>
        <v>Serie A</v>
      </c>
      <c r="Q434" s="25">
        <f>IF(Fixtures!C434&gt;7,Fixtures!D434)</f>
        <v>43856</v>
      </c>
      <c r="R434" s="24" t="str">
        <f>Fixtures!B434</f>
        <v>Juventus</v>
      </c>
      <c r="S434" s="22">
        <f>VLOOKUP($R434,CardStats!$A$3:$AH$473,5,FALSE)</f>
        <v>5.4545454545454541</v>
      </c>
      <c r="T434" s="22">
        <f>VLOOKUP($R434,CardStats!$A$3:$AH$473,7,FALSE)</f>
        <v>5.333333333333333</v>
      </c>
      <c r="U434" s="22">
        <f>VLOOKUP($R434,CardStats!$A$3:$AH$473,8,FALSE)</f>
        <v>2.4545454545454546</v>
      </c>
      <c r="V434" s="22">
        <f>VLOOKUP($R434,CardStats!$A$3:$AH$473,10,FALSE)</f>
        <v>2.5</v>
      </c>
      <c r="W434" s="27">
        <f>VLOOKUP($R434,CardStats!$A$3:$AH$473,11,FALSE)</f>
        <v>1</v>
      </c>
      <c r="X434" s="27">
        <f>VLOOKUP($R434,CardStats!$A$3:$AH$473,13,FALSE)</f>
        <v>1</v>
      </c>
      <c r="Y434" s="27">
        <f>VLOOKUP($R434,CardStats!$A$3:$AH$473,14,FALSE)</f>
        <v>1</v>
      </c>
      <c r="Z434" s="27">
        <f>VLOOKUP($R434,CardStats!$A$3:$AH$473,16,FALSE)</f>
        <v>1</v>
      </c>
      <c r="AA434" s="27">
        <f>VLOOKUP($R434,CardStats!$A$3:$AH$473,17,FALSE)</f>
        <v>0.72727272727272729</v>
      </c>
      <c r="AB434" s="27">
        <f>VLOOKUP($R434,CardStats!$A$3:$AH$473,19,FALSE)</f>
        <v>0.83333333333333337</v>
      </c>
      <c r="AC434" s="27">
        <f>VLOOKUP($R434,CardStats!$A$3:$AH$473,20,FALSE)</f>
        <v>0.90909090909090906</v>
      </c>
      <c r="AD434" s="27">
        <f>VLOOKUP($R434,CardStats!$A$3:$AH$473,22,FALSE)</f>
        <v>1</v>
      </c>
      <c r="AE434" s="27">
        <f>VLOOKUP($R434,CardStats!$A$3:$AH$473,23,FALSE)</f>
        <v>0.81818181818181823</v>
      </c>
      <c r="AF434" s="27">
        <f>VLOOKUP($R434,CardStats!$A$3:$AH$473,25,FALSE)</f>
        <v>0.83333333333333337</v>
      </c>
    </row>
    <row r="435" spans="1:32" hidden="1" x14ac:dyDescent="0.3">
      <c r="A435" s="22">
        <f>VLOOKUP($O435,CardStats!$A$3:$AH$473,5,FALSE)</f>
        <v>6.1818181818181817</v>
      </c>
      <c r="B435" s="22">
        <f>VLOOKUP($O435,CardStats!$A$3:$AH$473,6,FALSE)</f>
        <v>5.333333333333333</v>
      </c>
      <c r="C435" s="22">
        <f>VLOOKUP($O435,CardStats!$A$3:$AH$473,8,FALSE)</f>
        <v>3.2727272727272729</v>
      </c>
      <c r="D435" s="22">
        <f>VLOOKUP($O435,CardStats!$A$3:$AH$473,9,FALSE)</f>
        <v>2.6666666666666665</v>
      </c>
      <c r="E435" s="27">
        <f>VLOOKUP($O435,CardStats!$A$3:$AH$473,11,FALSE)</f>
        <v>1</v>
      </c>
      <c r="F435" s="27">
        <f>VLOOKUP($O435,CardStats!$A$3:$AH$473,12,FALSE)</f>
        <v>1</v>
      </c>
      <c r="G435" s="27">
        <f>VLOOKUP($O435,CardStats!$A$3:$AH$473,14,FALSE)</f>
        <v>0.81818181818181823</v>
      </c>
      <c r="H435" s="27">
        <f>VLOOKUP($O435,CardStats!$A$3:$AH$473,15,FALSE)</f>
        <v>0.66666666666666663</v>
      </c>
      <c r="I435" s="27">
        <f>VLOOKUP($O435,CardStats!$A$3:$AH$473,17,FALSE)</f>
        <v>0.72727272727272729</v>
      </c>
      <c r="J435" s="27">
        <f>VLOOKUP($O435,CardStats!$A$3:$AH$473,18,FALSE)</f>
        <v>0.5</v>
      </c>
      <c r="K435" s="27">
        <f>VLOOKUP($O435,CardStats!$A$3:$AH$473,20,FALSE)</f>
        <v>1</v>
      </c>
      <c r="L435" s="27">
        <f>VLOOKUP($O435,CardStats!$A$3:$AH$473,21,FALSE)</f>
        <v>1</v>
      </c>
      <c r="M435" s="27">
        <f>VLOOKUP($O435,CardStats!$A$3:$AH$473,23,FALSE)</f>
        <v>0.81818181818181823</v>
      </c>
      <c r="N435" s="27">
        <f>VLOOKUP($O435,CardStats!$A$3:$AH$473,24,FALSE)</f>
        <v>0.66666666666666663</v>
      </c>
      <c r="O435" s="24" t="str">
        <f>Fixtures!A435</f>
        <v>Roma</v>
      </c>
      <c r="P435" s="24" t="str">
        <f>Fixtures!E435</f>
        <v>Serie A</v>
      </c>
      <c r="Q435" s="25">
        <f>IF(Fixtures!C435&gt;7,Fixtures!D435)</f>
        <v>43856</v>
      </c>
      <c r="R435" s="24" t="str">
        <f>Fixtures!B435</f>
        <v>Lazio</v>
      </c>
      <c r="S435" s="22">
        <f>VLOOKUP($R435,CardStats!$A$3:$AH$473,5,FALSE)</f>
        <v>6.3636363636363633</v>
      </c>
      <c r="T435" s="22">
        <f>VLOOKUP($R435,CardStats!$A$3:$AH$473,7,FALSE)</f>
        <v>7.5</v>
      </c>
      <c r="U435" s="22">
        <f>VLOOKUP($R435,CardStats!$A$3:$AH$473,8,FALSE)</f>
        <v>3.0909090909090908</v>
      </c>
      <c r="V435" s="22">
        <f>VLOOKUP($R435,CardStats!$A$3:$AH$473,10,FALSE)</f>
        <v>3.5</v>
      </c>
      <c r="W435" s="27">
        <f>VLOOKUP($R435,CardStats!$A$3:$AH$473,11,FALSE)</f>
        <v>1</v>
      </c>
      <c r="X435" s="27">
        <f>VLOOKUP($R435,CardStats!$A$3:$AH$473,13,FALSE)</f>
        <v>1</v>
      </c>
      <c r="Y435" s="27">
        <f>VLOOKUP($R435,CardStats!$A$3:$AH$473,14,FALSE)</f>
        <v>0.90909090909090906</v>
      </c>
      <c r="Z435" s="27">
        <f>VLOOKUP($R435,CardStats!$A$3:$AH$473,16,FALSE)</f>
        <v>1</v>
      </c>
      <c r="AA435" s="27">
        <f>VLOOKUP($R435,CardStats!$A$3:$AH$473,17,FALSE)</f>
        <v>0.63636363636363635</v>
      </c>
      <c r="AB435" s="27">
        <f>VLOOKUP($R435,CardStats!$A$3:$AH$473,19,FALSE)</f>
        <v>0.83333333333333337</v>
      </c>
      <c r="AC435" s="27">
        <f>VLOOKUP($R435,CardStats!$A$3:$AH$473,20,FALSE)</f>
        <v>1</v>
      </c>
      <c r="AD435" s="27">
        <f>VLOOKUP($R435,CardStats!$A$3:$AH$473,22,FALSE)</f>
        <v>1</v>
      </c>
      <c r="AE435" s="27">
        <f>VLOOKUP($R435,CardStats!$A$3:$AH$473,23,FALSE)</f>
        <v>0.81818181818181823</v>
      </c>
      <c r="AF435" s="27">
        <f>VLOOKUP($R435,CardStats!$A$3:$AH$473,25,FALSE)</f>
        <v>1</v>
      </c>
    </row>
    <row r="436" spans="1:32" hidden="1" x14ac:dyDescent="0.3">
      <c r="A436" s="22">
        <f>VLOOKUP($O436,CardStats!$A$3:$AH$473,5,FALSE)</f>
        <v>5.7272727272727275</v>
      </c>
      <c r="B436" s="22">
        <f>VLOOKUP($O436,CardStats!$A$3:$AH$473,6,FALSE)</f>
        <v>6.333333333333333</v>
      </c>
      <c r="C436" s="22">
        <f>VLOOKUP($O436,CardStats!$A$3:$AH$473,8,FALSE)</f>
        <v>2.8181818181818183</v>
      </c>
      <c r="D436" s="22">
        <f>VLOOKUP($O436,CardStats!$A$3:$AH$473,9,FALSE)</f>
        <v>2.3333333333333335</v>
      </c>
      <c r="E436" s="27">
        <f>VLOOKUP($O436,CardStats!$A$3:$AH$473,11,FALSE)</f>
        <v>1</v>
      </c>
      <c r="F436" s="27">
        <f>VLOOKUP($O436,CardStats!$A$3:$AH$473,12,FALSE)</f>
        <v>1</v>
      </c>
      <c r="G436" s="27">
        <f>VLOOKUP($O436,CardStats!$A$3:$AH$473,14,FALSE)</f>
        <v>1</v>
      </c>
      <c r="H436" s="27">
        <f>VLOOKUP($O436,CardStats!$A$3:$AH$473,15,FALSE)</f>
        <v>1</v>
      </c>
      <c r="I436" s="27">
        <f>VLOOKUP($O436,CardStats!$A$3:$AH$473,17,FALSE)</f>
        <v>0.63636363636363635</v>
      </c>
      <c r="J436" s="27">
        <f>VLOOKUP($O436,CardStats!$A$3:$AH$473,18,FALSE)</f>
        <v>0.66666666666666663</v>
      </c>
      <c r="K436" s="27">
        <f>VLOOKUP($O436,CardStats!$A$3:$AH$473,20,FALSE)</f>
        <v>0.90909090909090906</v>
      </c>
      <c r="L436" s="27">
        <f>VLOOKUP($O436,CardStats!$A$3:$AH$473,21,FALSE)</f>
        <v>0.83333333333333337</v>
      </c>
      <c r="M436" s="27">
        <f>VLOOKUP($O436,CardStats!$A$3:$AH$473,23,FALSE)</f>
        <v>0.72727272727272729</v>
      </c>
      <c r="N436" s="27">
        <f>VLOOKUP($O436,CardStats!$A$3:$AH$473,24,FALSE)</f>
        <v>0.5</v>
      </c>
      <c r="O436" s="24" t="str">
        <f>Fixtures!A436</f>
        <v>Hellas Verona</v>
      </c>
      <c r="P436" s="24" t="str">
        <f>Fixtures!E436</f>
        <v>Serie A</v>
      </c>
      <c r="Q436" s="25">
        <f>IF(Fixtures!C436&gt;7,Fixtures!D436)</f>
        <v>43856</v>
      </c>
      <c r="R436" s="24" t="str">
        <f>Fixtures!B436</f>
        <v>Lecce</v>
      </c>
      <c r="S436" s="22">
        <f>VLOOKUP($R436,CardStats!$A$3:$AH$473,5,FALSE)</f>
        <v>5.0909090909090908</v>
      </c>
      <c r="T436" s="22">
        <f>VLOOKUP($R436,CardStats!$A$3:$AH$473,7,FALSE)</f>
        <v>4.833333333333333</v>
      </c>
      <c r="U436" s="22">
        <f>VLOOKUP($R436,CardStats!$A$3:$AH$473,8,FALSE)</f>
        <v>2.9090909090909092</v>
      </c>
      <c r="V436" s="22">
        <f>VLOOKUP($R436,CardStats!$A$3:$AH$473,10,FALSE)</f>
        <v>3.1666666666666665</v>
      </c>
      <c r="W436" s="27">
        <f>VLOOKUP($R436,CardStats!$A$3:$AH$473,11,FALSE)</f>
        <v>1</v>
      </c>
      <c r="X436" s="27">
        <f>VLOOKUP($R436,CardStats!$A$3:$AH$473,13,FALSE)</f>
        <v>1</v>
      </c>
      <c r="Y436" s="27">
        <f>VLOOKUP($R436,CardStats!$A$3:$AH$473,14,FALSE)</f>
        <v>0.81818181818181823</v>
      </c>
      <c r="Z436" s="27">
        <f>VLOOKUP($R436,CardStats!$A$3:$AH$473,16,FALSE)</f>
        <v>0.66666666666666663</v>
      </c>
      <c r="AA436" s="27">
        <f>VLOOKUP($R436,CardStats!$A$3:$AH$473,17,FALSE)</f>
        <v>0.72727272727272729</v>
      </c>
      <c r="AB436" s="27">
        <f>VLOOKUP($R436,CardStats!$A$3:$AH$473,19,FALSE)</f>
        <v>0.5</v>
      </c>
      <c r="AC436" s="27">
        <f>VLOOKUP($R436,CardStats!$A$3:$AH$473,20,FALSE)</f>
        <v>1</v>
      </c>
      <c r="AD436" s="27">
        <f>VLOOKUP($R436,CardStats!$A$3:$AH$473,22,FALSE)</f>
        <v>1</v>
      </c>
      <c r="AE436" s="27">
        <f>VLOOKUP($R436,CardStats!$A$3:$AH$473,23,FALSE)</f>
        <v>1</v>
      </c>
      <c r="AF436" s="27">
        <f>VLOOKUP($R436,CardStats!$A$3:$AH$473,25,FALSE)</f>
        <v>1</v>
      </c>
    </row>
    <row r="437" spans="1:32" hidden="1" x14ac:dyDescent="0.3">
      <c r="A437" s="22">
        <f>VLOOKUP($O437,CardStats!$A$3:$AH$473,5,FALSE)</f>
        <v>6</v>
      </c>
      <c r="B437" s="22">
        <f>VLOOKUP($O437,CardStats!$A$3:$AH$473,6,FALSE)</f>
        <v>5.5</v>
      </c>
      <c r="C437" s="22">
        <f>VLOOKUP($O437,CardStats!$A$3:$AH$473,8,FALSE)</f>
        <v>2.7</v>
      </c>
      <c r="D437" s="22">
        <f>VLOOKUP($O437,CardStats!$A$3:$AH$473,9,FALSE)</f>
        <v>1.75</v>
      </c>
      <c r="E437" s="27">
        <f>VLOOKUP($O437,CardStats!$A$3:$AH$473,11,FALSE)</f>
        <v>1</v>
      </c>
      <c r="F437" s="27">
        <f>VLOOKUP($O437,CardStats!$A$3:$AH$473,12,FALSE)</f>
        <v>1</v>
      </c>
      <c r="G437" s="27">
        <f>VLOOKUP($O437,CardStats!$A$3:$AH$473,14,FALSE)</f>
        <v>0.8</v>
      </c>
      <c r="H437" s="27">
        <f>VLOOKUP($O437,CardStats!$A$3:$AH$473,15,FALSE)</f>
        <v>0.75</v>
      </c>
      <c r="I437" s="27">
        <f>VLOOKUP($O437,CardStats!$A$3:$AH$473,17,FALSE)</f>
        <v>0.6</v>
      </c>
      <c r="J437" s="27">
        <f>VLOOKUP($O437,CardStats!$A$3:$AH$473,18,FALSE)</f>
        <v>0.5</v>
      </c>
      <c r="K437" s="27">
        <f>VLOOKUP($O437,CardStats!$A$3:$AH$473,20,FALSE)</f>
        <v>0.9</v>
      </c>
      <c r="L437" s="27">
        <f>VLOOKUP($O437,CardStats!$A$3:$AH$473,21,FALSE)</f>
        <v>0.75</v>
      </c>
      <c r="M437" s="27">
        <f>VLOOKUP($O437,CardStats!$A$3:$AH$473,23,FALSE)</f>
        <v>0.7</v>
      </c>
      <c r="N437" s="27">
        <f>VLOOKUP($O437,CardStats!$A$3:$AH$473,24,FALSE)</f>
        <v>0.5</v>
      </c>
      <c r="O437" s="24" t="str">
        <f>Fixtures!A437</f>
        <v>Brescia</v>
      </c>
      <c r="P437" s="24" t="str">
        <f>Fixtures!E437</f>
        <v>Serie A</v>
      </c>
      <c r="Q437" s="25">
        <f>IF(Fixtures!C437&gt;7,Fixtures!D437)</f>
        <v>43856</v>
      </c>
      <c r="R437" s="24" t="str">
        <f>Fixtures!B437</f>
        <v>Milan</v>
      </c>
      <c r="S437" s="22">
        <f>VLOOKUP($R437,CardStats!$A$3:$AH$473,5,FALSE)</f>
        <v>7.1818181818181817</v>
      </c>
      <c r="T437" s="22">
        <f>VLOOKUP($R437,CardStats!$A$3:$AH$473,7,FALSE)</f>
        <v>8.6</v>
      </c>
      <c r="U437" s="22">
        <f>VLOOKUP($R437,CardStats!$A$3:$AH$473,8,FALSE)</f>
        <v>3.5454545454545454</v>
      </c>
      <c r="V437" s="22">
        <f>VLOOKUP($R437,CardStats!$A$3:$AH$473,10,FALSE)</f>
        <v>4.5999999999999996</v>
      </c>
      <c r="W437" s="27">
        <f>VLOOKUP($R437,CardStats!$A$3:$AH$473,11,FALSE)</f>
        <v>1</v>
      </c>
      <c r="X437" s="27">
        <f>VLOOKUP($R437,CardStats!$A$3:$AH$473,13,FALSE)</f>
        <v>1</v>
      </c>
      <c r="Y437" s="27">
        <f>VLOOKUP($R437,CardStats!$A$3:$AH$473,14,FALSE)</f>
        <v>0.81818181818181823</v>
      </c>
      <c r="Z437" s="27">
        <f>VLOOKUP($R437,CardStats!$A$3:$AH$473,16,FALSE)</f>
        <v>1</v>
      </c>
      <c r="AA437" s="27">
        <f>VLOOKUP($R437,CardStats!$A$3:$AH$473,17,FALSE)</f>
        <v>0.72727272727272729</v>
      </c>
      <c r="AB437" s="27">
        <f>VLOOKUP($R437,CardStats!$A$3:$AH$473,19,FALSE)</f>
        <v>0.8</v>
      </c>
      <c r="AC437" s="27">
        <f>VLOOKUP($R437,CardStats!$A$3:$AH$473,20,FALSE)</f>
        <v>1</v>
      </c>
      <c r="AD437" s="27">
        <f>VLOOKUP($R437,CardStats!$A$3:$AH$473,22,FALSE)</f>
        <v>1</v>
      </c>
      <c r="AE437" s="27">
        <f>VLOOKUP($R437,CardStats!$A$3:$AH$473,23,FALSE)</f>
        <v>0.90909090909090906</v>
      </c>
      <c r="AF437" s="27">
        <f>VLOOKUP($R437,CardStats!$A$3:$AH$473,25,FALSE)</f>
        <v>1</v>
      </c>
    </row>
    <row r="438" spans="1:32" hidden="1" x14ac:dyDescent="0.3">
      <c r="A438" s="22">
        <f>VLOOKUP($O438,CardStats!$A$3:$AH$473,5,FALSE)</f>
        <v>5.2727272727272725</v>
      </c>
      <c r="B438" s="22">
        <f>VLOOKUP($O438,CardStats!$A$3:$AH$473,6,FALSE)</f>
        <v>5.6</v>
      </c>
      <c r="C438" s="22">
        <f>VLOOKUP($O438,CardStats!$A$3:$AH$473,8,FALSE)</f>
        <v>2.8181818181818183</v>
      </c>
      <c r="D438" s="22">
        <f>VLOOKUP($O438,CardStats!$A$3:$AH$473,9,FALSE)</f>
        <v>2.6</v>
      </c>
      <c r="E438" s="27">
        <f>VLOOKUP($O438,CardStats!$A$3:$AH$473,11,FALSE)</f>
        <v>1</v>
      </c>
      <c r="F438" s="27">
        <f>VLOOKUP($O438,CardStats!$A$3:$AH$473,12,FALSE)</f>
        <v>1</v>
      </c>
      <c r="G438" s="27">
        <f>VLOOKUP($O438,CardStats!$A$3:$AH$473,14,FALSE)</f>
        <v>0.90909090909090906</v>
      </c>
      <c r="H438" s="27">
        <f>VLOOKUP($O438,CardStats!$A$3:$AH$473,15,FALSE)</f>
        <v>0.8</v>
      </c>
      <c r="I438" s="27">
        <f>VLOOKUP($O438,CardStats!$A$3:$AH$473,17,FALSE)</f>
        <v>0.45454545454545453</v>
      </c>
      <c r="J438" s="27">
        <f>VLOOKUP($O438,CardStats!$A$3:$AH$473,18,FALSE)</f>
        <v>0.6</v>
      </c>
      <c r="K438" s="27">
        <f>VLOOKUP($O438,CardStats!$A$3:$AH$473,20,FALSE)</f>
        <v>1</v>
      </c>
      <c r="L438" s="27">
        <f>VLOOKUP($O438,CardStats!$A$3:$AH$473,21,FALSE)</f>
        <v>1</v>
      </c>
      <c r="M438" s="27">
        <f>VLOOKUP($O438,CardStats!$A$3:$AH$473,23,FALSE)</f>
        <v>0.90909090909090906</v>
      </c>
      <c r="N438" s="27">
        <f>VLOOKUP($O438,CardStats!$A$3:$AH$473,24,FALSE)</f>
        <v>1</v>
      </c>
      <c r="O438" s="24" t="str">
        <f>Fixtures!A438</f>
        <v>Sampdoria</v>
      </c>
      <c r="P438" s="24" t="str">
        <f>Fixtures!E438</f>
        <v>Serie A</v>
      </c>
      <c r="Q438" s="25">
        <f>IF(Fixtures!C438&gt;7,Fixtures!D438)</f>
        <v>43856</v>
      </c>
      <c r="R438" s="24" t="str">
        <f>Fixtures!B438</f>
        <v>Sassuolo</v>
      </c>
      <c r="S438" s="22">
        <f>VLOOKUP($R438,CardStats!$A$3:$AH$473,5,FALSE)</f>
        <v>5.7</v>
      </c>
      <c r="T438" s="22">
        <f>VLOOKUP($R438,CardStats!$A$3:$AH$473,7,FALSE)</f>
        <v>5.8</v>
      </c>
      <c r="U438" s="22">
        <f>VLOOKUP($R438,CardStats!$A$3:$AH$473,8,FALSE)</f>
        <v>2.7</v>
      </c>
      <c r="V438" s="22">
        <f>VLOOKUP($R438,CardStats!$A$3:$AH$473,10,FALSE)</f>
        <v>2.8</v>
      </c>
      <c r="W438" s="27">
        <f>VLOOKUP($R438,CardStats!$A$3:$AH$473,11,FALSE)</f>
        <v>1</v>
      </c>
      <c r="X438" s="27">
        <f>VLOOKUP($R438,CardStats!$A$3:$AH$473,13,FALSE)</f>
        <v>1</v>
      </c>
      <c r="Y438" s="27">
        <f>VLOOKUP($R438,CardStats!$A$3:$AH$473,14,FALSE)</f>
        <v>0.9</v>
      </c>
      <c r="Z438" s="27">
        <f>VLOOKUP($R438,CardStats!$A$3:$AH$473,16,FALSE)</f>
        <v>0.8</v>
      </c>
      <c r="AA438" s="27">
        <f>VLOOKUP($R438,CardStats!$A$3:$AH$473,17,FALSE)</f>
        <v>0.7</v>
      </c>
      <c r="AB438" s="27">
        <f>VLOOKUP($R438,CardStats!$A$3:$AH$473,19,FALSE)</f>
        <v>0.6</v>
      </c>
      <c r="AC438" s="27">
        <f>VLOOKUP($R438,CardStats!$A$3:$AH$473,20,FALSE)</f>
        <v>1</v>
      </c>
      <c r="AD438" s="27">
        <f>VLOOKUP($R438,CardStats!$A$3:$AH$473,22,FALSE)</f>
        <v>1</v>
      </c>
      <c r="AE438" s="27">
        <f>VLOOKUP($R438,CardStats!$A$3:$AH$473,23,FALSE)</f>
        <v>0.8</v>
      </c>
      <c r="AF438" s="27">
        <f>VLOOKUP($R438,CardStats!$A$3:$AH$473,25,FALSE)</f>
        <v>0.8</v>
      </c>
    </row>
    <row r="439" spans="1:32" hidden="1" x14ac:dyDescent="0.3">
      <c r="A439" s="22">
        <f>VLOOKUP($O439,CardStats!$A$3:$AH$473,5,FALSE)</f>
        <v>4.7272727272727275</v>
      </c>
      <c r="B439" s="22">
        <f>VLOOKUP($O439,CardStats!$A$3:$AH$473,6,FALSE)</f>
        <v>4.666666666666667</v>
      </c>
      <c r="C439" s="22">
        <f>VLOOKUP($O439,CardStats!$A$3:$AH$473,8,FALSE)</f>
        <v>1.9090909090909092</v>
      </c>
      <c r="D439" s="22">
        <f>VLOOKUP($O439,CardStats!$A$3:$AH$473,9,FALSE)</f>
        <v>1.5</v>
      </c>
      <c r="E439" s="27">
        <f>VLOOKUP($O439,CardStats!$A$3:$AH$473,11,FALSE)</f>
        <v>1</v>
      </c>
      <c r="F439" s="27">
        <f>VLOOKUP($O439,CardStats!$A$3:$AH$473,12,FALSE)</f>
        <v>1</v>
      </c>
      <c r="G439" s="27">
        <f>VLOOKUP($O439,CardStats!$A$3:$AH$473,14,FALSE)</f>
        <v>0.90909090909090906</v>
      </c>
      <c r="H439" s="27">
        <f>VLOOKUP($O439,CardStats!$A$3:$AH$473,15,FALSE)</f>
        <v>0.83333333333333337</v>
      </c>
      <c r="I439" s="27">
        <f>VLOOKUP($O439,CardStats!$A$3:$AH$473,17,FALSE)</f>
        <v>0.54545454545454541</v>
      </c>
      <c r="J439" s="27">
        <f>VLOOKUP($O439,CardStats!$A$3:$AH$473,18,FALSE)</f>
        <v>0.66666666666666663</v>
      </c>
      <c r="K439" s="27">
        <f>VLOOKUP($O439,CardStats!$A$3:$AH$473,20,FALSE)</f>
        <v>0.90909090909090906</v>
      </c>
      <c r="L439" s="27">
        <f>VLOOKUP($O439,CardStats!$A$3:$AH$473,21,FALSE)</f>
        <v>0.83333333333333337</v>
      </c>
      <c r="M439" s="27">
        <f>VLOOKUP($O439,CardStats!$A$3:$AH$473,23,FALSE)</f>
        <v>0.72727272727272729</v>
      </c>
      <c r="N439" s="27">
        <f>VLOOKUP($O439,CardStats!$A$3:$AH$473,24,FALSE)</f>
        <v>0.5</v>
      </c>
      <c r="O439" s="24" t="str">
        <f>Fixtures!A439</f>
        <v>Parma</v>
      </c>
      <c r="P439" s="24" t="str">
        <f>Fixtures!E439</f>
        <v>Serie A</v>
      </c>
      <c r="Q439" s="25">
        <f>IF(Fixtures!C439&gt;7,Fixtures!D439)</f>
        <v>43856</v>
      </c>
      <c r="R439" s="24" t="str">
        <f>Fixtures!B439</f>
        <v>Udinese</v>
      </c>
      <c r="S439" s="22">
        <f>VLOOKUP($R439,CardStats!$A$3:$AH$473,5,FALSE)</f>
        <v>5</v>
      </c>
      <c r="T439" s="22">
        <f>VLOOKUP($R439,CardStats!$A$3:$AH$473,7,FALSE)</f>
        <v>3.6</v>
      </c>
      <c r="U439" s="22">
        <f>VLOOKUP($R439,CardStats!$A$3:$AH$473,8,FALSE)</f>
        <v>2.7272727272727271</v>
      </c>
      <c r="V439" s="22">
        <f>VLOOKUP($R439,CardStats!$A$3:$AH$473,10,FALSE)</f>
        <v>2.6</v>
      </c>
      <c r="W439" s="27">
        <f>VLOOKUP($R439,CardStats!$A$3:$AH$473,11,FALSE)</f>
        <v>0.90909090909090906</v>
      </c>
      <c r="X439" s="27">
        <f>VLOOKUP($R439,CardStats!$A$3:$AH$473,13,FALSE)</f>
        <v>0.8</v>
      </c>
      <c r="Y439" s="27">
        <f>VLOOKUP($R439,CardStats!$A$3:$AH$473,14,FALSE)</f>
        <v>0.81818181818181823</v>
      </c>
      <c r="Z439" s="27">
        <f>VLOOKUP($R439,CardStats!$A$3:$AH$473,16,FALSE)</f>
        <v>0.6</v>
      </c>
      <c r="AA439" s="27">
        <f>VLOOKUP($R439,CardStats!$A$3:$AH$473,17,FALSE)</f>
        <v>0.45454545454545453</v>
      </c>
      <c r="AB439" s="27">
        <f>VLOOKUP($R439,CardStats!$A$3:$AH$473,19,FALSE)</f>
        <v>0.2</v>
      </c>
      <c r="AC439" s="27">
        <f>VLOOKUP($R439,CardStats!$A$3:$AH$473,20,FALSE)</f>
        <v>1</v>
      </c>
      <c r="AD439" s="27">
        <f>VLOOKUP($R439,CardStats!$A$3:$AH$473,22,FALSE)</f>
        <v>1</v>
      </c>
      <c r="AE439" s="27">
        <f>VLOOKUP($R439,CardStats!$A$3:$AH$473,23,FALSE)</f>
        <v>0.81818181818181823</v>
      </c>
      <c r="AF439" s="27">
        <f>VLOOKUP($R439,CardStats!$A$3:$AH$473,25,FALSE)</f>
        <v>1</v>
      </c>
    </row>
    <row r="440" spans="1:32" hidden="1" x14ac:dyDescent="0.3">
      <c r="A440" s="22">
        <f>VLOOKUP($O440,CardStats!$A$3:$AH$473,5,FALSE)</f>
        <v>3.5</v>
      </c>
      <c r="B440" s="22">
        <f>VLOOKUP($O440,CardStats!$A$3:$AH$473,6,FALSE)</f>
        <v>2.6666666666666665</v>
      </c>
      <c r="C440" s="22">
        <f>VLOOKUP($O440,CardStats!$A$3:$AH$473,8,FALSE)</f>
        <v>1.75</v>
      </c>
      <c r="D440" s="22">
        <f>VLOOKUP($O440,CardStats!$A$3:$AH$473,9,FALSE)</f>
        <v>1</v>
      </c>
      <c r="E440" s="27">
        <f>VLOOKUP($O440,CardStats!$A$3:$AH$473,11,FALSE)</f>
        <v>0.75</v>
      </c>
      <c r="F440" s="27">
        <f>VLOOKUP($O440,CardStats!$A$3:$AH$473,12,FALSE)</f>
        <v>0.5</v>
      </c>
      <c r="G440" s="27">
        <f>VLOOKUP($O440,CardStats!$A$3:$AH$473,14,FALSE)</f>
        <v>0.58333333333333337</v>
      </c>
      <c r="H440" s="27">
        <f>VLOOKUP($O440,CardStats!$A$3:$AH$473,15,FALSE)</f>
        <v>0.33333333333333331</v>
      </c>
      <c r="I440" s="27">
        <f>VLOOKUP($O440,CardStats!$A$3:$AH$473,17,FALSE)</f>
        <v>0.25</v>
      </c>
      <c r="J440" s="27">
        <f>VLOOKUP($O440,CardStats!$A$3:$AH$473,18,FALSE)</f>
        <v>0.16666666666666666</v>
      </c>
      <c r="K440" s="27">
        <f>VLOOKUP($O440,CardStats!$A$3:$AH$473,20,FALSE)</f>
        <v>0.75</v>
      </c>
      <c r="L440" s="27">
        <f>VLOOKUP($O440,CardStats!$A$3:$AH$473,21,FALSE)</f>
        <v>0.5</v>
      </c>
      <c r="M440" s="27">
        <f>VLOOKUP($O440,CardStats!$A$3:$AH$473,23,FALSE)</f>
        <v>0.66666666666666663</v>
      </c>
      <c r="N440" s="27">
        <f>VLOOKUP($O440,CardStats!$A$3:$AH$473,24,FALSE)</f>
        <v>0.33333333333333331</v>
      </c>
      <c r="O440" s="24" t="str">
        <f>Fixtures!A440</f>
        <v>Lille</v>
      </c>
      <c r="P440" s="24" t="str">
        <f>Fixtures!E440</f>
        <v>Ligue 1</v>
      </c>
      <c r="Q440" s="25">
        <f>IF(Fixtures!C440&gt;7,Fixtures!D440)</f>
        <v>43856</v>
      </c>
      <c r="R440" s="24" t="str">
        <f>Fixtures!B440</f>
        <v>PSG</v>
      </c>
      <c r="S440" s="22">
        <f>VLOOKUP($R440,CardStats!$A$3:$AH$473,5,FALSE)</f>
        <v>3.3333333333333335</v>
      </c>
      <c r="T440" s="22">
        <f>VLOOKUP($R440,CardStats!$A$3:$AH$473,7,FALSE)</f>
        <v>3.8333333333333335</v>
      </c>
      <c r="U440" s="22">
        <f>VLOOKUP($R440,CardStats!$A$3:$AH$473,8,FALSE)</f>
        <v>1.9166666666666667</v>
      </c>
      <c r="V440" s="22">
        <f>VLOOKUP($R440,CardStats!$A$3:$AH$473,10,FALSE)</f>
        <v>2.1666666666666665</v>
      </c>
      <c r="W440" s="27">
        <f>VLOOKUP($R440,CardStats!$A$3:$AH$473,11,FALSE)</f>
        <v>0.66666666666666663</v>
      </c>
      <c r="X440" s="27">
        <f>VLOOKUP($R440,CardStats!$A$3:$AH$473,13,FALSE)</f>
        <v>0.66666666666666663</v>
      </c>
      <c r="Y440" s="27">
        <f>VLOOKUP($R440,CardStats!$A$3:$AH$473,14,FALSE)</f>
        <v>0.41666666666666669</v>
      </c>
      <c r="Z440" s="27">
        <f>VLOOKUP($R440,CardStats!$A$3:$AH$473,16,FALSE)</f>
        <v>0.5</v>
      </c>
      <c r="AA440" s="27">
        <f>VLOOKUP($R440,CardStats!$A$3:$AH$473,17,FALSE)</f>
        <v>0.25</v>
      </c>
      <c r="AB440" s="27">
        <f>VLOOKUP($R440,CardStats!$A$3:$AH$473,19,FALSE)</f>
        <v>0.5</v>
      </c>
      <c r="AC440" s="27">
        <f>VLOOKUP($R440,CardStats!$A$3:$AH$473,20,FALSE)</f>
        <v>0.83333333333333337</v>
      </c>
      <c r="AD440" s="27">
        <f>VLOOKUP($R440,CardStats!$A$3:$AH$473,22,FALSE)</f>
        <v>0.83333333333333337</v>
      </c>
      <c r="AE440" s="27">
        <f>VLOOKUP($R440,CardStats!$A$3:$AH$473,23,FALSE)</f>
        <v>0.66666666666666663</v>
      </c>
      <c r="AF440" s="27">
        <f>VLOOKUP($R440,CardStats!$A$3:$AH$473,25,FALSE)</f>
        <v>0.66666666666666663</v>
      </c>
    </row>
    <row r="441" spans="1:32" hidden="1" x14ac:dyDescent="0.3">
      <c r="A441" s="22">
        <f>VLOOKUP($O441,CardStats!$A$3:$AH$473,5,FALSE)</f>
        <v>3.3</v>
      </c>
      <c r="B441" s="22">
        <f>VLOOKUP($O441,CardStats!$A$3:$AH$473,6,FALSE)</f>
        <v>3.1666666666666665</v>
      </c>
      <c r="C441" s="22">
        <f>VLOOKUP($O441,CardStats!$A$3:$AH$473,8,FALSE)</f>
        <v>1.7</v>
      </c>
      <c r="D441" s="22">
        <f>VLOOKUP($O441,CardStats!$A$3:$AH$473,9,FALSE)</f>
        <v>1.8333333333333333</v>
      </c>
      <c r="E441" s="27">
        <f>VLOOKUP($O441,CardStats!$A$3:$AH$473,11,FALSE)</f>
        <v>0.7</v>
      </c>
      <c r="F441" s="27">
        <f>VLOOKUP($O441,CardStats!$A$3:$AH$473,12,FALSE)</f>
        <v>0.66666666666666663</v>
      </c>
      <c r="G441" s="27">
        <f>VLOOKUP($O441,CardStats!$A$3:$AH$473,14,FALSE)</f>
        <v>0.5</v>
      </c>
      <c r="H441" s="27">
        <f>VLOOKUP($O441,CardStats!$A$3:$AH$473,15,FALSE)</f>
        <v>0.5</v>
      </c>
      <c r="I441" s="27">
        <f>VLOOKUP($O441,CardStats!$A$3:$AH$473,17,FALSE)</f>
        <v>0.1</v>
      </c>
      <c r="J441" s="27">
        <f>VLOOKUP($O441,CardStats!$A$3:$AH$473,18,FALSE)</f>
        <v>0</v>
      </c>
      <c r="K441" s="27">
        <f>VLOOKUP($O441,CardStats!$A$3:$AH$473,20,FALSE)</f>
        <v>0.8</v>
      </c>
      <c r="L441" s="27">
        <f>VLOOKUP($O441,CardStats!$A$3:$AH$473,21,FALSE)</f>
        <v>0.83333333333333337</v>
      </c>
      <c r="M441" s="27">
        <f>VLOOKUP($O441,CardStats!$A$3:$AH$473,23,FALSE)</f>
        <v>0.7</v>
      </c>
      <c r="N441" s="27">
        <f>VLOOKUP($O441,CardStats!$A$3:$AH$473,24,FALSE)</f>
        <v>0.83333333333333337</v>
      </c>
      <c r="O441" s="24" t="str">
        <f>Fixtures!A441</f>
        <v>Bayer Leverkusen</v>
      </c>
      <c r="P441" s="24" t="str">
        <f>Fixtures!E441</f>
        <v>Bundesliga</v>
      </c>
      <c r="Q441" s="25">
        <f>IF(Fixtures!C441&gt;7,Fixtures!D441)</f>
        <v>43856</v>
      </c>
      <c r="R441" s="24" t="str">
        <f>Fixtures!B441</f>
        <v>Fortuna Dusseldorf</v>
      </c>
      <c r="S441" s="22">
        <f>VLOOKUP($R441,CardStats!$A$3:$AH$473,5,FALSE)</f>
        <v>4.9000000000000004</v>
      </c>
      <c r="T441" s="22">
        <f>VLOOKUP($R441,CardStats!$A$3:$AH$473,7,FALSE)</f>
        <v>5.6</v>
      </c>
      <c r="U441" s="22">
        <f>VLOOKUP($R441,CardStats!$A$3:$AH$473,8,FALSE)</f>
        <v>2.4</v>
      </c>
      <c r="V441" s="22">
        <f>VLOOKUP($R441,CardStats!$A$3:$AH$473,10,FALSE)</f>
        <v>3.2</v>
      </c>
      <c r="W441" s="27">
        <f>VLOOKUP($R441,CardStats!$A$3:$AH$473,11,FALSE)</f>
        <v>0.8</v>
      </c>
      <c r="X441" s="27">
        <f>VLOOKUP($R441,CardStats!$A$3:$AH$473,13,FALSE)</f>
        <v>0.8</v>
      </c>
      <c r="Y441" s="27">
        <f>VLOOKUP($R441,CardStats!$A$3:$AH$473,14,FALSE)</f>
        <v>0.8</v>
      </c>
      <c r="Z441" s="27">
        <f>VLOOKUP($R441,CardStats!$A$3:$AH$473,16,FALSE)</f>
        <v>0.8</v>
      </c>
      <c r="AA441" s="27">
        <f>VLOOKUP($R441,CardStats!$A$3:$AH$473,17,FALSE)</f>
        <v>0.6</v>
      </c>
      <c r="AB441" s="27">
        <f>VLOOKUP($R441,CardStats!$A$3:$AH$473,19,FALSE)</f>
        <v>0.8</v>
      </c>
      <c r="AC441" s="27">
        <f>VLOOKUP($R441,CardStats!$A$3:$AH$473,20,FALSE)</f>
        <v>0.9</v>
      </c>
      <c r="AD441" s="27">
        <f>VLOOKUP($R441,CardStats!$A$3:$AH$473,22,FALSE)</f>
        <v>1</v>
      </c>
      <c r="AE441" s="27">
        <f>VLOOKUP($R441,CardStats!$A$3:$AH$473,23,FALSE)</f>
        <v>0.8</v>
      </c>
      <c r="AF441" s="27">
        <f>VLOOKUP($R441,CardStats!$A$3:$AH$473,25,FALSE)</f>
        <v>1</v>
      </c>
    </row>
    <row r="442" spans="1:32" hidden="1" x14ac:dyDescent="0.3">
      <c r="A442" s="22">
        <f>VLOOKUP($O442,CardStats!$A$3:$AH$473,5,FALSE)</f>
        <v>4</v>
      </c>
      <c r="B442" s="22">
        <f>VLOOKUP($O442,CardStats!$A$3:$AH$473,6,FALSE)</f>
        <v>3.8</v>
      </c>
      <c r="C442" s="22">
        <f>VLOOKUP($O442,CardStats!$A$3:$AH$473,8,FALSE)</f>
        <v>1.6</v>
      </c>
      <c r="D442" s="22">
        <f>VLOOKUP($O442,CardStats!$A$3:$AH$473,9,FALSE)</f>
        <v>1</v>
      </c>
      <c r="E442" s="27">
        <f>VLOOKUP($O442,CardStats!$A$3:$AH$473,11,FALSE)</f>
        <v>0.7</v>
      </c>
      <c r="F442" s="27">
        <f>VLOOKUP($O442,CardStats!$A$3:$AH$473,12,FALSE)</f>
        <v>0.6</v>
      </c>
      <c r="G442" s="27">
        <f>VLOOKUP($O442,CardStats!$A$3:$AH$473,14,FALSE)</f>
        <v>0.4</v>
      </c>
      <c r="H442" s="27">
        <f>VLOOKUP($O442,CardStats!$A$3:$AH$473,15,FALSE)</f>
        <v>0.4</v>
      </c>
      <c r="I442" s="27">
        <f>VLOOKUP($O442,CardStats!$A$3:$AH$473,17,FALSE)</f>
        <v>0.4</v>
      </c>
      <c r="J442" s="27">
        <f>VLOOKUP($O442,CardStats!$A$3:$AH$473,18,FALSE)</f>
        <v>0.4</v>
      </c>
      <c r="K442" s="27">
        <f>VLOOKUP($O442,CardStats!$A$3:$AH$473,20,FALSE)</f>
        <v>0.7</v>
      </c>
      <c r="L442" s="27">
        <f>VLOOKUP($O442,CardStats!$A$3:$AH$473,21,FALSE)</f>
        <v>0.6</v>
      </c>
      <c r="M442" s="27">
        <f>VLOOKUP($O442,CardStats!$A$3:$AH$473,23,FALSE)</f>
        <v>0.3</v>
      </c>
      <c r="N442" s="27">
        <f>VLOOKUP($O442,CardStats!$A$3:$AH$473,24,FALSE)</f>
        <v>0.2</v>
      </c>
      <c r="O442" s="24" t="str">
        <f>Fixtures!A442</f>
        <v>Werder Bremen</v>
      </c>
      <c r="P442" s="24" t="str">
        <f>Fixtures!E442</f>
        <v>Bundesliga</v>
      </c>
      <c r="Q442" s="25">
        <f>IF(Fixtures!C442&gt;7,Fixtures!D442)</f>
        <v>43856</v>
      </c>
      <c r="R442" s="24" t="str">
        <f>Fixtures!B442</f>
        <v>Hoffenheim</v>
      </c>
      <c r="S442" s="22">
        <f>VLOOKUP($R442,CardStats!$A$3:$AH$473,5,FALSE)</f>
        <v>4</v>
      </c>
      <c r="T442" s="22">
        <f>VLOOKUP($R442,CardStats!$A$3:$AH$473,7,FALSE)</f>
        <v>4.4000000000000004</v>
      </c>
      <c r="U442" s="22">
        <f>VLOOKUP($R442,CardStats!$A$3:$AH$473,8,FALSE)</f>
        <v>1.6</v>
      </c>
      <c r="V442" s="22">
        <f>VLOOKUP($R442,CardStats!$A$3:$AH$473,10,FALSE)</f>
        <v>2</v>
      </c>
      <c r="W442" s="27">
        <f>VLOOKUP($R442,CardStats!$A$3:$AH$473,11,FALSE)</f>
        <v>0.7</v>
      </c>
      <c r="X442" s="27">
        <f>VLOOKUP($R442,CardStats!$A$3:$AH$473,13,FALSE)</f>
        <v>0.8</v>
      </c>
      <c r="Y442" s="27">
        <f>VLOOKUP($R442,CardStats!$A$3:$AH$473,14,FALSE)</f>
        <v>0.7</v>
      </c>
      <c r="Z442" s="27">
        <f>VLOOKUP($R442,CardStats!$A$3:$AH$473,16,FALSE)</f>
        <v>0.8</v>
      </c>
      <c r="AA442" s="27">
        <f>VLOOKUP($R442,CardStats!$A$3:$AH$473,17,FALSE)</f>
        <v>0.3</v>
      </c>
      <c r="AB442" s="27">
        <f>VLOOKUP($R442,CardStats!$A$3:$AH$473,19,FALSE)</f>
        <v>0.4</v>
      </c>
      <c r="AC442" s="27">
        <f>VLOOKUP($R442,CardStats!$A$3:$AH$473,20,FALSE)</f>
        <v>0.7</v>
      </c>
      <c r="AD442" s="27">
        <f>VLOOKUP($R442,CardStats!$A$3:$AH$473,22,FALSE)</f>
        <v>0.8</v>
      </c>
      <c r="AE442" s="27">
        <f>VLOOKUP($R442,CardStats!$A$3:$AH$473,23,FALSE)</f>
        <v>0.6</v>
      </c>
      <c r="AF442" s="27">
        <f>VLOOKUP($R442,CardStats!$A$3:$AH$473,25,FALSE)</f>
        <v>0.6</v>
      </c>
    </row>
    <row r="443" spans="1:32" hidden="1" x14ac:dyDescent="0.3">
      <c r="A443" s="22">
        <f>VLOOKUP($O443,CardStats!$A$3:$AH$473,5,FALSE)</f>
        <v>3.9</v>
      </c>
      <c r="B443" s="22">
        <f>VLOOKUP($O443,CardStats!$A$3:$AH$473,6,FALSE)</f>
        <v>5.25</v>
      </c>
      <c r="C443" s="22">
        <f>VLOOKUP($O443,CardStats!$A$3:$AH$473,8,FALSE)</f>
        <v>1.9</v>
      </c>
      <c r="D443" s="22">
        <f>VLOOKUP($O443,CardStats!$A$3:$AH$473,9,FALSE)</f>
        <v>2.75</v>
      </c>
      <c r="E443" s="27">
        <f>VLOOKUP($O443,CardStats!$A$3:$AH$473,11,FALSE)</f>
        <v>0.5</v>
      </c>
      <c r="F443" s="27">
        <f>VLOOKUP($O443,CardStats!$A$3:$AH$473,12,FALSE)</f>
        <v>0.75</v>
      </c>
      <c r="G443" s="27">
        <f>VLOOKUP($O443,CardStats!$A$3:$AH$473,14,FALSE)</f>
        <v>0.5</v>
      </c>
      <c r="H443" s="27">
        <f>VLOOKUP($O443,CardStats!$A$3:$AH$473,15,FALSE)</f>
        <v>0.75</v>
      </c>
      <c r="I443" s="27">
        <f>VLOOKUP($O443,CardStats!$A$3:$AH$473,17,FALSE)</f>
        <v>0.4</v>
      </c>
      <c r="J443" s="27">
        <f>VLOOKUP($O443,CardStats!$A$3:$AH$473,18,FALSE)</f>
        <v>0.75</v>
      </c>
      <c r="K443" s="27">
        <f>VLOOKUP($O443,CardStats!$A$3:$AH$473,20,FALSE)</f>
        <v>0.9</v>
      </c>
      <c r="L443" s="27">
        <f>VLOOKUP($O443,CardStats!$A$3:$AH$473,21,FALSE)</f>
        <v>1</v>
      </c>
      <c r="M443" s="27">
        <f>VLOOKUP($O443,CardStats!$A$3:$AH$473,23,FALSE)</f>
        <v>0.5</v>
      </c>
      <c r="N443" s="27">
        <f>VLOOKUP($O443,CardStats!$A$3:$AH$473,24,FALSE)</f>
        <v>0.75</v>
      </c>
      <c r="O443" s="24" t="str">
        <f>Fixtures!A443</f>
        <v>Hertha BSC</v>
      </c>
      <c r="P443" s="24" t="str">
        <f>Fixtures!E443</f>
        <v>Bundesliga</v>
      </c>
      <c r="Q443" s="25">
        <f>IF(Fixtures!C443&gt;7,Fixtures!D443)</f>
        <v>43861</v>
      </c>
      <c r="R443" s="24" t="str">
        <f>Fixtures!B443</f>
        <v>Schalke 04</v>
      </c>
      <c r="S443" s="22">
        <f>VLOOKUP($R443,CardStats!$A$3:$AH$473,5,FALSE)</f>
        <v>3.9</v>
      </c>
      <c r="T443" s="22">
        <f>VLOOKUP($R443,CardStats!$A$3:$AH$473,7,FALSE)</f>
        <v>4.4000000000000004</v>
      </c>
      <c r="U443" s="22">
        <f>VLOOKUP($R443,CardStats!$A$3:$AH$473,8,FALSE)</f>
        <v>2</v>
      </c>
      <c r="V443" s="22">
        <f>VLOOKUP($R443,CardStats!$A$3:$AH$473,10,FALSE)</f>
        <v>2.2000000000000002</v>
      </c>
      <c r="W443" s="27">
        <f>VLOOKUP($R443,CardStats!$A$3:$AH$473,11,FALSE)</f>
        <v>0.6</v>
      </c>
      <c r="X443" s="27">
        <f>VLOOKUP($R443,CardStats!$A$3:$AH$473,13,FALSE)</f>
        <v>0.8</v>
      </c>
      <c r="Y443" s="27">
        <f>VLOOKUP($R443,CardStats!$A$3:$AH$473,14,FALSE)</f>
        <v>0.5</v>
      </c>
      <c r="Z443" s="27">
        <f>VLOOKUP($R443,CardStats!$A$3:$AH$473,16,FALSE)</f>
        <v>0.6</v>
      </c>
      <c r="AA443" s="27">
        <f>VLOOKUP($R443,CardStats!$A$3:$AH$473,17,FALSE)</f>
        <v>0.4</v>
      </c>
      <c r="AB443" s="27">
        <f>VLOOKUP($R443,CardStats!$A$3:$AH$473,19,FALSE)</f>
        <v>0.4</v>
      </c>
      <c r="AC443" s="27">
        <f>VLOOKUP($R443,CardStats!$A$3:$AH$473,20,FALSE)</f>
        <v>0.9</v>
      </c>
      <c r="AD443" s="27">
        <f>VLOOKUP($R443,CardStats!$A$3:$AH$473,22,FALSE)</f>
        <v>1</v>
      </c>
      <c r="AE443" s="27">
        <f>VLOOKUP($R443,CardStats!$A$3:$AH$473,23,FALSE)</f>
        <v>0.5</v>
      </c>
      <c r="AF443" s="27">
        <f>VLOOKUP($R443,CardStats!$A$3:$AH$473,25,FALSE)</f>
        <v>0.6</v>
      </c>
    </row>
    <row r="444" spans="1:32" hidden="1" x14ac:dyDescent="0.3">
      <c r="A444" s="22">
        <f>VLOOKUP($O444,CardStats!$A$3:$AH$473,5,FALSE)</f>
        <v>4.2727272727272725</v>
      </c>
      <c r="B444" s="22">
        <f>VLOOKUP($O444,CardStats!$A$3:$AH$473,6,FALSE)</f>
        <v>4.333333333333333</v>
      </c>
      <c r="C444" s="22">
        <f>VLOOKUP($O444,CardStats!$A$3:$AH$473,8,FALSE)</f>
        <v>2.1818181818181817</v>
      </c>
      <c r="D444" s="22">
        <f>VLOOKUP($O444,CardStats!$A$3:$AH$473,9,FALSE)</f>
        <v>1.8333333333333333</v>
      </c>
      <c r="E444" s="27">
        <f>VLOOKUP($O444,CardStats!$A$3:$AH$473,11,FALSE)</f>
        <v>0.90909090909090906</v>
      </c>
      <c r="F444" s="27">
        <f>VLOOKUP($O444,CardStats!$A$3:$AH$473,12,FALSE)</f>
        <v>1</v>
      </c>
      <c r="G444" s="27">
        <f>VLOOKUP($O444,CardStats!$A$3:$AH$473,14,FALSE)</f>
        <v>0.72727272727272729</v>
      </c>
      <c r="H444" s="27">
        <f>VLOOKUP($O444,CardStats!$A$3:$AH$473,15,FALSE)</f>
        <v>0.83333333333333337</v>
      </c>
      <c r="I444" s="27">
        <f>VLOOKUP($O444,CardStats!$A$3:$AH$473,17,FALSE)</f>
        <v>0.18181818181818182</v>
      </c>
      <c r="J444" s="27">
        <f>VLOOKUP($O444,CardStats!$A$3:$AH$473,18,FALSE)</f>
        <v>0.16666666666666666</v>
      </c>
      <c r="K444" s="27">
        <f>VLOOKUP($O444,CardStats!$A$3:$AH$473,20,FALSE)</f>
        <v>0.90909090909090906</v>
      </c>
      <c r="L444" s="27">
        <f>VLOOKUP($O444,CardStats!$A$3:$AH$473,21,FALSE)</f>
        <v>0.83333333333333337</v>
      </c>
      <c r="M444" s="27">
        <f>VLOOKUP($O444,CardStats!$A$3:$AH$473,23,FALSE)</f>
        <v>0.72727272727272729</v>
      </c>
      <c r="N444" s="27">
        <f>VLOOKUP($O444,CardStats!$A$3:$AH$473,24,FALSE)</f>
        <v>0.5</v>
      </c>
      <c r="O444" s="24" t="str">
        <f>Fixtures!A444</f>
        <v>AFC Bournemouth</v>
      </c>
      <c r="P444" s="24" t="str">
        <f>Fixtures!E444</f>
        <v>Premier League</v>
      </c>
      <c r="Q444" s="25">
        <f>IF(Fixtures!C444&gt;7,Fixtures!D444)</f>
        <v>43862</v>
      </c>
      <c r="R444" s="24" t="str">
        <f>Fixtures!B444</f>
        <v>Aston Villa</v>
      </c>
      <c r="S444" s="22">
        <f>VLOOKUP($R444,CardStats!$A$3:$AH$473,5,FALSE)</f>
        <v>4.5454545454545459</v>
      </c>
      <c r="T444" s="22">
        <f>VLOOKUP($R444,CardStats!$A$3:$AH$473,7,FALSE)</f>
        <v>5</v>
      </c>
      <c r="U444" s="22">
        <f>VLOOKUP($R444,CardStats!$A$3:$AH$473,8,FALSE)</f>
        <v>1.6363636363636365</v>
      </c>
      <c r="V444" s="22">
        <f>VLOOKUP($R444,CardStats!$A$3:$AH$473,10,FALSE)</f>
        <v>2.2000000000000002</v>
      </c>
      <c r="W444" s="27">
        <f>VLOOKUP($R444,CardStats!$A$3:$AH$473,11,FALSE)</f>
        <v>0.81818181818181823</v>
      </c>
      <c r="X444" s="27">
        <f>VLOOKUP($R444,CardStats!$A$3:$AH$473,13,FALSE)</f>
        <v>0.8</v>
      </c>
      <c r="Y444" s="27">
        <f>VLOOKUP($R444,CardStats!$A$3:$AH$473,14,FALSE)</f>
        <v>0.72727272727272729</v>
      </c>
      <c r="Z444" s="27">
        <f>VLOOKUP($R444,CardStats!$A$3:$AH$473,16,FALSE)</f>
        <v>0.8</v>
      </c>
      <c r="AA444" s="27">
        <f>VLOOKUP($R444,CardStats!$A$3:$AH$473,17,FALSE)</f>
        <v>0.54545454545454541</v>
      </c>
      <c r="AB444" s="27">
        <f>VLOOKUP($R444,CardStats!$A$3:$AH$473,19,FALSE)</f>
        <v>0.4</v>
      </c>
      <c r="AC444" s="27">
        <f>VLOOKUP($R444,CardStats!$A$3:$AH$473,20,FALSE)</f>
        <v>0.81818181818181823</v>
      </c>
      <c r="AD444" s="27">
        <f>VLOOKUP($R444,CardStats!$A$3:$AH$473,22,FALSE)</f>
        <v>0.8</v>
      </c>
      <c r="AE444" s="27">
        <f>VLOOKUP($R444,CardStats!$A$3:$AH$473,23,FALSE)</f>
        <v>0.36363636363636365</v>
      </c>
      <c r="AF444" s="27">
        <f>VLOOKUP($R444,CardStats!$A$3:$AH$473,25,FALSE)</f>
        <v>0.4</v>
      </c>
    </row>
    <row r="445" spans="1:32" hidden="1" x14ac:dyDescent="0.3">
      <c r="A445" s="22">
        <f>VLOOKUP($O445,CardStats!$A$3:$AH$473,5,FALSE)</f>
        <v>2.6363636363636362</v>
      </c>
      <c r="B445" s="22">
        <f>VLOOKUP($O445,CardStats!$A$3:$AH$473,6,FALSE)</f>
        <v>2.2000000000000002</v>
      </c>
      <c r="C445" s="22">
        <f>VLOOKUP($O445,CardStats!$A$3:$AH$473,8,FALSE)</f>
        <v>1.7272727272727273</v>
      </c>
      <c r="D445" s="22">
        <f>VLOOKUP($O445,CardStats!$A$3:$AH$473,9,FALSE)</f>
        <v>1</v>
      </c>
      <c r="E445" s="27">
        <f>VLOOKUP($O445,CardStats!$A$3:$AH$473,11,FALSE)</f>
        <v>0.54545454545454541</v>
      </c>
      <c r="F445" s="27">
        <f>VLOOKUP($O445,CardStats!$A$3:$AH$473,12,FALSE)</f>
        <v>0.4</v>
      </c>
      <c r="G445" s="27">
        <f>VLOOKUP($O445,CardStats!$A$3:$AH$473,14,FALSE)</f>
        <v>0.27272727272727271</v>
      </c>
      <c r="H445" s="27">
        <f>VLOOKUP($O445,CardStats!$A$3:$AH$473,15,FALSE)</f>
        <v>0.4</v>
      </c>
      <c r="I445" s="27">
        <f>VLOOKUP($O445,CardStats!$A$3:$AH$473,17,FALSE)</f>
        <v>0.27272727272727271</v>
      </c>
      <c r="J445" s="27">
        <f>VLOOKUP($O445,CardStats!$A$3:$AH$473,18,FALSE)</f>
        <v>0.4</v>
      </c>
      <c r="K445" s="27">
        <f>VLOOKUP($O445,CardStats!$A$3:$AH$473,20,FALSE)</f>
        <v>0.72727272727272729</v>
      </c>
      <c r="L445" s="27">
        <f>VLOOKUP($O445,CardStats!$A$3:$AH$473,21,FALSE)</f>
        <v>0.4</v>
      </c>
      <c r="M445" s="27">
        <f>VLOOKUP($O445,CardStats!$A$3:$AH$473,23,FALSE)</f>
        <v>0.63636363636363635</v>
      </c>
      <c r="N445" s="27">
        <f>VLOOKUP($O445,CardStats!$A$3:$AH$473,24,FALSE)</f>
        <v>0.4</v>
      </c>
      <c r="O445" s="24" t="str">
        <f>Fixtures!A445</f>
        <v>Burnley</v>
      </c>
      <c r="P445" s="24" t="str">
        <f>Fixtures!E445</f>
        <v>Premier League</v>
      </c>
      <c r="Q445" s="25">
        <f>IF(Fixtures!C445&gt;7,Fixtures!D445)</f>
        <v>43862</v>
      </c>
      <c r="R445" s="24" t="str">
        <f>Fixtures!B445</f>
        <v>Arsenal</v>
      </c>
      <c r="S445" s="22">
        <f>VLOOKUP($R445,CardStats!$A$3:$AH$473,5,FALSE)</f>
        <v>4.7272727272727275</v>
      </c>
      <c r="T445" s="22">
        <f>VLOOKUP($R445,CardStats!$A$3:$AH$473,7,FALSE)</f>
        <v>5.2</v>
      </c>
      <c r="U445" s="22">
        <f>VLOOKUP($R445,CardStats!$A$3:$AH$473,8,FALSE)</f>
        <v>2.5454545454545454</v>
      </c>
      <c r="V445" s="22">
        <f>VLOOKUP($R445,CardStats!$A$3:$AH$473,10,FALSE)</f>
        <v>2.6</v>
      </c>
      <c r="W445" s="27">
        <f>VLOOKUP($R445,CardStats!$A$3:$AH$473,11,FALSE)</f>
        <v>0.72727272727272729</v>
      </c>
      <c r="X445" s="27">
        <f>VLOOKUP($R445,CardStats!$A$3:$AH$473,13,FALSE)</f>
        <v>0.8</v>
      </c>
      <c r="Y445" s="27">
        <f>VLOOKUP($R445,CardStats!$A$3:$AH$473,14,FALSE)</f>
        <v>0.54545454545454541</v>
      </c>
      <c r="Z445" s="27">
        <f>VLOOKUP($R445,CardStats!$A$3:$AH$473,16,FALSE)</f>
        <v>0.8</v>
      </c>
      <c r="AA445" s="27">
        <f>VLOOKUP($R445,CardStats!$A$3:$AH$473,17,FALSE)</f>
        <v>0.45454545454545453</v>
      </c>
      <c r="AB445" s="27">
        <f>VLOOKUP($R445,CardStats!$A$3:$AH$473,19,FALSE)</f>
        <v>0.6</v>
      </c>
      <c r="AC445" s="27">
        <f>VLOOKUP($R445,CardStats!$A$3:$AH$473,20,FALSE)</f>
        <v>0.90909090909090906</v>
      </c>
      <c r="AD445" s="27">
        <f>VLOOKUP($R445,CardStats!$A$3:$AH$473,22,FALSE)</f>
        <v>1</v>
      </c>
      <c r="AE445" s="27">
        <f>VLOOKUP($R445,CardStats!$A$3:$AH$473,23,FALSE)</f>
        <v>0.72727272727272729</v>
      </c>
      <c r="AF445" s="27">
        <f>VLOOKUP($R445,CardStats!$A$3:$AH$473,25,FALSE)</f>
        <v>0.8</v>
      </c>
    </row>
    <row r="446" spans="1:32" hidden="1" x14ac:dyDescent="0.3">
      <c r="A446" s="22">
        <f>VLOOKUP($O446,CardStats!$A$3:$AH$473,5,FALSE)</f>
        <v>4.7272727272727275</v>
      </c>
      <c r="B446" s="22">
        <f>VLOOKUP($O446,CardStats!$A$3:$AH$473,6,FALSE)</f>
        <v>4.666666666666667</v>
      </c>
      <c r="C446" s="22">
        <f>VLOOKUP($O446,CardStats!$A$3:$AH$473,8,FALSE)</f>
        <v>2</v>
      </c>
      <c r="D446" s="22">
        <f>VLOOKUP($O446,CardStats!$A$3:$AH$473,9,FALSE)</f>
        <v>2</v>
      </c>
      <c r="E446" s="27">
        <f>VLOOKUP($O446,CardStats!$A$3:$AH$473,11,FALSE)</f>
        <v>0.81818181818181823</v>
      </c>
      <c r="F446" s="27">
        <f>VLOOKUP($O446,CardStats!$A$3:$AH$473,12,FALSE)</f>
        <v>0.83333333333333337</v>
      </c>
      <c r="G446" s="27">
        <f>VLOOKUP($O446,CardStats!$A$3:$AH$473,14,FALSE)</f>
        <v>0.81818181818181823</v>
      </c>
      <c r="H446" s="27">
        <f>VLOOKUP($O446,CardStats!$A$3:$AH$473,15,FALSE)</f>
        <v>0.83333333333333337</v>
      </c>
      <c r="I446" s="27">
        <f>VLOOKUP($O446,CardStats!$A$3:$AH$473,17,FALSE)</f>
        <v>0.54545454545454541</v>
      </c>
      <c r="J446" s="27">
        <f>VLOOKUP($O446,CardStats!$A$3:$AH$473,18,FALSE)</f>
        <v>0.5</v>
      </c>
      <c r="K446" s="27">
        <f>VLOOKUP($O446,CardStats!$A$3:$AH$473,20,FALSE)</f>
        <v>0.90909090909090906</v>
      </c>
      <c r="L446" s="27">
        <f>VLOOKUP($O446,CardStats!$A$3:$AH$473,21,FALSE)</f>
        <v>1</v>
      </c>
      <c r="M446" s="27">
        <f>VLOOKUP($O446,CardStats!$A$3:$AH$473,23,FALSE)</f>
        <v>0.72727272727272729</v>
      </c>
      <c r="N446" s="27">
        <f>VLOOKUP($O446,CardStats!$A$3:$AH$473,24,FALSE)</f>
        <v>0.83333333333333337</v>
      </c>
      <c r="O446" s="24" t="str">
        <f>Fixtures!A446</f>
        <v>Crystal Palace</v>
      </c>
      <c r="P446" s="24" t="str">
        <f>Fixtures!E446</f>
        <v>Premier League</v>
      </c>
      <c r="Q446" s="25">
        <f>IF(Fixtures!C446&gt;7,Fixtures!D446)</f>
        <v>43862</v>
      </c>
      <c r="R446" s="24" t="str">
        <f>Fixtures!B446</f>
        <v>Sheffield United</v>
      </c>
      <c r="S446" s="22">
        <f>VLOOKUP($R446,CardStats!$A$3:$AH$473,5,FALSE)</f>
        <v>3.1818181818181817</v>
      </c>
      <c r="T446" s="22">
        <f>VLOOKUP($R446,CardStats!$A$3:$AH$473,7,FALSE)</f>
        <v>2.8</v>
      </c>
      <c r="U446" s="22">
        <f>VLOOKUP($R446,CardStats!$A$3:$AH$473,8,FALSE)</f>
        <v>1.9090909090909092</v>
      </c>
      <c r="V446" s="22">
        <f>VLOOKUP($R446,CardStats!$A$3:$AH$473,10,FALSE)</f>
        <v>1.8</v>
      </c>
      <c r="W446" s="27">
        <f>VLOOKUP($R446,CardStats!$A$3:$AH$473,11,FALSE)</f>
        <v>0.63636363636363635</v>
      </c>
      <c r="X446" s="27">
        <f>VLOOKUP($R446,CardStats!$A$3:$AH$473,13,FALSE)</f>
        <v>0.6</v>
      </c>
      <c r="Y446" s="27">
        <f>VLOOKUP($R446,CardStats!$A$3:$AH$473,14,FALSE)</f>
        <v>0.36363636363636365</v>
      </c>
      <c r="Z446" s="27">
        <f>VLOOKUP($R446,CardStats!$A$3:$AH$473,16,FALSE)</f>
        <v>0.4</v>
      </c>
      <c r="AA446" s="27">
        <f>VLOOKUP($R446,CardStats!$A$3:$AH$473,17,FALSE)</f>
        <v>9.0909090909090912E-2</v>
      </c>
      <c r="AB446" s="27">
        <f>VLOOKUP($R446,CardStats!$A$3:$AH$473,19,FALSE)</f>
        <v>0</v>
      </c>
      <c r="AC446" s="27">
        <f>VLOOKUP($R446,CardStats!$A$3:$AH$473,20,FALSE)</f>
        <v>1</v>
      </c>
      <c r="AD446" s="27">
        <f>VLOOKUP($R446,CardStats!$A$3:$AH$473,22,FALSE)</f>
        <v>1</v>
      </c>
      <c r="AE446" s="27">
        <f>VLOOKUP($R446,CardStats!$A$3:$AH$473,23,FALSE)</f>
        <v>0.54545454545454541</v>
      </c>
      <c r="AF446" s="27">
        <f>VLOOKUP($R446,CardStats!$A$3:$AH$473,25,FALSE)</f>
        <v>0.6</v>
      </c>
    </row>
    <row r="447" spans="1:32" hidden="1" x14ac:dyDescent="0.3">
      <c r="A447" s="22">
        <f>VLOOKUP($O447,CardStats!$A$3:$AH$473,5,FALSE)</f>
        <v>2.7272727272727271</v>
      </c>
      <c r="B447" s="22">
        <f>VLOOKUP($O447,CardStats!$A$3:$AH$473,6,FALSE)</f>
        <v>3</v>
      </c>
      <c r="C447" s="22">
        <f>VLOOKUP($O447,CardStats!$A$3:$AH$473,8,FALSE)</f>
        <v>1</v>
      </c>
      <c r="D447" s="22">
        <f>VLOOKUP($O447,CardStats!$A$3:$AH$473,9,FALSE)</f>
        <v>0.6</v>
      </c>
      <c r="E447" s="27">
        <f>VLOOKUP($O447,CardStats!$A$3:$AH$473,11,FALSE)</f>
        <v>0.63636363636363635</v>
      </c>
      <c r="F447" s="27">
        <f>VLOOKUP($O447,CardStats!$A$3:$AH$473,12,FALSE)</f>
        <v>0.8</v>
      </c>
      <c r="G447" s="27">
        <f>VLOOKUP($O447,CardStats!$A$3:$AH$473,14,FALSE)</f>
        <v>0.27272727272727271</v>
      </c>
      <c r="H447" s="27">
        <f>VLOOKUP($O447,CardStats!$A$3:$AH$473,15,FALSE)</f>
        <v>0.2</v>
      </c>
      <c r="I447" s="27">
        <f>VLOOKUP($O447,CardStats!$A$3:$AH$473,17,FALSE)</f>
        <v>9.0909090909090912E-2</v>
      </c>
      <c r="J447" s="27">
        <f>VLOOKUP($O447,CardStats!$A$3:$AH$473,18,FALSE)</f>
        <v>0</v>
      </c>
      <c r="K447" s="27">
        <f>VLOOKUP($O447,CardStats!$A$3:$AH$473,20,FALSE)</f>
        <v>0.54545454545454541</v>
      </c>
      <c r="L447" s="27">
        <f>VLOOKUP($O447,CardStats!$A$3:$AH$473,21,FALSE)</f>
        <v>0.6</v>
      </c>
      <c r="M447" s="27">
        <f>VLOOKUP($O447,CardStats!$A$3:$AH$473,23,FALSE)</f>
        <v>0.27272727272727271</v>
      </c>
      <c r="N447" s="27">
        <f>VLOOKUP($O447,CardStats!$A$3:$AH$473,24,FALSE)</f>
        <v>0</v>
      </c>
      <c r="O447" s="24" t="str">
        <f>Fixtures!A447</f>
        <v>Leicester City</v>
      </c>
      <c r="P447" s="24" t="str">
        <f>Fixtures!E447</f>
        <v>Premier League</v>
      </c>
      <c r="Q447" s="25">
        <f>IF(Fixtures!C447&gt;7,Fixtures!D447)</f>
        <v>43862</v>
      </c>
      <c r="R447" s="24" t="str">
        <f>Fixtures!B447</f>
        <v>Chelsea</v>
      </c>
      <c r="S447" s="22">
        <f>VLOOKUP($R447,CardStats!$A$3:$AH$473,5,FALSE)</f>
        <v>3.6363636363636362</v>
      </c>
      <c r="T447" s="22">
        <f>VLOOKUP($R447,CardStats!$A$3:$AH$473,7,FALSE)</f>
        <v>4</v>
      </c>
      <c r="U447" s="22">
        <f>VLOOKUP($R447,CardStats!$A$3:$AH$473,8,FALSE)</f>
        <v>1.8181818181818181</v>
      </c>
      <c r="V447" s="22">
        <f>VLOOKUP($R447,CardStats!$A$3:$AH$473,10,FALSE)</f>
        <v>2</v>
      </c>
      <c r="W447" s="27">
        <f>VLOOKUP($R447,CardStats!$A$3:$AH$473,11,FALSE)</f>
        <v>0.63636363636363635</v>
      </c>
      <c r="X447" s="27">
        <f>VLOOKUP($R447,CardStats!$A$3:$AH$473,13,FALSE)</f>
        <v>0.66666666666666663</v>
      </c>
      <c r="Y447" s="27">
        <f>VLOOKUP($R447,CardStats!$A$3:$AH$473,14,FALSE)</f>
        <v>0.45454545454545453</v>
      </c>
      <c r="Z447" s="27">
        <f>VLOOKUP($R447,CardStats!$A$3:$AH$473,16,FALSE)</f>
        <v>0.5</v>
      </c>
      <c r="AA447" s="27">
        <f>VLOOKUP($R447,CardStats!$A$3:$AH$473,17,FALSE)</f>
        <v>0.45454545454545453</v>
      </c>
      <c r="AB447" s="27">
        <f>VLOOKUP($R447,CardStats!$A$3:$AH$473,19,FALSE)</f>
        <v>0.5</v>
      </c>
      <c r="AC447" s="27">
        <f>VLOOKUP($R447,CardStats!$A$3:$AH$473,20,FALSE)</f>
        <v>0.90909090909090906</v>
      </c>
      <c r="AD447" s="27">
        <f>VLOOKUP($R447,CardStats!$A$3:$AH$473,22,FALSE)</f>
        <v>1</v>
      </c>
      <c r="AE447" s="27">
        <f>VLOOKUP($R447,CardStats!$A$3:$AH$473,23,FALSE)</f>
        <v>0.63636363636363635</v>
      </c>
      <c r="AF447" s="27">
        <f>VLOOKUP($R447,CardStats!$A$3:$AH$473,25,FALSE)</f>
        <v>0.66666666666666663</v>
      </c>
    </row>
    <row r="448" spans="1:32" hidden="1" x14ac:dyDescent="0.3">
      <c r="A448" s="22">
        <f>VLOOKUP($O448,CardStats!$A$3:$AH$473,5,FALSE)</f>
        <v>2.7272727272727271</v>
      </c>
      <c r="B448" s="22">
        <f>VLOOKUP($O448,CardStats!$A$3:$AH$473,6,FALSE)</f>
        <v>3</v>
      </c>
      <c r="C448" s="22">
        <f>VLOOKUP($O448,CardStats!$A$3:$AH$473,8,FALSE)</f>
        <v>1.1818181818181819</v>
      </c>
      <c r="D448" s="22">
        <f>VLOOKUP($O448,CardStats!$A$3:$AH$473,9,FALSE)</f>
        <v>1</v>
      </c>
      <c r="E448" s="27">
        <f>VLOOKUP($O448,CardStats!$A$3:$AH$473,11,FALSE)</f>
        <v>0.45454545454545453</v>
      </c>
      <c r="F448" s="27">
        <f>VLOOKUP($O448,CardStats!$A$3:$AH$473,12,FALSE)</f>
        <v>0.4</v>
      </c>
      <c r="G448" s="27">
        <f>VLOOKUP($O448,CardStats!$A$3:$AH$473,14,FALSE)</f>
        <v>0.27272727272727271</v>
      </c>
      <c r="H448" s="27">
        <f>VLOOKUP($O448,CardStats!$A$3:$AH$473,15,FALSE)</f>
        <v>0.4</v>
      </c>
      <c r="I448" s="27">
        <f>VLOOKUP($O448,CardStats!$A$3:$AH$473,17,FALSE)</f>
        <v>0.27272727272727271</v>
      </c>
      <c r="J448" s="27">
        <f>VLOOKUP($O448,CardStats!$A$3:$AH$473,18,FALSE)</f>
        <v>0.4</v>
      </c>
      <c r="K448" s="27">
        <f>VLOOKUP($O448,CardStats!$A$3:$AH$473,20,FALSE)</f>
        <v>0.72727272727272729</v>
      </c>
      <c r="L448" s="27">
        <f>VLOOKUP($O448,CardStats!$A$3:$AH$473,21,FALSE)</f>
        <v>0.6</v>
      </c>
      <c r="M448" s="27">
        <f>VLOOKUP($O448,CardStats!$A$3:$AH$473,23,FALSE)</f>
        <v>0.27272727272727271</v>
      </c>
      <c r="N448" s="27">
        <f>VLOOKUP($O448,CardStats!$A$3:$AH$473,24,FALSE)</f>
        <v>0.2</v>
      </c>
      <c r="O448" s="24" t="str">
        <f>Fixtures!A448</f>
        <v>Liverpool</v>
      </c>
      <c r="P448" s="24" t="str">
        <f>Fixtures!E448</f>
        <v>Premier League</v>
      </c>
      <c r="Q448" s="25">
        <f>IF(Fixtures!C448&gt;7,Fixtures!D448)</f>
        <v>43862</v>
      </c>
      <c r="R448" s="24" t="str">
        <f>Fixtures!B448</f>
        <v>Southampton</v>
      </c>
      <c r="S448" s="22">
        <f>VLOOKUP($R448,CardStats!$A$3:$AH$473,5,FALSE)</f>
        <v>3.1818181818181817</v>
      </c>
      <c r="T448" s="22">
        <f>VLOOKUP($R448,CardStats!$A$3:$AH$473,7,FALSE)</f>
        <v>3.5</v>
      </c>
      <c r="U448" s="22">
        <f>VLOOKUP($R448,CardStats!$A$3:$AH$473,8,FALSE)</f>
        <v>1.4545454545454546</v>
      </c>
      <c r="V448" s="22">
        <f>VLOOKUP($R448,CardStats!$A$3:$AH$473,10,FALSE)</f>
        <v>1.5</v>
      </c>
      <c r="W448" s="27">
        <f>VLOOKUP($R448,CardStats!$A$3:$AH$473,11,FALSE)</f>
        <v>0.72727272727272729</v>
      </c>
      <c r="X448" s="27">
        <f>VLOOKUP($R448,CardStats!$A$3:$AH$473,13,FALSE)</f>
        <v>0.83333333333333337</v>
      </c>
      <c r="Y448" s="27">
        <f>VLOOKUP($R448,CardStats!$A$3:$AH$473,14,FALSE)</f>
        <v>0.54545454545454541</v>
      </c>
      <c r="Z448" s="27">
        <f>VLOOKUP($R448,CardStats!$A$3:$AH$473,16,FALSE)</f>
        <v>0.66666666666666663</v>
      </c>
      <c r="AA448" s="27">
        <f>VLOOKUP($R448,CardStats!$A$3:$AH$473,17,FALSE)</f>
        <v>0.27272727272727271</v>
      </c>
      <c r="AB448" s="27">
        <f>VLOOKUP($R448,CardStats!$A$3:$AH$473,19,FALSE)</f>
        <v>0.33333333333333331</v>
      </c>
      <c r="AC448" s="27">
        <f>VLOOKUP($R448,CardStats!$A$3:$AH$473,20,FALSE)</f>
        <v>0.81818181818181823</v>
      </c>
      <c r="AD448" s="27">
        <f>VLOOKUP($R448,CardStats!$A$3:$AH$473,22,FALSE)</f>
        <v>0.83333333333333337</v>
      </c>
      <c r="AE448" s="27">
        <f>VLOOKUP($R448,CardStats!$A$3:$AH$473,23,FALSE)</f>
        <v>0.45454545454545453</v>
      </c>
      <c r="AF448" s="27">
        <f>VLOOKUP($R448,CardStats!$A$3:$AH$473,25,FALSE)</f>
        <v>0.5</v>
      </c>
    </row>
    <row r="449" spans="1:32" hidden="1" x14ac:dyDescent="0.3">
      <c r="A449" s="22">
        <f>VLOOKUP($O449,CardStats!$A$3:$AH$473,5,FALSE)</f>
        <v>4.8181818181818183</v>
      </c>
      <c r="B449" s="22">
        <f>VLOOKUP($O449,CardStats!$A$3:$AH$473,6,FALSE)</f>
        <v>4.5999999999999996</v>
      </c>
      <c r="C449" s="22">
        <f>VLOOKUP($O449,CardStats!$A$3:$AH$473,8,FALSE)</f>
        <v>2.1818181818181817</v>
      </c>
      <c r="D449" s="22">
        <f>VLOOKUP($O449,CardStats!$A$3:$AH$473,9,FALSE)</f>
        <v>2</v>
      </c>
      <c r="E449" s="27">
        <f>VLOOKUP($O449,CardStats!$A$3:$AH$473,11,FALSE)</f>
        <v>0.90909090909090906</v>
      </c>
      <c r="F449" s="27">
        <f>VLOOKUP($O449,CardStats!$A$3:$AH$473,12,FALSE)</f>
        <v>0.8</v>
      </c>
      <c r="G449" s="27">
        <f>VLOOKUP($O449,CardStats!$A$3:$AH$473,14,FALSE)</f>
        <v>0.81818181818181823</v>
      </c>
      <c r="H449" s="27">
        <f>VLOOKUP($O449,CardStats!$A$3:$AH$473,15,FALSE)</f>
        <v>0.6</v>
      </c>
      <c r="I449" s="27">
        <f>VLOOKUP($O449,CardStats!$A$3:$AH$473,17,FALSE)</f>
        <v>0.54545454545454541</v>
      </c>
      <c r="J449" s="27">
        <f>VLOOKUP($O449,CardStats!$A$3:$AH$473,18,FALSE)</f>
        <v>0.6</v>
      </c>
      <c r="K449" s="27">
        <f>VLOOKUP($O449,CardStats!$A$3:$AH$473,20,FALSE)</f>
        <v>0.90909090909090906</v>
      </c>
      <c r="L449" s="27">
        <f>VLOOKUP($O449,CardStats!$A$3:$AH$473,21,FALSE)</f>
        <v>0.8</v>
      </c>
      <c r="M449" s="27">
        <f>VLOOKUP($O449,CardStats!$A$3:$AH$473,23,FALSE)</f>
        <v>0.81818181818181823</v>
      </c>
      <c r="N449" s="27">
        <f>VLOOKUP($O449,CardStats!$A$3:$AH$473,24,FALSE)</f>
        <v>0.6</v>
      </c>
      <c r="O449" s="24" t="str">
        <f>Fixtures!A449</f>
        <v>Manchester United</v>
      </c>
      <c r="P449" s="24" t="str">
        <f>Fixtures!E449</f>
        <v>Premier League</v>
      </c>
      <c r="Q449" s="25">
        <f>IF(Fixtures!C449&gt;7,Fixtures!D449)</f>
        <v>43862</v>
      </c>
      <c r="R449" s="24" t="str">
        <f>Fixtures!B449</f>
        <v>Wolverhampton Wanderers</v>
      </c>
      <c r="S449" s="22">
        <f>VLOOKUP($R449,CardStats!$A$3:$AH$473,5,FALSE)</f>
        <v>3.9090909090909092</v>
      </c>
      <c r="T449" s="22">
        <f>VLOOKUP($R449,CardStats!$A$3:$AH$473,7,FALSE)</f>
        <v>4.666666666666667</v>
      </c>
      <c r="U449" s="22">
        <f>VLOOKUP($R449,CardStats!$A$3:$AH$473,8,FALSE)</f>
        <v>2.0909090909090908</v>
      </c>
      <c r="V449" s="22">
        <f>VLOOKUP($R449,CardStats!$A$3:$AH$473,10,FALSE)</f>
        <v>2.8333333333333335</v>
      </c>
      <c r="W449" s="27">
        <f>VLOOKUP($R449,CardStats!$A$3:$AH$473,11,FALSE)</f>
        <v>0.63636363636363635</v>
      </c>
      <c r="X449" s="27">
        <f>VLOOKUP($R449,CardStats!$A$3:$AH$473,13,FALSE)</f>
        <v>0.66666666666666663</v>
      </c>
      <c r="Y449" s="27">
        <f>VLOOKUP($R449,CardStats!$A$3:$AH$473,14,FALSE)</f>
        <v>0.54545454545454541</v>
      </c>
      <c r="Z449" s="27">
        <f>VLOOKUP($R449,CardStats!$A$3:$AH$473,16,FALSE)</f>
        <v>0.66666666666666663</v>
      </c>
      <c r="AA449" s="27">
        <f>VLOOKUP($R449,CardStats!$A$3:$AH$473,17,FALSE)</f>
        <v>0.45454545454545453</v>
      </c>
      <c r="AB449" s="27">
        <f>VLOOKUP($R449,CardStats!$A$3:$AH$473,19,FALSE)</f>
        <v>0.66666666666666663</v>
      </c>
      <c r="AC449" s="27">
        <f>VLOOKUP($R449,CardStats!$A$3:$AH$473,20,FALSE)</f>
        <v>0.81818181818181823</v>
      </c>
      <c r="AD449" s="27">
        <f>VLOOKUP($R449,CardStats!$A$3:$AH$473,22,FALSE)</f>
        <v>1</v>
      </c>
      <c r="AE449" s="27">
        <f>VLOOKUP($R449,CardStats!$A$3:$AH$473,23,FALSE)</f>
        <v>0.72727272727272729</v>
      </c>
      <c r="AF449" s="27">
        <f>VLOOKUP($R449,CardStats!$A$3:$AH$473,25,FALSE)</f>
        <v>1</v>
      </c>
    </row>
    <row r="450" spans="1:32" hidden="1" x14ac:dyDescent="0.3">
      <c r="A450" s="22">
        <f>VLOOKUP($O450,CardStats!$A$3:$AH$473,5,FALSE)</f>
        <v>3.6363636363636362</v>
      </c>
      <c r="B450" s="22">
        <f>VLOOKUP($O450,CardStats!$A$3:$AH$473,6,FALSE)</f>
        <v>4.5999999999999996</v>
      </c>
      <c r="C450" s="22">
        <f>VLOOKUP($O450,CardStats!$A$3:$AH$473,8,FALSE)</f>
        <v>1.8181818181818181</v>
      </c>
      <c r="D450" s="22">
        <f>VLOOKUP($O450,CardStats!$A$3:$AH$473,9,FALSE)</f>
        <v>2.2000000000000002</v>
      </c>
      <c r="E450" s="27">
        <f>VLOOKUP($O450,CardStats!$A$3:$AH$473,11,FALSE)</f>
        <v>0.90909090909090906</v>
      </c>
      <c r="F450" s="27">
        <f>VLOOKUP($O450,CardStats!$A$3:$AH$473,12,FALSE)</f>
        <v>1</v>
      </c>
      <c r="G450" s="27">
        <f>VLOOKUP($O450,CardStats!$A$3:$AH$473,14,FALSE)</f>
        <v>0.54545454545454541</v>
      </c>
      <c r="H450" s="27">
        <f>VLOOKUP($O450,CardStats!$A$3:$AH$473,15,FALSE)</f>
        <v>0.8</v>
      </c>
      <c r="I450" s="27">
        <f>VLOOKUP($O450,CardStats!$A$3:$AH$473,17,FALSE)</f>
        <v>0.27272727272727271</v>
      </c>
      <c r="J450" s="27">
        <f>VLOOKUP($O450,CardStats!$A$3:$AH$473,18,FALSE)</f>
        <v>0.6</v>
      </c>
      <c r="K450" s="27">
        <f>VLOOKUP($O450,CardStats!$A$3:$AH$473,20,FALSE)</f>
        <v>0.90909090909090906</v>
      </c>
      <c r="L450" s="27">
        <f>VLOOKUP($O450,CardStats!$A$3:$AH$473,21,FALSE)</f>
        <v>1</v>
      </c>
      <c r="M450" s="27">
        <f>VLOOKUP($O450,CardStats!$A$3:$AH$473,23,FALSE)</f>
        <v>0.63636363636363635</v>
      </c>
      <c r="N450" s="27">
        <f>VLOOKUP($O450,CardStats!$A$3:$AH$473,24,FALSE)</f>
        <v>0.8</v>
      </c>
      <c r="O450" s="24" t="str">
        <f>Fixtures!A450</f>
        <v>Newcastle United</v>
      </c>
      <c r="P450" s="24" t="str">
        <f>Fixtures!E450</f>
        <v>Premier League</v>
      </c>
      <c r="Q450" s="25">
        <f>IF(Fixtures!C450&gt;7,Fixtures!D450)</f>
        <v>43862</v>
      </c>
      <c r="R450" s="24" t="str">
        <f>Fixtures!B450</f>
        <v>Norwich City</v>
      </c>
      <c r="S450" s="22">
        <f>VLOOKUP($R450,CardStats!$A$3:$AH$473,5,FALSE)</f>
        <v>3</v>
      </c>
      <c r="T450" s="22">
        <f>VLOOKUP($R450,CardStats!$A$3:$AH$473,7,FALSE)</f>
        <v>2.5</v>
      </c>
      <c r="U450" s="22">
        <f>VLOOKUP($R450,CardStats!$A$3:$AH$473,8,FALSE)</f>
        <v>1.5454545454545454</v>
      </c>
      <c r="V450" s="22">
        <f>VLOOKUP($R450,CardStats!$A$3:$AH$473,10,FALSE)</f>
        <v>1.5</v>
      </c>
      <c r="W450" s="27">
        <f>VLOOKUP($R450,CardStats!$A$3:$AH$473,11,FALSE)</f>
        <v>0.63636363636363635</v>
      </c>
      <c r="X450" s="27">
        <f>VLOOKUP($R450,CardStats!$A$3:$AH$473,13,FALSE)</f>
        <v>0.5</v>
      </c>
      <c r="Y450" s="27">
        <f>VLOOKUP($R450,CardStats!$A$3:$AH$473,14,FALSE)</f>
        <v>0.54545454545454541</v>
      </c>
      <c r="Z450" s="27">
        <f>VLOOKUP($R450,CardStats!$A$3:$AH$473,16,FALSE)</f>
        <v>0.33333333333333331</v>
      </c>
      <c r="AA450" s="27">
        <f>VLOOKUP($R450,CardStats!$A$3:$AH$473,17,FALSE)</f>
        <v>0</v>
      </c>
      <c r="AB450" s="27">
        <f>VLOOKUP($R450,CardStats!$A$3:$AH$473,19,FALSE)</f>
        <v>0</v>
      </c>
      <c r="AC450" s="27">
        <f>VLOOKUP($R450,CardStats!$A$3:$AH$473,20,FALSE)</f>
        <v>1</v>
      </c>
      <c r="AD450" s="27">
        <f>VLOOKUP($R450,CardStats!$A$3:$AH$473,22,FALSE)</f>
        <v>1</v>
      </c>
      <c r="AE450" s="27">
        <f>VLOOKUP($R450,CardStats!$A$3:$AH$473,23,FALSE)</f>
        <v>0.36363636363636365</v>
      </c>
      <c r="AF450" s="27">
        <f>VLOOKUP($R450,CardStats!$A$3:$AH$473,25,FALSE)</f>
        <v>0.33333333333333331</v>
      </c>
    </row>
    <row r="451" spans="1:32" hidden="1" x14ac:dyDescent="0.3">
      <c r="A451" s="22">
        <f>VLOOKUP($O451,CardStats!$A$3:$AH$473,5,FALSE)</f>
        <v>4.3636363636363633</v>
      </c>
      <c r="B451" s="22">
        <f>VLOOKUP($O451,CardStats!$A$3:$AH$473,6,FALSE)</f>
        <v>4.5999999999999996</v>
      </c>
      <c r="C451" s="22">
        <f>VLOOKUP($O451,CardStats!$A$3:$AH$473,8,FALSE)</f>
        <v>2.4545454545454546</v>
      </c>
      <c r="D451" s="22">
        <f>VLOOKUP($O451,CardStats!$A$3:$AH$473,9,FALSE)</f>
        <v>2.6</v>
      </c>
      <c r="E451" s="27">
        <f>VLOOKUP($O451,CardStats!$A$3:$AH$473,11,FALSE)</f>
        <v>0.81818181818181823</v>
      </c>
      <c r="F451" s="27">
        <f>VLOOKUP($O451,CardStats!$A$3:$AH$473,12,FALSE)</f>
        <v>0.8</v>
      </c>
      <c r="G451" s="27">
        <f>VLOOKUP($O451,CardStats!$A$3:$AH$473,14,FALSE)</f>
        <v>0.63636363636363635</v>
      </c>
      <c r="H451" s="27">
        <f>VLOOKUP($O451,CardStats!$A$3:$AH$473,15,FALSE)</f>
        <v>0.8</v>
      </c>
      <c r="I451" s="27">
        <f>VLOOKUP($O451,CardStats!$A$3:$AH$473,17,FALSE)</f>
        <v>0.36363636363636365</v>
      </c>
      <c r="J451" s="27">
        <f>VLOOKUP($O451,CardStats!$A$3:$AH$473,18,FALSE)</f>
        <v>0.4</v>
      </c>
      <c r="K451" s="27">
        <f>VLOOKUP($O451,CardStats!$A$3:$AH$473,20,FALSE)</f>
        <v>0.90909090909090906</v>
      </c>
      <c r="L451" s="27">
        <f>VLOOKUP($O451,CardStats!$A$3:$AH$473,21,FALSE)</f>
        <v>1</v>
      </c>
      <c r="M451" s="27">
        <f>VLOOKUP($O451,CardStats!$A$3:$AH$473,23,FALSE)</f>
        <v>0.72727272727272729</v>
      </c>
      <c r="N451" s="27">
        <f>VLOOKUP($O451,CardStats!$A$3:$AH$473,24,FALSE)</f>
        <v>0.8</v>
      </c>
      <c r="O451" s="24" t="str">
        <f>Fixtures!A451</f>
        <v>Tottenham Hotspur</v>
      </c>
      <c r="P451" s="24" t="str">
        <f>Fixtures!E451</f>
        <v>Premier League</v>
      </c>
      <c r="Q451" s="25">
        <f>IF(Fixtures!C451&gt;7,Fixtures!D451)</f>
        <v>43862</v>
      </c>
      <c r="R451" s="24" t="str">
        <f>Fixtures!B451</f>
        <v>Manchester City</v>
      </c>
      <c r="S451" s="22">
        <f>VLOOKUP($R451,CardStats!$A$3:$AH$473,5,FALSE)</f>
        <v>3.6363636363636362</v>
      </c>
      <c r="T451" s="22">
        <f>VLOOKUP($R451,CardStats!$A$3:$AH$473,7,FALSE)</f>
        <v>3.6</v>
      </c>
      <c r="U451" s="22">
        <f>VLOOKUP($R451,CardStats!$A$3:$AH$473,8,FALSE)</f>
        <v>2.1818181818181817</v>
      </c>
      <c r="V451" s="22">
        <f>VLOOKUP($R451,CardStats!$A$3:$AH$473,10,FALSE)</f>
        <v>1.8</v>
      </c>
      <c r="W451" s="27">
        <f>VLOOKUP($R451,CardStats!$A$3:$AH$473,11,FALSE)</f>
        <v>0.72727272727272729</v>
      </c>
      <c r="X451" s="27">
        <f>VLOOKUP($R451,CardStats!$A$3:$AH$473,13,FALSE)</f>
        <v>0.8</v>
      </c>
      <c r="Y451" s="27">
        <f>VLOOKUP($R451,CardStats!$A$3:$AH$473,14,FALSE)</f>
        <v>0.72727272727272729</v>
      </c>
      <c r="Z451" s="27">
        <f>VLOOKUP($R451,CardStats!$A$3:$AH$473,16,FALSE)</f>
        <v>0.8</v>
      </c>
      <c r="AA451" s="27">
        <f>VLOOKUP($R451,CardStats!$A$3:$AH$473,17,FALSE)</f>
        <v>9.0909090909090912E-2</v>
      </c>
      <c r="AB451" s="27">
        <f>VLOOKUP($R451,CardStats!$A$3:$AH$473,19,FALSE)</f>
        <v>0</v>
      </c>
      <c r="AC451" s="27">
        <f>VLOOKUP($R451,CardStats!$A$3:$AH$473,20,FALSE)</f>
        <v>1</v>
      </c>
      <c r="AD451" s="27">
        <f>VLOOKUP($R451,CardStats!$A$3:$AH$473,22,FALSE)</f>
        <v>1</v>
      </c>
      <c r="AE451" s="27">
        <f>VLOOKUP($R451,CardStats!$A$3:$AH$473,23,FALSE)</f>
        <v>0.63636363636363635</v>
      </c>
      <c r="AF451" s="27">
        <f>VLOOKUP($R451,CardStats!$A$3:$AH$473,25,FALSE)</f>
        <v>0.6</v>
      </c>
    </row>
    <row r="452" spans="1:32" hidden="1" x14ac:dyDescent="0.3">
      <c r="A452" s="22">
        <f>VLOOKUP($O452,CardStats!$A$3:$AH$473,5,FALSE)</f>
        <v>4.2727272727272725</v>
      </c>
      <c r="B452" s="22">
        <f>VLOOKUP($O452,CardStats!$A$3:$AH$473,6,FALSE)</f>
        <v>4.166666666666667</v>
      </c>
      <c r="C452" s="22">
        <f>VLOOKUP($O452,CardStats!$A$3:$AH$473,8,FALSE)</f>
        <v>2.2727272727272729</v>
      </c>
      <c r="D452" s="22">
        <f>VLOOKUP($O452,CardStats!$A$3:$AH$473,9,FALSE)</f>
        <v>2.1666666666666665</v>
      </c>
      <c r="E452" s="27">
        <f>VLOOKUP($O452,CardStats!$A$3:$AH$473,11,FALSE)</f>
        <v>0.63636363636363635</v>
      </c>
      <c r="F452" s="27">
        <f>VLOOKUP($O452,CardStats!$A$3:$AH$473,12,FALSE)</f>
        <v>0.5</v>
      </c>
      <c r="G452" s="27">
        <f>VLOOKUP($O452,CardStats!$A$3:$AH$473,14,FALSE)</f>
        <v>0.63636363636363635</v>
      </c>
      <c r="H452" s="27">
        <f>VLOOKUP($O452,CardStats!$A$3:$AH$473,15,FALSE)</f>
        <v>0.5</v>
      </c>
      <c r="I452" s="27">
        <f>VLOOKUP($O452,CardStats!$A$3:$AH$473,17,FALSE)</f>
        <v>0.54545454545454541</v>
      </c>
      <c r="J452" s="27">
        <f>VLOOKUP($O452,CardStats!$A$3:$AH$473,18,FALSE)</f>
        <v>0.5</v>
      </c>
      <c r="K452" s="27">
        <f>VLOOKUP($O452,CardStats!$A$3:$AH$473,20,FALSE)</f>
        <v>0.81818181818181823</v>
      </c>
      <c r="L452" s="27">
        <f>VLOOKUP($O452,CardStats!$A$3:$AH$473,21,FALSE)</f>
        <v>0.66666666666666663</v>
      </c>
      <c r="M452" s="27">
        <f>VLOOKUP($O452,CardStats!$A$3:$AH$473,23,FALSE)</f>
        <v>0.63636363636363635</v>
      </c>
      <c r="N452" s="27">
        <f>VLOOKUP($O452,CardStats!$A$3:$AH$473,24,FALSE)</f>
        <v>0.5</v>
      </c>
      <c r="O452" s="24" t="str">
        <f>Fixtures!A452</f>
        <v>Watford</v>
      </c>
      <c r="P452" s="24" t="str">
        <f>Fixtures!E452</f>
        <v>Premier League</v>
      </c>
      <c r="Q452" s="25">
        <f>IF(Fixtures!C452&gt;7,Fixtures!D452)</f>
        <v>43862</v>
      </c>
      <c r="R452" s="24" t="str">
        <f>Fixtures!B452</f>
        <v>Everton</v>
      </c>
      <c r="S452" s="22">
        <f>VLOOKUP($R452,CardStats!$A$3:$AH$473,5,FALSE)</f>
        <v>4.5454545454545459</v>
      </c>
      <c r="T452" s="22">
        <f>VLOOKUP($R452,CardStats!$A$3:$AH$473,7,FALSE)</f>
        <v>4.4000000000000004</v>
      </c>
      <c r="U452" s="22">
        <f>VLOOKUP($R452,CardStats!$A$3:$AH$473,8,FALSE)</f>
        <v>2.0909090909090908</v>
      </c>
      <c r="V452" s="22">
        <f>VLOOKUP($R452,CardStats!$A$3:$AH$473,10,FALSE)</f>
        <v>2.8</v>
      </c>
      <c r="W452" s="27">
        <f>VLOOKUP($R452,CardStats!$A$3:$AH$473,11,FALSE)</f>
        <v>1</v>
      </c>
      <c r="X452" s="27">
        <f>VLOOKUP($R452,CardStats!$A$3:$AH$473,13,FALSE)</f>
        <v>1</v>
      </c>
      <c r="Y452" s="27">
        <f>VLOOKUP($R452,CardStats!$A$3:$AH$473,14,FALSE)</f>
        <v>0.90909090909090906</v>
      </c>
      <c r="Z452" s="27">
        <f>VLOOKUP($R452,CardStats!$A$3:$AH$473,16,FALSE)</f>
        <v>0.8</v>
      </c>
      <c r="AA452" s="27">
        <f>VLOOKUP($R452,CardStats!$A$3:$AH$473,17,FALSE)</f>
        <v>0.45454545454545453</v>
      </c>
      <c r="AB452" s="27">
        <f>VLOOKUP($R452,CardStats!$A$3:$AH$473,19,FALSE)</f>
        <v>0.6</v>
      </c>
      <c r="AC452" s="27">
        <f>VLOOKUP($R452,CardStats!$A$3:$AH$473,20,FALSE)</f>
        <v>1</v>
      </c>
      <c r="AD452" s="27">
        <f>VLOOKUP($R452,CardStats!$A$3:$AH$473,22,FALSE)</f>
        <v>1</v>
      </c>
      <c r="AE452" s="27">
        <f>VLOOKUP($R452,CardStats!$A$3:$AH$473,23,FALSE)</f>
        <v>0.63636363636363635</v>
      </c>
      <c r="AF452" s="27">
        <f>VLOOKUP($R452,CardStats!$A$3:$AH$473,25,FALSE)</f>
        <v>0.8</v>
      </c>
    </row>
    <row r="453" spans="1:32" hidden="1" x14ac:dyDescent="0.3">
      <c r="A453" s="22">
        <f>VLOOKUP($O453,CardStats!$A$3:$AH$473,5,FALSE)</f>
        <v>3.6363636363636362</v>
      </c>
      <c r="B453" s="22">
        <f>VLOOKUP($O453,CardStats!$A$3:$AH$473,6,FALSE)</f>
        <v>3.8333333333333335</v>
      </c>
      <c r="C453" s="22">
        <f>VLOOKUP($O453,CardStats!$A$3:$AH$473,8,FALSE)</f>
        <v>2</v>
      </c>
      <c r="D453" s="22">
        <f>VLOOKUP($O453,CardStats!$A$3:$AH$473,9,FALSE)</f>
        <v>2.1666666666666665</v>
      </c>
      <c r="E453" s="27">
        <f>VLOOKUP($O453,CardStats!$A$3:$AH$473,11,FALSE)</f>
        <v>0.81818181818181823</v>
      </c>
      <c r="F453" s="27">
        <f>VLOOKUP($O453,CardStats!$A$3:$AH$473,12,FALSE)</f>
        <v>1</v>
      </c>
      <c r="G453" s="27">
        <f>VLOOKUP($O453,CardStats!$A$3:$AH$473,14,FALSE)</f>
        <v>0.63636363636363635</v>
      </c>
      <c r="H453" s="27">
        <f>VLOOKUP($O453,CardStats!$A$3:$AH$473,15,FALSE)</f>
        <v>0.66666666666666663</v>
      </c>
      <c r="I453" s="27">
        <f>VLOOKUP($O453,CardStats!$A$3:$AH$473,17,FALSE)</f>
        <v>0.18181818181818182</v>
      </c>
      <c r="J453" s="27">
        <f>VLOOKUP($O453,CardStats!$A$3:$AH$473,18,FALSE)</f>
        <v>0.16666666666666666</v>
      </c>
      <c r="K453" s="27">
        <f>VLOOKUP($O453,CardStats!$A$3:$AH$473,20,FALSE)</f>
        <v>1</v>
      </c>
      <c r="L453" s="27">
        <f>VLOOKUP($O453,CardStats!$A$3:$AH$473,21,FALSE)</f>
        <v>1</v>
      </c>
      <c r="M453" s="27">
        <f>VLOOKUP($O453,CardStats!$A$3:$AH$473,23,FALSE)</f>
        <v>0.81818181818181823</v>
      </c>
      <c r="N453" s="27">
        <f>VLOOKUP($O453,CardStats!$A$3:$AH$473,24,FALSE)</f>
        <v>1</v>
      </c>
      <c r="O453" s="24" t="str">
        <f>Fixtures!A453</f>
        <v>West Ham United</v>
      </c>
      <c r="P453" s="24" t="str">
        <f>Fixtures!E453</f>
        <v>Premier League</v>
      </c>
      <c r="Q453" s="25">
        <f>IF(Fixtures!C453&gt;7,Fixtures!D453)</f>
        <v>43862</v>
      </c>
      <c r="R453" s="24" t="str">
        <f>Fixtures!B453</f>
        <v>Brighton &amp; Hove Albion</v>
      </c>
      <c r="S453" s="22">
        <f>VLOOKUP($R453,CardStats!$A$3:$AH$473,5,FALSE)</f>
        <v>2.9090909090909092</v>
      </c>
      <c r="T453" s="22">
        <f>VLOOKUP($R453,CardStats!$A$3:$AH$473,7,FALSE)</f>
        <v>3.2</v>
      </c>
      <c r="U453" s="22">
        <f>VLOOKUP($R453,CardStats!$A$3:$AH$473,8,FALSE)</f>
        <v>1.4545454545454546</v>
      </c>
      <c r="V453" s="22">
        <f>VLOOKUP($R453,CardStats!$A$3:$AH$473,10,FALSE)</f>
        <v>2</v>
      </c>
      <c r="W453" s="27">
        <f>VLOOKUP($R453,CardStats!$A$3:$AH$473,11,FALSE)</f>
        <v>0.54545454545454541</v>
      </c>
      <c r="X453" s="27">
        <f>VLOOKUP($R453,CardStats!$A$3:$AH$473,13,FALSE)</f>
        <v>0.6</v>
      </c>
      <c r="Y453" s="27">
        <f>VLOOKUP($R453,CardStats!$A$3:$AH$473,14,FALSE)</f>
        <v>0.27272727272727271</v>
      </c>
      <c r="Z453" s="27">
        <f>VLOOKUP($R453,CardStats!$A$3:$AH$473,16,FALSE)</f>
        <v>0.4</v>
      </c>
      <c r="AA453" s="27">
        <f>VLOOKUP($R453,CardStats!$A$3:$AH$473,17,FALSE)</f>
        <v>0.27272727272727271</v>
      </c>
      <c r="AB453" s="27">
        <f>VLOOKUP($R453,CardStats!$A$3:$AH$473,19,FALSE)</f>
        <v>0.4</v>
      </c>
      <c r="AC453" s="27">
        <f>VLOOKUP($R453,CardStats!$A$3:$AH$473,20,FALSE)</f>
        <v>0.72727272727272729</v>
      </c>
      <c r="AD453" s="27">
        <f>VLOOKUP($R453,CardStats!$A$3:$AH$473,22,FALSE)</f>
        <v>1</v>
      </c>
      <c r="AE453" s="27">
        <f>VLOOKUP($R453,CardStats!$A$3:$AH$473,23,FALSE)</f>
        <v>0.45454545454545453</v>
      </c>
      <c r="AF453" s="27">
        <f>VLOOKUP($R453,CardStats!$A$3:$AH$473,25,FALSE)</f>
        <v>0.4</v>
      </c>
    </row>
    <row r="454" spans="1:32" hidden="1" x14ac:dyDescent="0.3">
      <c r="A454" s="22">
        <f>VLOOKUP($O454,CardStats!$A$3:$AH$473,5,FALSE)</f>
        <v>4.9090909090909092</v>
      </c>
      <c r="B454" s="22">
        <f>VLOOKUP($O454,CardStats!$A$3:$AH$473,6,FALSE)</f>
        <v>4.4000000000000004</v>
      </c>
      <c r="C454" s="22">
        <f>VLOOKUP($O454,CardStats!$A$3:$AH$473,8,FALSE)</f>
        <v>2</v>
      </c>
      <c r="D454" s="22">
        <f>VLOOKUP($O454,CardStats!$A$3:$AH$473,9,FALSE)</f>
        <v>1.4</v>
      </c>
      <c r="E454" s="27">
        <f>VLOOKUP($O454,CardStats!$A$3:$AH$473,11,FALSE)</f>
        <v>1</v>
      </c>
      <c r="F454" s="27">
        <f>VLOOKUP($O454,CardStats!$A$3:$AH$473,12,FALSE)</f>
        <v>1</v>
      </c>
      <c r="G454" s="27">
        <f>VLOOKUP($O454,CardStats!$A$3:$AH$473,14,FALSE)</f>
        <v>0.90909090909090906</v>
      </c>
      <c r="H454" s="27">
        <f>VLOOKUP($O454,CardStats!$A$3:$AH$473,15,FALSE)</f>
        <v>0.8</v>
      </c>
      <c r="I454" s="27">
        <f>VLOOKUP($O454,CardStats!$A$3:$AH$473,17,FALSE)</f>
        <v>0.54545454545454541</v>
      </c>
      <c r="J454" s="27">
        <f>VLOOKUP($O454,CardStats!$A$3:$AH$473,18,FALSE)</f>
        <v>0.4</v>
      </c>
      <c r="K454" s="27">
        <f>VLOOKUP($O454,CardStats!$A$3:$AH$473,20,FALSE)</f>
        <v>0.90909090909090906</v>
      </c>
      <c r="L454" s="27">
        <f>VLOOKUP($O454,CardStats!$A$3:$AH$473,21,FALSE)</f>
        <v>1</v>
      </c>
      <c r="M454" s="27">
        <f>VLOOKUP($O454,CardStats!$A$3:$AH$473,23,FALSE)</f>
        <v>0.63636363636363635</v>
      </c>
      <c r="N454" s="27">
        <f>VLOOKUP($O454,CardStats!$A$3:$AH$473,24,FALSE)</f>
        <v>0.4</v>
      </c>
      <c r="O454" s="24" t="str">
        <f>Fixtures!A454</f>
        <v>Rennes</v>
      </c>
      <c r="P454" s="24" t="str">
        <f>Fixtures!E454</f>
        <v>Ligue 1</v>
      </c>
      <c r="Q454" s="25">
        <f>IF(Fixtures!C454&gt;7,Fixtures!D454)</f>
        <v>43862</v>
      </c>
      <c r="R454" s="24" t="str">
        <f>Fixtures!B454</f>
        <v>Nantes</v>
      </c>
      <c r="S454" s="22">
        <f>VLOOKUP($R454,CardStats!$A$3:$AH$473,5,FALSE)</f>
        <v>4.333333333333333</v>
      </c>
      <c r="T454" s="22">
        <f>VLOOKUP($R454,CardStats!$A$3:$AH$473,7,FALSE)</f>
        <v>4.666666666666667</v>
      </c>
      <c r="U454" s="22">
        <f>VLOOKUP($R454,CardStats!$A$3:$AH$473,8,FALSE)</f>
        <v>1.8333333333333333</v>
      </c>
      <c r="V454" s="22">
        <f>VLOOKUP($R454,CardStats!$A$3:$AH$473,10,FALSE)</f>
        <v>2.3333333333333335</v>
      </c>
      <c r="W454" s="27">
        <f>VLOOKUP($R454,CardStats!$A$3:$AH$473,11,FALSE)</f>
        <v>1</v>
      </c>
      <c r="X454" s="27">
        <f>VLOOKUP($R454,CardStats!$A$3:$AH$473,13,FALSE)</f>
        <v>1</v>
      </c>
      <c r="Y454" s="27">
        <f>VLOOKUP($R454,CardStats!$A$3:$AH$473,14,FALSE)</f>
        <v>0.75</v>
      </c>
      <c r="Z454" s="27">
        <f>VLOOKUP($R454,CardStats!$A$3:$AH$473,16,FALSE)</f>
        <v>0.83333333333333337</v>
      </c>
      <c r="AA454" s="27">
        <f>VLOOKUP($R454,CardStats!$A$3:$AH$473,17,FALSE)</f>
        <v>0.25</v>
      </c>
      <c r="AB454" s="27">
        <f>VLOOKUP($R454,CardStats!$A$3:$AH$473,19,FALSE)</f>
        <v>0.33333333333333331</v>
      </c>
      <c r="AC454" s="27">
        <f>VLOOKUP($R454,CardStats!$A$3:$AH$473,20,FALSE)</f>
        <v>0.91666666666666663</v>
      </c>
      <c r="AD454" s="27">
        <f>VLOOKUP($R454,CardStats!$A$3:$AH$473,22,FALSE)</f>
        <v>1</v>
      </c>
      <c r="AE454" s="27">
        <f>VLOOKUP($R454,CardStats!$A$3:$AH$473,23,FALSE)</f>
        <v>0.66666666666666663</v>
      </c>
      <c r="AF454" s="27">
        <f>VLOOKUP($R454,CardStats!$A$3:$AH$473,25,FALSE)</f>
        <v>0.83333333333333337</v>
      </c>
    </row>
    <row r="455" spans="1:32" hidden="1" x14ac:dyDescent="0.3">
      <c r="A455" s="22">
        <f>VLOOKUP($O455,CardStats!$A$3:$AH$473,5,FALSE)</f>
        <v>5</v>
      </c>
      <c r="B455" s="22">
        <f>VLOOKUP($O455,CardStats!$A$3:$AH$473,6,FALSE)</f>
        <v>4.666666666666667</v>
      </c>
      <c r="C455" s="22">
        <f>VLOOKUP($O455,CardStats!$A$3:$AH$473,8,FALSE)</f>
        <v>2.5833333333333335</v>
      </c>
      <c r="D455" s="22">
        <f>VLOOKUP($O455,CardStats!$A$3:$AH$473,9,FALSE)</f>
        <v>2.1666666666666665</v>
      </c>
      <c r="E455" s="27">
        <f>VLOOKUP($O455,CardStats!$A$3:$AH$473,11,FALSE)</f>
        <v>0.91666666666666663</v>
      </c>
      <c r="F455" s="27">
        <f>VLOOKUP($O455,CardStats!$A$3:$AH$473,12,FALSE)</f>
        <v>0.83333333333333337</v>
      </c>
      <c r="G455" s="27">
        <f>VLOOKUP($O455,CardStats!$A$3:$AH$473,14,FALSE)</f>
        <v>0.83333333333333337</v>
      </c>
      <c r="H455" s="27">
        <f>VLOOKUP($O455,CardStats!$A$3:$AH$473,15,FALSE)</f>
        <v>0.83333333333333337</v>
      </c>
      <c r="I455" s="27">
        <f>VLOOKUP($O455,CardStats!$A$3:$AH$473,17,FALSE)</f>
        <v>0.5</v>
      </c>
      <c r="J455" s="27">
        <f>VLOOKUP($O455,CardStats!$A$3:$AH$473,18,FALSE)</f>
        <v>0.5</v>
      </c>
      <c r="K455" s="27">
        <f>VLOOKUP($O455,CardStats!$A$3:$AH$473,20,FALSE)</f>
        <v>1</v>
      </c>
      <c r="L455" s="27">
        <f>VLOOKUP($O455,CardStats!$A$3:$AH$473,21,FALSE)</f>
        <v>1</v>
      </c>
      <c r="M455" s="27">
        <f>VLOOKUP($O455,CardStats!$A$3:$AH$473,23,FALSE)</f>
        <v>0.83333333333333337</v>
      </c>
      <c r="N455" s="27">
        <f>VLOOKUP($O455,CardStats!$A$3:$AH$473,24,FALSE)</f>
        <v>0.66666666666666663</v>
      </c>
      <c r="O455" s="24" t="str">
        <f>Fixtures!A455</f>
        <v>Nice</v>
      </c>
      <c r="P455" s="24" t="str">
        <f>Fixtures!E455</f>
        <v>Ligue 1</v>
      </c>
      <c r="Q455" s="25">
        <f>IF(Fixtures!C455&gt;7,Fixtures!D455)</f>
        <v>43862</v>
      </c>
      <c r="R455" s="24" t="str">
        <f>Fixtures!B455</f>
        <v>Olympique Lyonnais</v>
      </c>
      <c r="S455" s="22">
        <f>VLOOKUP($R455,CardStats!$A$3:$AH$473,5,FALSE)</f>
        <v>3.5</v>
      </c>
      <c r="T455" s="22">
        <f>VLOOKUP($R455,CardStats!$A$3:$AH$473,7,FALSE)</f>
        <v>3.8333333333333335</v>
      </c>
      <c r="U455" s="22">
        <f>VLOOKUP($R455,CardStats!$A$3:$AH$473,8,FALSE)</f>
        <v>1.6666666666666667</v>
      </c>
      <c r="V455" s="22">
        <f>VLOOKUP($R455,CardStats!$A$3:$AH$473,10,FALSE)</f>
        <v>1.8333333333333333</v>
      </c>
      <c r="W455" s="27">
        <f>VLOOKUP($R455,CardStats!$A$3:$AH$473,11,FALSE)</f>
        <v>0.75</v>
      </c>
      <c r="X455" s="27">
        <f>VLOOKUP($R455,CardStats!$A$3:$AH$473,13,FALSE)</f>
        <v>0.83333333333333337</v>
      </c>
      <c r="Y455" s="27">
        <f>VLOOKUP($R455,CardStats!$A$3:$AH$473,14,FALSE)</f>
        <v>0.41666666666666669</v>
      </c>
      <c r="Z455" s="27">
        <f>VLOOKUP($R455,CardStats!$A$3:$AH$473,16,FALSE)</f>
        <v>0.5</v>
      </c>
      <c r="AA455" s="27">
        <f>VLOOKUP($R455,CardStats!$A$3:$AH$473,17,FALSE)</f>
        <v>0.33333333333333331</v>
      </c>
      <c r="AB455" s="27">
        <f>VLOOKUP($R455,CardStats!$A$3:$AH$473,19,FALSE)</f>
        <v>0.5</v>
      </c>
      <c r="AC455" s="27">
        <f>VLOOKUP($R455,CardStats!$A$3:$AH$473,20,FALSE)</f>
        <v>0.75</v>
      </c>
      <c r="AD455" s="27">
        <f>VLOOKUP($R455,CardStats!$A$3:$AH$473,22,FALSE)</f>
        <v>0.66666666666666663</v>
      </c>
      <c r="AE455" s="27">
        <f>VLOOKUP($R455,CardStats!$A$3:$AH$473,23,FALSE)</f>
        <v>0.5</v>
      </c>
      <c r="AF455" s="27">
        <f>VLOOKUP($R455,CardStats!$A$3:$AH$473,25,FALSE)</f>
        <v>0.66666666666666663</v>
      </c>
    </row>
    <row r="456" spans="1:32" hidden="1" x14ac:dyDescent="0.3">
      <c r="A456" s="22">
        <f>VLOOKUP($O456,CardStats!$A$3:$AH$473,5,FALSE)</f>
        <v>3.1666666666666665</v>
      </c>
      <c r="B456" s="22">
        <f>VLOOKUP($O456,CardStats!$A$3:$AH$473,6,FALSE)</f>
        <v>4.166666666666667</v>
      </c>
      <c r="C456" s="22">
        <f>VLOOKUP($O456,CardStats!$A$3:$AH$473,8,FALSE)</f>
        <v>1.5833333333333333</v>
      </c>
      <c r="D456" s="22">
        <f>VLOOKUP($O456,CardStats!$A$3:$AH$473,9,FALSE)</f>
        <v>2</v>
      </c>
      <c r="E456" s="27">
        <f>VLOOKUP($O456,CardStats!$A$3:$AH$473,11,FALSE)</f>
        <v>0.5</v>
      </c>
      <c r="F456" s="27">
        <f>VLOOKUP($O456,CardStats!$A$3:$AH$473,12,FALSE)</f>
        <v>0.66666666666666663</v>
      </c>
      <c r="G456" s="27">
        <f>VLOOKUP($O456,CardStats!$A$3:$AH$473,14,FALSE)</f>
        <v>0.41666666666666669</v>
      </c>
      <c r="H456" s="27">
        <f>VLOOKUP($O456,CardStats!$A$3:$AH$473,15,FALSE)</f>
        <v>0.66666666666666663</v>
      </c>
      <c r="I456" s="27">
        <f>VLOOKUP($O456,CardStats!$A$3:$AH$473,17,FALSE)</f>
        <v>0.33333333333333331</v>
      </c>
      <c r="J456" s="27">
        <f>VLOOKUP($O456,CardStats!$A$3:$AH$473,18,FALSE)</f>
        <v>0.5</v>
      </c>
      <c r="K456" s="27">
        <f>VLOOKUP($O456,CardStats!$A$3:$AH$473,20,FALSE)</f>
        <v>0.58333333333333337</v>
      </c>
      <c r="L456" s="27">
        <f>VLOOKUP($O456,CardStats!$A$3:$AH$473,21,FALSE)</f>
        <v>0.66666666666666663</v>
      </c>
      <c r="M456" s="27">
        <f>VLOOKUP($O456,CardStats!$A$3:$AH$473,23,FALSE)</f>
        <v>0.58333333333333337</v>
      </c>
      <c r="N456" s="27">
        <f>VLOOKUP($O456,CardStats!$A$3:$AH$473,24,FALSE)</f>
        <v>0.66666666666666663</v>
      </c>
      <c r="O456" s="24" t="str">
        <f>Fixtures!A456</f>
        <v>Dijon</v>
      </c>
      <c r="P456" s="24" t="str">
        <f>Fixtures!E456</f>
        <v>Ligue 1</v>
      </c>
      <c r="Q456" s="25">
        <f>IF(Fixtures!C456&gt;7,Fixtures!D456)</f>
        <v>43862</v>
      </c>
      <c r="R456" s="24" t="str">
        <f>Fixtures!B456</f>
        <v>Brest</v>
      </c>
      <c r="S456" s="22">
        <f>VLOOKUP($R456,CardStats!$A$3:$AH$473,5,FALSE)</f>
        <v>2.9166666666666665</v>
      </c>
      <c r="T456" s="22">
        <f>VLOOKUP($R456,CardStats!$A$3:$AH$473,7,FALSE)</f>
        <v>4.166666666666667</v>
      </c>
      <c r="U456" s="22">
        <f>VLOOKUP($R456,CardStats!$A$3:$AH$473,8,FALSE)</f>
        <v>1.5</v>
      </c>
      <c r="V456" s="22">
        <f>VLOOKUP($R456,CardStats!$A$3:$AH$473,10,FALSE)</f>
        <v>2</v>
      </c>
      <c r="W456" s="27">
        <f>VLOOKUP($R456,CardStats!$A$3:$AH$473,11,FALSE)</f>
        <v>0.58333333333333337</v>
      </c>
      <c r="X456" s="27">
        <f>VLOOKUP($R456,CardStats!$A$3:$AH$473,13,FALSE)</f>
        <v>0.83333333333333337</v>
      </c>
      <c r="Y456" s="27">
        <f>VLOOKUP($R456,CardStats!$A$3:$AH$473,14,FALSE)</f>
        <v>0.33333333333333331</v>
      </c>
      <c r="Z456" s="27">
        <f>VLOOKUP($R456,CardStats!$A$3:$AH$473,16,FALSE)</f>
        <v>0.5</v>
      </c>
      <c r="AA456" s="27">
        <f>VLOOKUP($R456,CardStats!$A$3:$AH$473,17,FALSE)</f>
        <v>0.16666666666666666</v>
      </c>
      <c r="AB456" s="27">
        <f>VLOOKUP($R456,CardStats!$A$3:$AH$473,19,FALSE)</f>
        <v>0.33333333333333331</v>
      </c>
      <c r="AC456" s="27">
        <f>VLOOKUP($R456,CardStats!$A$3:$AH$473,20,FALSE)</f>
        <v>0.75</v>
      </c>
      <c r="AD456" s="27">
        <f>VLOOKUP($R456,CardStats!$A$3:$AH$473,22,FALSE)</f>
        <v>0.83333333333333337</v>
      </c>
      <c r="AE456" s="27">
        <f>VLOOKUP($R456,CardStats!$A$3:$AH$473,23,FALSE)</f>
        <v>0.5</v>
      </c>
      <c r="AF456" s="27">
        <f>VLOOKUP($R456,CardStats!$A$3:$AH$473,25,FALSE)</f>
        <v>0.66666666666666663</v>
      </c>
    </row>
    <row r="457" spans="1:32" hidden="1" x14ac:dyDescent="0.3">
      <c r="A457" s="22">
        <f>VLOOKUP($O457,CardStats!$A$3:$AH$473,5,FALSE)</f>
        <v>5.3636363636363633</v>
      </c>
      <c r="B457" s="22">
        <f>VLOOKUP($O457,CardStats!$A$3:$AH$473,6,FALSE)</f>
        <v>6.8</v>
      </c>
      <c r="C457" s="22">
        <f>VLOOKUP($O457,CardStats!$A$3:$AH$473,8,FALSE)</f>
        <v>1.9090909090909092</v>
      </c>
      <c r="D457" s="22">
        <f>VLOOKUP($O457,CardStats!$A$3:$AH$473,9,FALSE)</f>
        <v>2.6</v>
      </c>
      <c r="E457" s="27">
        <f>VLOOKUP($O457,CardStats!$A$3:$AH$473,11,FALSE)</f>
        <v>0.90909090909090906</v>
      </c>
      <c r="F457" s="27">
        <f>VLOOKUP($O457,CardStats!$A$3:$AH$473,12,FALSE)</f>
        <v>1</v>
      </c>
      <c r="G457" s="27">
        <f>VLOOKUP($O457,CardStats!$A$3:$AH$473,14,FALSE)</f>
        <v>0.90909090909090906</v>
      </c>
      <c r="H457" s="27">
        <f>VLOOKUP($O457,CardStats!$A$3:$AH$473,15,FALSE)</f>
        <v>1</v>
      </c>
      <c r="I457" s="27">
        <f>VLOOKUP($O457,CardStats!$A$3:$AH$473,17,FALSE)</f>
        <v>0.54545454545454541</v>
      </c>
      <c r="J457" s="27">
        <f>VLOOKUP($O457,CardStats!$A$3:$AH$473,18,FALSE)</f>
        <v>1</v>
      </c>
      <c r="K457" s="27">
        <f>VLOOKUP($O457,CardStats!$A$3:$AH$473,20,FALSE)</f>
        <v>0.90909090909090906</v>
      </c>
      <c r="L457" s="27">
        <f>VLOOKUP($O457,CardStats!$A$3:$AH$473,21,FALSE)</f>
        <v>1</v>
      </c>
      <c r="M457" s="27">
        <f>VLOOKUP($O457,CardStats!$A$3:$AH$473,23,FALSE)</f>
        <v>0.36363636363636365</v>
      </c>
      <c r="N457" s="27">
        <f>VLOOKUP($O457,CardStats!$A$3:$AH$473,24,FALSE)</f>
        <v>0.6</v>
      </c>
      <c r="O457" s="24" t="str">
        <f>Fixtures!A457</f>
        <v>Nîmes</v>
      </c>
      <c r="P457" s="24" t="str">
        <f>Fixtures!E457</f>
        <v>Ligue 1</v>
      </c>
      <c r="Q457" s="25">
        <f>IF(Fixtures!C457&gt;7,Fixtures!D457)</f>
        <v>43862</v>
      </c>
      <c r="R457" s="24" t="str">
        <f>Fixtures!B457</f>
        <v>Monaco</v>
      </c>
      <c r="S457" s="22">
        <f>VLOOKUP($R457,CardStats!$A$3:$AH$473,5,FALSE)</f>
        <v>4.416666666666667</v>
      </c>
      <c r="T457" s="22">
        <f>VLOOKUP($R457,CardStats!$A$3:$AH$473,7,FALSE)</f>
        <v>4.166666666666667</v>
      </c>
      <c r="U457" s="22">
        <f>VLOOKUP($R457,CardStats!$A$3:$AH$473,8,FALSE)</f>
        <v>2.5</v>
      </c>
      <c r="V457" s="22">
        <f>VLOOKUP($R457,CardStats!$A$3:$AH$473,10,FALSE)</f>
        <v>2.6666666666666665</v>
      </c>
      <c r="W457" s="27">
        <f>VLOOKUP($R457,CardStats!$A$3:$AH$473,11,FALSE)</f>
        <v>0.91666666666666663</v>
      </c>
      <c r="X457" s="27">
        <f>VLOOKUP($R457,CardStats!$A$3:$AH$473,13,FALSE)</f>
        <v>0.83333333333333337</v>
      </c>
      <c r="Y457" s="27">
        <f>VLOOKUP($R457,CardStats!$A$3:$AH$473,14,FALSE)</f>
        <v>0.75</v>
      </c>
      <c r="Z457" s="27">
        <f>VLOOKUP($R457,CardStats!$A$3:$AH$473,16,FALSE)</f>
        <v>0.66666666666666663</v>
      </c>
      <c r="AA457" s="27">
        <f>VLOOKUP($R457,CardStats!$A$3:$AH$473,17,FALSE)</f>
        <v>0.5</v>
      </c>
      <c r="AB457" s="27">
        <f>VLOOKUP($R457,CardStats!$A$3:$AH$473,19,FALSE)</f>
        <v>0.33333333333333331</v>
      </c>
      <c r="AC457" s="27">
        <f>VLOOKUP($R457,CardStats!$A$3:$AH$473,20,FALSE)</f>
        <v>1</v>
      </c>
      <c r="AD457" s="27">
        <f>VLOOKUP($R457,CardStats!$A$3:$AH$473,22,FALSE)</f>
        <v>1</v>
      </c>
      <c r="AE457" s="27">
        <f>VLOOKUP($R457,CardStats!$A$3:$AH$473,23,FALSE)</f>
        <v>0.91666666666666663</v>
      </c>
      <c r="AF457" s="27">
        <f>VLOOKUP($R457,CardStats!$A$3:$AH$473,25,FALSE)</f>
        <v>1</v>
      </c>
    </row>
    <row r="458" spans="1:32" hidden="1" x14ac:dyDescent="0.3">
      <c r="A458" s="22">
        <f>VLOOKUP($O458,CardStats!$A$3:$AH$473,5,FALSE)</f>
        <v>3.3333333333333335</v>
      </c>
      <c r="B458" s="22">
        <f>VLOOKUP($O458,CardStats!$A$3:$AH$473,6,FALSE)</f>
        <v>2.8333333333333335</v>
      </c>
      <c r="C458" s="22">
        <f>VLOOKUP($O458,CardStats!$A$3:$AH$473,8,FALSE)</f>
        <v>1.9166666666666667</v>
      </c>
      <c r="D458" s="22">
        <f>VLOOKUP($O458,CardStats!$A$3:$AH$473,9,FALSE)</f>
        <v>1.6666666666666667</v>
      </c>
      <c r="E458" s="27">
        <f>VLOOKUP($O458,CardStats!$A$3:$AH$473,11,FALSE)</f>
        <v>0.66666666666666663</v>
      </c>
      <c r="F458" s="27">
        <f>VLOOKUP($O458,CardStats!$A$3:$AH$473,12,FALSE)</f>
        <v>0.66666666666666663</v>
      </c>
      <c r="G458" s="27">
        <f>VLOOKUP($O458,CardStats!$A$3:$AH$473,14,FALSE)</f>
        <v>0.41666666666666669</v>
      </c>
      <c r="H458" s="27">
        <f>VLOOKUP($O458,CardStats!$A$3:$AH$473,15,FALSE)</f>
        <v>0.33333333333333331</v>
      </c>
      <c r="I458" s="27">
        <f>VLOOKUP($O458,CardStats!$A$3:$AH$473,17,FALSE)</f>
        <v>0.25</v>
      </c>
      <c r="J458" s="27">
        <f>VLOOKUP($O458,CardStats!$A$3:$AH$473,18,FALSE)</f>
        <v>0</v>
      </c>
      <c r="K458" s="27">
        <f>VLOOKUP($O458,CardStats!$A$3:$AH$473,20,FALSE)</f>
        <v>0.83333333333333337</v>
      </c>
      <c r="L458" s="27">
        <f>VLOOKUP($O458,CardStats!$A$3:$AH$473,21,FALSE)</f>
        <v>0.83333333333333337</v>
      </c>
      <c r="M458" s="27">
        <f>VLOOKUP($O458,CardStats!$A$3:$AH$473,23,FALSE)</f>
        <v>0.66666666666666663</v>
      </c>
      <c r="N458" s="27">
        <f>VLOOKUP($O458,CardStats!$A$3:$AH$473,24,FALSE)</f>
        <v>0.66666666666666663</v>
      </c>
      <c r="O458" s="24" t="str">
        <f>Fixtures!A458</f>
        <v>PSG</v>
      </c>
      <c r="P458" s="24" t="str">
        <f>Fixtures!E458</f>
        <v>Ligue 1</v>
      </c>
      <c r="Q458" s="25">
        <f>IF(Fixtures!C458&gt;7,Fixtures!D458)</f>
        <v>43862</v>
      </c>
      <c r="R458" s="24" t="str">
        <f>Fixtures!B458</f>
        <v>Montpellier</v>
      </c>
      <c r="S458" s="22">
        <f>VLOOKUP($R458,CardStats!$A$3:$AH$473,5,FALSE)</f>
        <v>5</v>
      </c>
      <c r="T458" s="22">
        <f>VLOOKUP($R458,CardStats!$A$3:$AH$473,7,FALSE)</f>
        <v>4.5</v>
      </c>
      <c r="U458" s="22">
        <f>VLOOKUP($R458,CardStats!$A$3:$AH$473,8,FALSE)</f>
        <v>2</v>
      </c>
      <c r="V458" s="22">
        <f>VLOOKUP($R458,CardStats!$A$3:$AH$473,10,FALSE)</f>
        <v>1.8333333333333333</v>
      </c>
      <c r="W458" s="27">
        <f>VLOOKUP($R458,CardStats!$A$3:$AH$473,11,FALSE)</f>
        <v>0.91666666666666663</v>
      </c>
      <c r="X458" s="27">
        <f>VLOOKUP($R458,CardStats!$A$3:$AH$473,13,FALSE)</f>
        <v>0.83333333333333337</v>
      </c>
      <c r="Y458" s="27">
        <f>VLOOKUP($R458,CardStats!$A$3:$AH$473,14,FALSE)</f>
        <v>0.66666666666666663</v>
      </c>
      <c r="Z458" s="27">
        <f>VLOOKUP($R458,CardStats!$A$3:$AH$473,16,FALSE)</f>
        <v>0.5</v>
      </c>
      <c r="AA458" s="27">
        <f>VLOOKUP($R458,CardStats!$A$3:$AH$473,17,FALSE)</f>
        <v>0.5</v>
      </c>
      <c r="AB458" s="27">
        <f>VLOOKUP($R458,CardStats!$A$3:$AH$473,19,FALSE)</f>
        <v>0.33333333333333331</v>
      </c>
      <c r="AC458" s="27">
        <f>VLOOKUP($R458,CardStats!$A$3:$AH$473,20,FALSE)</f>
        <v>0.91666666666666663</v>
      </c>
      <c r="AD458" s="27">
        <f>VLOOKUP($R458,CardStats!$A$3:$AH$473,22,FALSE)</f>
        <v>0.83333333333333337</v>
      </c>
      <c r="AE458" s="27">
        <f>VLOOKUP($R458,CardStats!$A$3:$AH$473,23,FALSE)</f>
        <v>0.75</v>
      </c>
      <c r="AF458" s="27">
        <f>VLOOKUP($R458,CardStats!$A$3:$AH$473,25,FALSE)</f>
        <v>0.66666666666666663</v>
      </c>
    </row>
    <row r="459" spans="1:32" hidden="1" x14ac:dyDescent="0.3">
      <c r="A459" s="22">
        <f>VLOOKUP($O459,CardStats!$A$3:$AH$473,5,FALSE)</f>
        <v>2.5</v>
      </c>
      <c r="B459" s="22">
        <f>VLOOKUP($O459,CardStats!$A$3:$AH$473,6,FALSE)</f>
        <v>2</v>
      </c>
      <c r="C459" s="22">
        <f>VLOOKUP($O459,CardStats!$A$3:$AH$473,8,FALSE)</f>
        <v>1.25</v>
      </c>
      <c r="D459" s="22">
        <f>VLOOKUP($O459,CardStats!$A$3:$AH$473,9,FALSE)</f>
        <v>1</v>
      </c>
      <c r="E459" s="27">
        <f>VLOOKUP($O459,CardStats!$A$3:$AH$473,11,FALSE)</f>
        <v>0.5</v>
      </c>
      <c r="F459" s="27">
        <f>VLOOKUP($O459,CardStats!$A$3:$AH$473,12,FALSE)</f>
        <v>0.2857142857142857</v>
      </c>
      <c r="G459" s="27">
        <f>VLOOKUP($O459,CardStats!$A$3:$AH$473,14,FALSE)</f>
        <v>0.16666666666666666</v>
      </c>
      <c r="H459" s="27">
        <f>VLOOKUP($O459,CardStats!$A$3:$AH$473,15,FALSE)</f>
        <v>0</v>
      </c>
      <c r="I459" s="27">
        <f>VLOOKUP($O459,CardStats!$A$3:$AH$473,17,FALSE)</f>
        <v>8.3333333333333329E-2</v>
      </c>
      <c r="J459" s="27">
        <f>VLOOKUP($O459,CardStats!$A$3:$AH$473,18,FALSE)</f>
        <v>0</v>
      </c>
      <c r="K459" s="27">
        <f>VLOOKUP($O459,CardStats!$A$3:$AH$473,20,FALSE)</f>
        <v>0.83333333333333337</v>
      </c>
      <c r="L459" s="27">
        <f>VLOOKUP($O459,CardStats!$A$3:$AH$473,21,FALSE)</f>
        <v>0.8571428571428571</v>
      </c>
      <c r="M459" s="27">
        <f>VLOOKUP($O459,CardStats!$A$3:$AH$473,23,FALSE)</f>
        <v>0.33333333333333331</v>
      </c>
      <c r="N459" s="27">
        <f>VLOOKUP($O459,CardStats!$A$3:$AH$473,24,FALSE)</f>
        <v>0.14285714285714285</v>
      </c>
      <c r="O459" s="24" t="str">
        <f>Fixtures!A459</f>
        <v>Angers SCO</v>
      </c>
      <c r="P459" s="24" t="str">
        <f>Fixtures!E459</f>
        <v>Ligue 1</v>
      </c>
      <c r="Q459" s="25">
        <f>IF(Fixtures!C459&gt;7,Fixtures!D459)</f>
        <v>43862</v>
      </c>
      <c r="R459" s="24" t="str">
        <f>Fixtures!B459</f>
        <v>Reims</v>
      </c>
      <c r="S459" s="22">
        <f>VLOOKUP($R459,CardStats!$A$3:$AH$473,5,FALSE)</f>
        <v>3</v>
      </c>
      <c r="T459" s="22">
        <f>VLOOKUP($R459,CardStats!$A$3:$AH$473,7,FALSE)</f>
        <v>3</v>
      </c>
      <c r="U459" s="22">
        <f>VLOOKUP($R459,CardStats!$A$3:$AH$473,8,FALSE)</f>
        <v>1.9166666666666667</v>
      </c>
      <c r="V459" s="22">
        <f>VLOOKUP($R459,CardStats!$A$3:$AH$473,10,FALSE)</f>
        <v>2</v>
      </c>
      <c r="W459" s="27">
        <f>VLOOKUP($R459,CardStats!$A$3:$AH$473,11,FALSE)</f>
        <v>0.58333333333333337</v>
      </c>
      <c r="X459" s="27">
        <f>VLOOKUP($R459,CardStats!$A$3:$AH$473,13,FALSE)</f>
        <v>0.66666666666666663</v>
      </c>
      <c r="Y459" s="27">
        <f>VLOOKUP($R459,CardStats!$A$3:$AH$473,14,FALSE)</f>
        <v>0.41666666666666669</v>
      </c>
      <c r="Z459" s="27">
        <f>VLOOKUP($R459,CardStats!$A$3:$AH$473,16,FALSE)</f>
        <v>0.5</v>
      </c>
      <c r="AA459" s="27">
        <f>VLOOKUP($R459,CardStats!$A$3:$AH$473,17,FALSE)</f>
        <v>8.3333333333333329E-2</v>
      </c>
      <c r="AB459" s="27">
        <f>VLOOKUP($R459,CardStats!$A$3:$AH$473,19,FALSE)</f>
        <v>0</v>
      </c>
      <c r="AC459" s="27">
        <f>VLOOKUP($R459,CardStats!$A$3:$AH$473,20,FALSE)</f>
        <v>0.83333333333333337</v>
      </c>
      <c r="AD459" s="27">
        <f>VLOOKUP($R459,CardStats!$A$3:$AH$473,22,FALSE)</f>
        <v>0.83333333333333337</v>
      </c>
      <c r="AE459" s="27">
        <f>VLOOKUP($R459,CardStats!$A$3:$AH$473,23,FALSE)</f>
        <v>0.66666666666666663</v>
      </c>
      <c r="AF459" s="27">
        <f>VLOOKUP($R459,CardStats!$A$3:$AH$473,25,FALSE)</f>
        <v>0.66666666666666663</v>
      </c>
    </row>
    <row r="460" spans="1:32" hidden="1" x14ac:dyDescent="0.3">
      <c r="A460" s="22">
        <f>VLOOKUP($O460,CardStats!$A$3:$AH$473,5,FALSE)</f>
        <v>4</v>
      </c>
      <c r="B460" s="22">
        <f>VLOOKUP($O460,CardStats!$A$3:$AH$473,6,FALSE)</f>
        <v>4.666666666666667</v>
      </c>
      <c r="C460" s="22">
        <f>VLOOKUP($O460,CardStats!$A$3:$AH$473,8,FALSE)</f>
        <v>2</v>
      </c>
      <c r="D460" s="22">
        <f>VLOOKUP($O460,CardStats!$A$3:$AH$473,9,FALSE)</f>
        <v>2.5</v>
      </c>
      <c r="E460" s="27">
        <f>VLOOKUP($O460,CardStats!$A$3:$AH$473,11,FALSE)</f>
        <v>0.66666666666666663</v>
      </c>
      <c r="F460" s="27">
        <f>VLOOKUP($O460,CardStats!$A$3:$AH$473,12,FALSE)</f>
        <v>0.83333333333333337</v>
      </c>
      <c r="G460" s="27">
        <f>VLOOKUP($O460,CardStats!$A$3:$AH$473,14,FALSE)</f>
        <v>0.66666666666666663</v>
      </c>
      <c r="H460" s="27">
        <f>VLOOKUP($O460,CardStats!$A$3:$AH$473,15,FALSE)</f>
        <v>0.83333333333333337</v>
      </c>
      <c r="I460" s="27">
        <f>VLOOKUP($O460,CardStats!$A$3:$AH$473,17,FALSE)</f>
        <v>0.41666666666666669</v>
      </c>
      <c r="J460" s="27">
        <f>VLOOKUP($O460,CardStats!$A$3:$AH$473,18,FALSE)</f>
        <v>0.5</v>
      </c>
      <c r="K460" s="27">
        <f>VLOOKUP($O460,CardStats!$A$3:$AH$473,20,FALSE)</f>
        <v>0.83333333333333337</v>
      </c>
      <c r="L460" s="27">
        <f>VLOOKUP($O460,CardStats!$A$3:$AH$473,21,FALSE)</f>
        <v>0.83333333333333337</v>
      </c>
      <c r="M460" s="27">
        <f>VLOOKUP($O460,CardStats!$A$3:$AH$473,23,FALSE)</f>
        <v>0.58333333333333337</v>
      </c>
      <c r="N460" s="27">
        <f>VLOOKUP($O460,CardStats!$A$3:$AH$473,24,FALSE)</f>
        <v>0.66666666666666663</v>
      </c>
      <c r="O460" s="24" t="str">
        <f>Fixtures!A460</f>
        <v>Strasbourg</v>
      </c>
      <c r="P460" s="24" t="str">
        <f>Fixtures!E460</f>
        <v>Ligue 1</v>
      </c>
      <c r="Q460" s="25">
        <f>IF(Fixtures!C460&gt;7,Fixtures!D460)</f>
        <v>43862</v>
      </c>
      <c r="R460" s="24" t="str">
        <f>Fixtures!B460</f>
        <v>Lille</v>
      </c>
      <c r="S460" s="22">
        <f>VLOOKUP($R460,CardStats!$A$3:$AH$473,5,FALSE)</f>
        <v>3.5</v>
      </c>
      <c r="T460" s="22">
        <f>VLOOKUP($R460,CardStats!$A$3:$AH$473,7,FALSE)</f>
        <v>4.333333333333333</v>
      </c>
      <c r="U460" s="22">
        <f>VLOOKUP($R460,CardStats!$A$3:$AH$473,8,FALSE)</f>
        <v>1.75</v>
      </c>
      <c r="V460" s="22">
        <f>VLOOKUP($R460,CardStats!$A$3:$AH$473,10,FALSE)</f>
        <v>2.5</v>
      </c>
      <c r="W460" s="27">
        <f>VLOOKUP($R460,CardStats!$A$3:$AH$473,11,FALSE)</f>
        <v>0.75</v>
      </c>
      <c r="X460" s="27">
        <f>VLOOKUP($R460,CardStats!$A$3:$AH$473,13,FALSE)</f>
        <v>1</v>
      </c>
      <c r="Y460" s="27">
        <f>VLOOKUP($R460,CardStats!$A$3:$AH$473,14,FALSE)</f>
        <v>0.58333333333333337</v>
      </c>
      <c r="Z460" s="27">
        <f>VLOOKUP($R460,CardStats!$A$3:$AH$473,16,FALSE)</f>
        <v>0.83333333333333337</v>
      </c>
      <c r="AA460" s="27">
        <f>VLOOKUP($R460,CardStats!$A$3:$AH$473,17,FALSE)</f>
        <v>0.25</v>
      </c>
      <c r="AB460" s="27">
        <f>VLOOKUP($R460,CardStats!$A$3:$AH$473,19,FALSE)</f>
        <v>0.33333333333333331</v>
      </c>
      <c r="AC460" s="27">
        <f>VLOOKUP($R460,CardStats!$A$3:$AH$473,20,FALSE)</f>
        <v>0.75</v>
      </c>
      <c r="AD460" s="27">
        <f>VLOOKUP($R460,CardStats!$A$3:$AH$473,22,FALSE)</f>
        <v>1</v>
      </c>
      <c r="AE460" s="27">
        <f>VLOOKUP($R460,CardStats!$A$3:$AH$473,23,FALSE)</f>
        <v>0.66666666666666663</v>
      </c>
      <c r="AF460" s="27">
        <f>VLOOKUP($R460,CardStats!$A$3:$AH$473,25,FALSE)</f>
        <v>1</v>
      </c>
    </row>
    <row r="461" spans="1:32" hidden="1" x14ac:dyDescent="0.3">
      <c r="A461" s="22">
        <f>VLOOKUP($O461,CardStats!$A$3:$AH$473,5,FALSE)</f>
        <v>3.75</v>
      </c>
      <c r="B461" s="22">
        <f>VLOOKUP($O461,CardStats!$A$3:$AH$473,6,FALSE)</f>
        <v>3.8333333333333335</v>
      </c>
      <c r="C461" s="22">
        <f>VLOOKUP($O461,CardStats!$A$3:$AH$473,8,FALSE)</f>
        <v>2.0833333333333335</v>
      </c>
      <c r="D461" s="22">
        <f>VLOOKUP($O461,CardStats!$A$3:$AH$473,9,FALSE)</f>
        <v>2</v>
      </c>
      <c r="E461" s="27">
        <f>VLOOKUP($O461,CardStats!$A$3:$AH$473,11,FALSE)</f>
        <v>0.75</v>
      </c>
      <c r="F461" s="27">
        <f>VLOOKUP($O461,CardStats!$A$3:$AH$473,12,FALSE)</f>
        <v>1</v>
      </c>
      <c r="G461" s="27">
        <f>VLOOKUP($O461,CardStats!$A$3:$AH$473,14,FALSE)</f>
        <v>0.58333333333333337</v>
      </c>
      <c r="H461" s="27">
        <f>VLOOKUP($O461,CardStats!$A$3:$AH$473,15,FALSE)</f>
        <v>0.66666666666666663</v>
      </c>
      <c r="I461" s="27">
        <f>VLOOKUP($O461,CardStats!$A$3:$AH$473,17,FALSE)</f>
        <v>0.33333333333333331</v>
      </c>
      <c r="J461" s="27">
        <f>VLOOKUP($O461,CardStats!$A$3:$AH$473,18,FALSE)</f>
        <v>0.16666666666666666</v>
      </c>
      <c r="K461" s="27">
        <f>VLOOKUP($O461,CardStats!$A$3:$AH$473,20,FALSE)</f>
        <v>0.91666666666666663</v>
      </c>
      <c r="L461" s="27">
        <f>VLOOKUP($O461,CardStats!$A$3:$AH$473,21,FALSE)</f>
        <v>1</v>
      </c>
      <c r="M461" s="27">
        <f>VLOOKUP($O461,CardStats!$A$3:$AH$473,23,FALSE)</f>
        <v>0.58333333333333337</v>
      </c>
      <c r="N461" s="27">
        <f>VLOOKUP($O461,CardStats!$A$3:$AH$473,24,FALSE)</f>
        <v>0.66666666666666663</v>
      </c>
      <c r="O461" s="24" t="str">
        <f>Fixtures!A461</f>
        <v>Amiens SC</v>
      </c>
      <c r="P461" s="24" t="str">
        <f>Fixtures!E461</f>
        <v>Ligue 1</v>
      </c>
      <c r="Q461" s="25">
        <f>IF(Fixtures!C461&gt;7,Fixtures!D461)</f>
        <v>43862</v>
      </c>
      <c r="R461" s="24" t="str">
        <f>Fixtures!B461</f>
        <v>Toulouse</v>
      </c>
      <c r="S461" s="22">
        <f>VLOOKUP($R461,CardStats!$A$3:$AH$473,5,FALSE)</f>
        <v>2.75</v>
      </c>
      <c r="T461" s="22">
        <f>VLOOKUP($R461,CardStats!$A$3:$AH$473,7,FALSE)</f>
        <v>2.3333333333333335</v>
      </c>
      <c r="U461" s="22">
        <f>VLOOKUP($R461,CardStats!$A$3:$AH$473,8,FALSE)</f>
        <v>1.6666666666666667</v>
      </c>
      <c r="V461" s="22">
        <f>VLOOKUP($R461,CardStats!$A$3:$AH$473,10,FALSE)</f>
        <v>1.3333333333333333</v>
      </c>
      <c r="W461" s="27">
        <f>VLOOKUP($R461,CardStats!$A$3:$AH$473,11,FALSE)</f>
        <v>0.5</v>
      </c>
      <c r="X461" s="27">
        <f>VLOOKUP($R461,CardStats!$A$3:$AH$473,13,FALSE)</f>
        <v>0.5</v>
      </c>
      <c r="Y461" s="27">
        <f>VLOOKUP($R461,CardStats!$A$3:$AH$473,14,FALSE)</f>
        <v>0.25</v>
      </c>
      <c r="Z461" s="27">
        <f>VLOOKUP($R461,CardStats!$A$3:$AH$473,16,FALSE)</f>
        <v>0.16666666666666666</v>
      </c>
      <c r="AA461" s="27">
        <f>VLOOKUP($R461,CardStats!$A$3:$AH$473,17,FALSE)</f>
        <v>0.25</v>
      </c>
      <c r="AB461" s="27">
        <f>VLOOKUP($R461,CardStats!$A$3:$AH$473,19,FALSE)</f>
        <v>0.16666666666666666</v>
      </c>
      <c r="AC461" s="27">
        <f>VLOOKUP($R461,CardStats!$A$3:$AH$473,20,FALSE)</f>
        <v>0.75</v>
      </c>
      <c r="AD461" s="27">
        <f>VLOOKUP($R461,CardStats!$A$3:$AH$473,22,FALSE)</f>
        <v>0.66666666666666663</v>
      </c>
      <c r="AE461" s="27">
        <f>VLOOKUP($R461,CardStats!$A$3:$AH$473,23,FALSE)</f>
        <v>0.5</v>
      </c>
      <c r="AF461" s="27">
        <f>VLOOKUP($R461,CardStats!$A$3:$AH$473,25,FALSE)</f>
        <v>0.33333333333333331</v>
      </c>
    </row>
    <row r="462" spans="1:32" hidden="1" x14ac:dyDescent="0.3">
      <c r="A462" s="22">
        <f>VLOOKUP($O462,CardStats!$A$3:$AH$473,5,FALSE)</f>
        <v>4.25</v>
      </c>
      <c r="B462" s="22">
        <f>VLOOKUP($O462,CardStats!$A$3:$AH$473,6,FALSE)</f>
        <v>4.5</v>
      </c>
      <c r="C462" s="22">
        <f>VLOOKUP($O462,CardStats!$A$3:$AH$473,8,FALSE)</f>
        <v>2</v>
      </c>
      <c r="D462" s="22">
        <f>VLOOKUP($O462,CardStats!$A$3:$AH$473,9,FALSE)</f>
        <v>2</v>
      </c>
      <c r="E462" s="27">
        <f>VLOOKUP($O462,CardStats!$A$3:$AH$473,11,FALSE)</f>
        <v>0.83333333333333337</v>
      </c>
      <c r="F462" s="27">
        <f>VLOOKUP($O462,CardStats!$A$3:$AH$473,12,FALSE)</f>
        <v>1</v>
      </c>
      <c r="G462" s="27">
        <f>VLOOKUP($O462,CardStats!$A$3:$AH$473,14,FALSE)</f>
        <v>0.5</v>
      </c>
      <c r="H462" s="27">
        <f>VLOOKUP($O462,CardStats!$A$3:$AH$473,15,FALSE)</f>
        <v>0.5</v>
      </c>
      <c r="I462" s="27">
        <f>VLOOKUP($O462,CardStats!$A$3:$AH$473,17,FALSE)</f>
        <v>0.33333333333333331</v>
      </c>
      <c r="J462" s="27">
        <f>VLOOKUP($O462,CardStats!$A$3:$AH$473,18,FALSE)</f>
        <v>0.33333333333333331</v>
      </c>
      <c r="K462" s="27">
        <f>VLOOKUP($O462,CardStats!$A$3:$AH$473,20,FALSE)</f>
        <v>0.83333333333333337</v>
      </c>
      <c r="L462" s="27">
        <f>VLOOKUP($O462,CardStats!$A$3:$AH$473,21,FALSE)</f>
        <v>0.66666666666666663</v>
      </c>
      <c r="M462" s="27">
        <f>VLOOKUP($O462,CardStats!$A$3:$AH$473,23,FALSE)</f>
        <v>0.75</v>
      </c>
      <c r="N462" s="27">
        <f>VLOOKUP($O462,CardStats!$A$3:$AH$473,24,FALSE)</f>
        <v>0.66666666666666663</v>
      </c>
      <c r="O462" s="24" t="str">
        <f>Fixtures!A462</f>
        <v>Bordeaux</v>
      </c>
      <c r="P462" s="24" t="str">
        <f>Fixtures!E462</f>
        <v>Ligue 1</v>
      </c>
      <c r="Q462" s="25">
        <f>IF(Fixtures!C462&gt;7,Fixtures!D462)</f>
        <v>43862</v>
      </c>
      <c r="R462" s="24" t="str">
        <f>Fixtures!B462</f>
        <v>Olympique Marseille</v>
      </c>
      <c r="S462" s="22">
        <f>VLOOKUP($R462,CardStats!$A$3:$AH$473,5,FALSE)</f>
        <v>4.5</v>
      </c>
      <c r="T462" s="22">
        <f>VLOOKUP($R462,CardStats!$A$3:$AH$473,7,FALSE)</f>
        <v>4</v>
      </c>
      <c r="U462" s="22">
        <f>VLOOKUP($R462,CardStats!$A$3:$AH$473,8,FALSE)</f>
        <v>2.75</v>
      </c>
      <c r="V462" s="22">
        <f>VLOOKUP($R462,CardStats!$A$3:$AH$473,10,FALSE)</f>
        <v>2.3333333333333335</v>
      </c>
      <c r="W462" s="27">
        <f>VLOOKUP($R462,CardStats!$A$3:$AH$473,11,FALSE)</f>
        <v>0.83333333333333337</v>
      </c>
      <c r="X462" s="27">
        <f>VLOOKUP($R462,CardStats!$A$3:$AH$473,13,FALSE)</f>
        <v>0.83333333333333337</v>
      </c>
      <c r="Y462" s="27">
        <f>VLOOKUP($R462,CardStats!$A$3:$AH$473,14,FALSE)</f>
        <v>0.66666666666666663</v>
      </c>
      <c r="Z462" s="27">
        <f>VLOOKUP($R462,CardStats!$A$3:$AH$473,16,FALSE)</f>
        <v>0.5</v>
      </c>
      <c r="AA462" s="27">
        <f>VLOOKUP($R462,CardStats!$A$3:$AH$473,17,FALSE)</f>
        <v>0.41666666666666669</v>
      </c>
      <c r="AB462" s="27">
        <f>VLOOKUP($R462,CardStats!$A$3:$AH$473,19,FALSE)</f>
        <v>0.33333333333333331</v>
      </c>
      <c r="AC462" s="27">
        <f>VLOOKUP($R462,CardStats!$A$3:$AH$473,20,FALSE)</f>
        <v>1</v>
      </c>
      <c r="AD462" s="27">
        <f>VLOOKUP($R462,CardStats!$A$3:$AH$473,22,FALSE)</f>
        <v>1</v>
      </c>
      <c r="AE462" s="27">
        <f>VLOOKUP($R462,CardStats!$A$3:$AH$473,23,FALSE)</f>
        <v>0.66666666666666663</v>
      </c>
      <c r="AF462" s="27">
        <f>VLOOKUP($R462,CardStats!$A$3:$AH$473,25,FALSE)</f>
        <v>0.66666666666666663</v>
      </c>
    </row>
    <row r="463" spans="1:32" hidden="1" x14ac:dyDescent="0.3">
      <c r="A463" s="22">
        <f>VLOOKUP($O463,CardStats!$A$3:$AH$473,5,FALSE)</f>
        <v>3</v>
      </c>
      <c r="B463" s="22">
        <f>VLOOKUP($O463,CardStats!$A$3:$AH$473,6,FALSE)</f>
        <v>2.6666666666666665</v>
      </c>
      <c r="C463" s="22">
        <f>VLOOKUP($O463,CardStats!$A$3:$AH$473,8,FALSE)</f>
        <v>1.4166666666666667</v>
      </c>
      <c r="D463" s="22">
        <f>VLOOKUP($O463,CardStats!$A$3:$AH$473,9,FALSE)</f>
        <v>1.1666666666666667</v>
      </c>
      <c r="E463" s="27">
        <f>VLOOKUP($O463,CardStats!$A$3:$AH$473,11,FALSE)</f>
        <v>0.66666666666666663</v>
      </c>
      <c r="F463" s="27">
        <f>VLOOKUP($O463,CardStats!$A$3:$AH$473,12,FALSE)</f>
        <v>0.5</v>
      </c>
      <c r="G463" s="27">
        <f>VLOOKUP($O463,CardStats!$A$3:$AH$473,14,FALSE)</f>
        <v>0.33333333333333331</v>
      </c>
      <c r="H463" s="27">
        <f>VLOOKUP($O463,CardStats!$A$3:$AH$473,15,FALSE)</f>
        <v>0.33333333333333331</v>
      </c>
      <c r="I463" s="27">
        <f>VLOOKUP($O463,CardStats!$A$3:$AH$473,17,FALSE)</f>
        <v>8.3333333333333329E-2</v>
      </c>
      <c r="J463" s="27">
        <f>VLOOKUP($O463,CardStats!$A$3:$AH$473,18,FALSE)</f>
        <v>0</v>
      </c>
      <c r="K463" s="27">
        <f>VLOOKUP($O463,CardStats!$A$3:$AH$473,20,FALSE)</f>
        <v>1</v>
      </c>
      <c r="L463" s="27">
        <f>VLOOKUP($O463,CardStats!$A$3:$AH$473,21,FALSE)</f>
        <v>1</v>
      </c>
      <c r="M463" s="27">
        <f>VLOOKUP($O463,CardStats!$A$3:$AH$473,23,FALSE)</f>
        <v>0.41666666666666669</v>
      </c>
      <c r="N463" s="27">
        <f>VLOOKUP($O463,CardStats!$A$3:$AH$473,24,FALSE)</f>
        <v>0.16666666666666666</v>
      </c>
      <c r="O463" s="24" t="str">
        <f>Fixtures!A463</f>
        <v>Metz</v>
      </c>
      <c r="P463" s="24" t="str">
        <f>Fixtures!E463</f>
        <v>Ligue 1</v>
      </c>
      <c r="Q463" s="25">
        <f>IF(Fixtures!C463&gt;7,Fixtures!D463)</f>
        <v>43862</v>
      </c>
      <c r="R463" s="24" t="str">
        <f>Fixtures!B463</f>
        <v>Saint-Etienne</v>
      </c>
      <c r="S463" s="22">
        <f>VLOOKUP($R463,CardStats!$A$3:$AH$473,5,FALSE)</f>
        <v>3.6666666666666665</v>
      </c>
      <c r="T463" s="22">
        <f>VLOOKUP($R463,CardStats!$A$3:$AH$473,7,FALSE)</f>
        <v>3.1666666666666665</v>
      </c>
      <c r="U463" s="22">
        <f>VLOOKUP($R463,CardStats!$A$3:$AH$473,8,FALSE)</f>
        <v>2</v>
      </c>
      <c r="V463" s="22">
        <f>VLOOKUP($R463,CardStats!$A$3:$AH$473,10,FALSE)</f>
        <v>2</v>
      </c>
      <c r="W463" s="27">
        <f>VLOOKUP($R463,CardStats!$A$3:$AH$473,11,FALSE)</f>
        <v>0.75</v>
      </c>
      <c r="X463" s="27">
        <f>VLOOKUP($R463,CardStats!$A$3:$AH$473,13,FALSE)</f>
        <v>0.5</v>
      </c>
      <c r="Y463" s="27">
        <f>VLOOKUP($R463,CardStats!$A$3:$AH$473,14,FALSE)</f>
        <v>0.41666666666666669</v>
      </c>
      <c r="Z463" s="27">
        <f>VLOOKUP($R463,CardStats!$A$3:$AH$473,16,FALSE)</f>
        <v>0.33333333333333331</v>
      </c>
      <c r="AA463" s="27">
        <f>VLOOKUP($R463,CardStats!$A$3:$AH$473,17,FALSE)</f>
        <v>0.41666666666666669</v>
      </c>
      <c r="AB463" s="27">
        <f>VLOOKUP($R463,CardStats!$A$3:$AH$473,19,FALSE)</f>
        <v>0.33333333333333331</v>
      </c>
      <c r="AC463" s="27">
        <f>VLOOKUP($R463,CardStats!$A$3:$AH$473,20,FALSE)</f>
        <v>0.91666666666666663</v>
      </c>
      <c r="AD463" s="27">
        <f>VLOOKUP($R463,CardStats!$A$3:$AH$473,22,FALSE)</f>
        <v>0.83333333333333337</v>
      </c>
      <c r="AE463" s="27">
        <f>VLOOKUP($R463,CardStats!$A$3:$AH$473,23,FALSE)</f>
        <v>0.58333333333333337</v>
      </c>
      <c r="AF463" s="27">
        <f>VLOOKUP($R463,CardStats!$A$3:$AH$473,25,FALSE)</f>
        <v>0.66666666666666663</v>
      </c>
    </row>
    <row r="464" spans="1:32" hidden="1" x14ac:dyDescent="0.3">
      <c r="A464" s="22">
        <f>VLOOKUP($O464,CardStats!$A$3:$AH$473,5,FALSE)</f>
        <v>2.6</v>
      </c>
      <c r="B464" s="22">
        <f>VLOOKUP($O464,CardStats!$A$3:$AH$473,6,FALSE)</f>
        <v>2.2000000000000002</v>
      </c>
      <c r="C464" s="22">
        <f>VLOOKUP($O464,CardStats!$A$3:$AH$473,8,FALSE)</f>
        <v>1.1000000000000001</v>
      </c>
      <c r="D464" s="22">
        <f>VLOOKUP($O464,CardStats!$A$3:$AH$473,9,FALSE)</f>
        <v>0.6</v>
      </c>
      <c r="E464" s="27">
        <f>VLOOKUP($O464,CardStats!$A$3:$AH$473,11,FALSE)</f>
        <v>0.7</v>
      </c>
      <c r="F464" s="27">
        <f>VLOOKUP($O464,CardStats!$A$3:$AH$473,12,FALSE)</f>
        <v>0.6</v>
      </c>
      <c r="G464" s="27">
        <f>VLOOKUP($O464,CardStats!$A$3:$AH$473,14,FALSE)</f>
        <v>0.3</v>
      </c>
      <c r="H464" s="27">
        <f>VLOOKUP($O464,CardStats!$A$3:$AH$473,15,FALSE)</f>
        <v>0.2</v>
      </c>
      <c r="I464" s="27">
        <f>VLOOKUP($O464,CardStats!$A$3:$AH$473,17,FALSE)</f>
        <v>0.1</v>
      </c>
      <c r="J464" s="27">
        <f>VLOOKUP($O464,CardStats!$A$3:$AH$473,18,FALSE)</f>
        <v>0</v>
      </c>
      <c r="K464" s="27">
        <f>VLOOKUP($O464,CardStats!$A$3:$AH$473,20,FALSE)</f>
        <v>0.7</v>
      </c>
      <c r="L464" s="27">
        <f>VLOOKUP($O464,CardStats!$A$3:$AH$473,21,FALSE)</f>
        <v>0.6</v>
      </c>
      <c r="M464" s="27">
        <f>VLOOKUP($O464,CardStats!$A$3:$AH$473,23,FALSE)</f>
        <v>0.3</v>
      </c>
      <c r="N464" s="27">
        <f>VLOOKUP($O464,CardStats!$A$3:$AH$473,24,FALSE)</f>
        <v>0</v>
      </c>
      <c r="O464" s="24" t="str">
        <f>Fixtures!A464</f>
        <v>Borussia Dortmund</v>
      </c>
      <c r="P464" s="24" t="str">
        <f>Fixtures!E464</f>
        <v>Bundesliga</v>
      </c>
      <c r="Q464" s="25">
        <f>IF(Fixtures!C464&gt;7,Fixtures!D464)</f>
        <v>43862</v>
      </c>
      <c r="R464" s="24" t="str">
        <f>Fixtures!B464</f>
        <v>Union Berlin</v>
      </c>
      <c r="S464" s="22">
        <f>VLOOKUP($R464,CardStats!$A$3:$AH$473,5,FALSE)</f>
        <v>2.7</v>
      </c>
      <c r="T464" s="22">
        <f>VLOOKUP($R464,CardStats!$A$3:$AH$473,7,FALSE)</f>
        <v>3</v>
      </c>
      <c r="U464" s="22">
        <f>VLOOKUP($R464,CardStats!$A$3:$AH$473,8,FALSE)</f>
        <v>1.6</v>
      </c>
      <c r="V464" s="22">
        <f>VLOOKUP($R464,CardStats!$A$3:$AH$473,10,FALSE)</f>
        <v>1.75</v>
      </c>
      <c r="W464" s="27">
        <f>VLOOKUP($R464,CardStats!$A$3:$AH$473,11,FALSE)</f>
        <v>0.4</v>
      </c>
      <c r="X464" s="27">
        <f>VLOOKUP($R464,CardStats!$A$3:$AH$473,13,FALSE)</f>
        <v>0.5</v>
      </c>
      <c r="Y464" s="27">
        <f>VLOOKUP($R464,CardStats!$A$3:$AH$473,14,FALSE)</f>
        <v>0.3</v>
      </c>
      <c r="Z464" s="27">
        <f>VLOOKUP($R464,CardStats!$A$3:$AH$473,16,FALSE)</f>
        <v>0.5</v>
      </c>
      <c r="AA464" s="27">
        <f>VLOOKUP($R464,CardStats!$A$3:$AH$473,17,FALSE)</f>
        <v>0.2</v>
      </c>
      <c r="AB464" s="27">
        <f>VLOOKUP($R464,CardStats!$A$3:$AH$473,19,FALSE)</f>
        <v>0.25</v>
      </c>
      <c r="AC464" s="27">
        <f>VLOOKUP($R464,CardStats!$A$3:$AH$473,20,FALSE)</f>
        <v>0.9</v>
      </c>
      <c r="AD464" s="27">
        <f>VLOOKUP($R464,CardStats!$A$3:$AH$473,22,FALSE)</f>
        <v>1</v>
      </c>
      <c r="AE464" s="27">
        <f>VLOOKUP($R464,CardStats!$A$3:$AH$473,23,FALSE)</f>
        <v>0.5</v>
      </c>
      <c r="AF464" s="27">
        <f>VLOOKUP($R464,CardStats!$A$3:$AH$473,25,FALSE)</f>
        <v>0.75</v>
      </c>
    </row>
    <row r="465" spans="1:32" hidden="1" x14ac:dyDescent="0.3">
      <c r="A465" s="22">
        <f>VLOOKUP($O465,CardStats!$A$3:$AH$473,5,FALSE)</f>
        <v>3.5</v>
      </c>
      <c r="B465" s="22">
        <f>VLOOKUP($O465,CardStats!$A$3:$AH$473,6,FALSE)</f>
        <v>3.6</v>
      </c>
      <c r="C465" s="22">
        <f>VLOOKUP($O465,CardStats!$A$3:$AH$473,8,FALSE)</f>
        <v>1.6</v>
      </c>
      <c r="D465" s="22">
        <f>VLOOKUP($O465,CardStats!$A$3:$AH$473,9,FALSE)</f>
        <v>1.6</v>
      </c>
      <c r="E465" s="27">
        <f>VLOOKUP($O465,CardStats!$A$3:$AH$473,11,FALSE)</f>
        <v>0.7</v>
      </c>
      <c r="F465" s="27">
        <f>VLOOKUP($O465,CardStats!$A$3:$AH$473,12,FALSE)</f>
        <v>0.6</v>
      </c>
      <c r="G465" s="27">
        <f>VLOOKUP($O465,CardStats!$A$3:$AH$473,14,FALSE)</f>
        <v>0.6</v>
      </c>
      <c r="H465" s="27">
        <f>VLOOKUP($O465,CardStats!$A$3:$AH$473,15,FALSE)</f>
        <v>0.6</v>
      </c>
      <c r="I465" s="27">
        <f>VLOOKUP($O465,CardStats!$A$3:$AH$473,17,FALSE)</f>
        <v>0.3</v>
      </c>
      <c r="J465" s="27">
        <f>VLOOKUP($O465,CardStats!$A$3:$AH$473,18,FALSE)</f>
        <v>0.4</v>
      </c>
      <c r="K465" s="27">
        <f>VLOOKUP($O465,CardStats!$A$3:$AH$473,20,FALSE)</f>
        <v>0.8</v>
      </c>
      <c r="L465" s="27">
        <f>VLOOKUP($O465,CardStats!$A$3:$AH$473,21,FALSE)</f>
        <v>0.8</v>
      </c>
      <c r="M465" s="27">
        <f>VLOOKUP($O465,CardStats!$A$3:$AH$473,23,FALSE)</f>
        <v>0.5</v>
      </c>
      <c r="N465" s="27">
        <f>VLOOKUP($O465,CardStats!$A$3:$AH$473,24,FALSE)</f>
        <v>0.4</v>
      </c>
      <c r="O465" s="24" t="str">
        <f>Fixtures!A465</f>
        <v>RB Leipzig</v>
      </c>
      <c r="P465" s="24" t="str">
        <f>Fixtures!E465</f>
        <v>Bundesliga</v>
      </c>
      <c r="Q465" s="25">
        <f>IF(Fixtures!C465&gt;7,Fixtures!D465)</f>
        <v>43862</v>
      </c>
      <c r="R465" s="24" t="str">
        <f>Fixtures!B465</f>
        <v>Borussia M'gladbach</v>
      </c>
      <c r="S465" s="22">
        <f>VLOOKUP($R465,CardStats!$A$3:$AH$473,5,FALSE)</f>
        <v>3.9</v>
      </c>
      <c r="T465" s="22">
        <f>VLOOKUP($R465,CardStats!$A$3:$AH$473,7,FALSE)</f>
        <v>3.8</v>
      </c>
      <c r="U465" s="22">
        <f>VLOOKUP($R465,CardStats!$A$3:$AH$473,8,FALSE)</f>
        <v>1.9</v>
      </c>
      <c r="V465" s="22">
        <f>VLOOKUP($R465,CardStats!$A$3:$AH$473,10,FALSE)</f>
        <v>1.8</v>
      </c>
      <c r="W465" s="27">
        <f>VLOOKUP($R465,CardStats!$A$3:$AH$473,11,FALSE)</f>
        <v>0.9</v>
      </c>
      <c r="X465" s="27">
        <f>VLOOKUP($R465,CardStats!$A$3:$AH$473,13,FALSE)</f>
        <v>1</v>
      </c>
      <c r="Y465" s="27">
        <f>VLOOKUP($R465,CardStats!$A$3:$AH$473,14,FALSE)</f>
        <v>0.7</v>
      </c>
      <c r="Z465" s="27">
        <f>VLOOKUP($R465,CardStats!$A$3:$AH$473,16,FALSE)</f>
        <v>0.8</v>
      </c>
      <c r="AA465" s="27">
        <f>VLOOKUP($R465,CardStats!$A$3:$AH$473,17,FALSE)</f>
        <v>0.3</v>
      </c>
      <c r="AB465" s="27">
        <f>VLOOKUP($R465,CardStats!$A$3:$AH$473,19,FALSE)</f>
        <v>0</v>
      </c>
      <c r="AC465" s="27">
        <f>VLOOKUP($R465,CardStats!$A$3:$AH$473,20,FALSE)</f>
        <v>1</v>
      </c>
      <c r="AD465" s="27">
        <f>VLOOKUP($R465,CardStats!$A$3:$AH$473,22,FALSE)</f>
        <v>1</v>
      </c>
      <c r="AE465" s="27">
        <f>VLOOKUP($R465,CardStats!$A$3:$AH$473,23,FALSE)</f>
        <v>0.7</v>
      </c>
      <c r="AF465" s="27">
        <f>VLOOKUP($R465,CardStats!$A$3:$AH$473,25,FALSE)</f>
        <v>0.8</v>
      </c>
    </row>
    <row r="466" spans="1:32" hidden="1" x14ac:dyDescent="0.3">
      <c r="A466" s="22">
        <f>VLOOKUP($O466,CardStats!$A$3:$AH$473,5,FALSE)</f>
        <v>4</v>
      </c>
      <c r="B466" s="22">
        <f>VLOOKUP($O466,CardStats!$A$3:$AH$473,6,FALSE)</f>
        <v>3.6</v>
      </c>
      <c r="C466" s="22">
        <f>VLOOKUP($O466,CardStats!$A$3:$AH$473,8,FALSE)</f>
        <v>1.6</v>
      </c>
      <c r="D466" s="22">
        <f>VLOOKUP($O466,CardStats!$A$3:$AH$473,9,FALSE)</f>
        <v>1.2</v>
      </c>
      <c r="E466" s="27">
        <f>VLOOKUP($O466,CardStats!$A$3:$AH$473,11,FALSE)</f>
        <v>0.7</v>
      </c>
      <c r="F466" s="27">
        <f>VLOOKUP($O466,CardStats!$A$3:$AH$473,12,FALSE)</f>
        <v>0.6</v>
      </c>
      <c r="G466" s="27">
        <f>VLOOKUP($O466,CardStats!$A$3:$AH$473,14,FALSE)</f>
        <v>0.7</v>
      </c>
      <c r="H466" s="27">
        <f>VLOOKUP($O466,CardStats!$A$3:$AH$473,15,FALSE)</f>
        <v>0.6</v>
      </c>
      <c r="I466" s="27">
        <f>VLOOKUP($O466,CardStats!$A$3:$AH$473,17,FALSE)</f>
        <v>0.3</v>
      </c>
      <c r="J466" s="27">
        <f>VLOOKUP($O466,CardStats!$A$3:$AH$473,18,FALSE)</f>
        <v>0.2</v>
      </c>
      <c r="K466" s="27">
        <f>VLOOKUP($O466,CardStats!$A$3:$AH$473,20,FALSE)</f>
        <v>0.7</v>
      </c>
      <c r="L466" s="27">
        <f>VLOOKUP($O466,CardStats!$A$3:$AH$473,21,FALSE)</f>
        <v>0.6</v>
      </c>
      <c r="M466" s="27">
        <f>VLOOKUP($O466,CardStats!$A$3:$AH$473,23,FALSE)</f>
        <v>0.6</v>
      </c>
      <c r="N466" s="27">
        <f>VLOOKUP($O466,CardStats!$A$3:$AH$473,24,FALSE)</f>
        <v>0.6</v>
      </c>
      <c r="O466" s="24" t="str">
        <f>Fixtures!A466</f>
        <v>Hoffenheim</v>
      </c>
      <c r="P466" s="24" t="str">
        <f>Fixtures!E466</f>
        <v>Bundesliga</v>
      </c>
      <c r="Q466" s="25">
        <f>IF(Fixtures!C466&gt;7,Fixtures!D466)</f>
        <v>43862</v>
      </c>
      <c r="R466" s="24" t="str">
        <f>Fixtures!B466</f>
        <v>Bayer Leverkusen</v>
      </c>
      <c r="S466" s="22">
        <f>VLOOKUP($R466,CardStats!$A$3:$AH$473,5,FALSE)</f>
        <v>3.3</v>
      </c>
      <c r="T466" s="22">
        <f>VLOOKUP($R466,CardStats!$A$3:$AH$473,7,FALSE)</f>
        <v>3.5</v>
      </c>
      <c r="U466" s="22">
        <f>VLOOKUP($R466,CardStats!$A$3:$AH$473,8,FALSE)</f>
        <v>1.7</v>
      </c>
      <c r="V466" s="22">
        <f>VLOOKUP($R466,CardStats!$A$3:$AH$473,10,FALSE)</f>
        <v>1.5</v>
      </c>
      <c r="W466" s="27">
        <f>VLOOKUP($R466,CardStats!$A$3:$AH$473,11,FALSE)</f>
        <v>0.7</v>
      </c>
      <c r="X466" s="27">
        <f>VLOOKUP($R466,CardStats!$A$3:$AH$473,13,FALSE)</f>
        <v>0.75</v>
      </c>
      <c r="Y466" s="27">
        <f>VLOOKUP($R466,CardStats!$A$3:$AH$473,14,FALSE)</f>
        <v>0.5</v>
      </c>
      <c r="Z466" s="27">
        <f>VLOOKUP($R466,CardStats!$A$3:$AH$473,16,FALSE)</f>
        <v>0.5</v>
      </c>
      <c r="AA466" s="27">
        <f>VLOOKUP($R466,CardStats!$A$3:$AH$473,17,FALSE)</f>
        <v>0.1</v>
      </c>
      <c r="AB466" s="27">
        <f>VLOOKUP($R466,CardStats!$A$3:$AH$473,19,FALSE)</f>
        <v>0.25</v>
      </c>
      <c r="AC466" s="27">
        <f>VLOOKUP($R466,CardStats!$A$3:$AH$473,20,FALSE)</f>
        <v>0.8</v>
      </c>
      <c r="AD466" s="27">
        <f>VLOOKUP($R466,CardStats!$A$3:$AH$473,22,FALSE)</f>
        <v>0.75</v>
      </c>
      <c r="AE466" s="27">
        <f>VLOOKUP($R466,CardStats!$A$3:$AH$473,23,FALSE)</f>
        <v>0.7</v>
      </c>
      <c r="AF466" s="27">
        <f>VLOOKUP($R466,CardStats!$A$3:$AH$473,25,FALSE)</f>
        <v>0.5</v>
      </c>
    </row>
    <row r="467" spans="1:32" hidden="1" x14ac:dyDescent="0.3">
      <c r="A467" s="22">
        <f>VLOOKUP($O467,CardStats!$A$3:$AH$473,5,FALSE)</f>
        <v>4.9000000000000004</v>
      </c>
      <c r="B467" s="22">
        <f>VLOOKUP($O467,CardStats!$A$3:$AH$473,6,FALSE)</f>
        <v>4.2</v>
      </c>
      <c r="C467" s="22">
        <f>VLOOKUP($O467,CardStats!$A$3:$AH$473,8,FALSE)</f>
        <v>2.4</v>
      </c>
      <c r="D467" s="22">
        <f>VLOOKUP($O467,CardStats!$A$3:$AH$473,9,FALSE)</f>
        <v>1.6</v>
      </c>
      <c r="E467" s="27">
        <f>VLOOKUP($O467,CardStats!$A$3:$AH$473,11,FALSE)</f>
        <v>0.8</v>
      </c>
      <c r="F467" s="27">
        <f>VLOOKUP($O467,CardStats!$A$3:$AH$473,12,FALSE)</f>
        <v>0.8</v>
      </c>
      <c r="G467" s="27">
        <f>VLOOKUP($O467,CardStats!$A$3:$AH$473,14,FALSE)</f>
        <v>0.8</v>
      </c>
      <c r="H467" s="27">
        <f>VLOOKUP($O467,CardStats!$A$3:$AH$473,15,FALSE)</f>
        <v>0.8</v>
      </c>
      <c r="I467" s="27">
        <f>VLOOKUP($O467,CardStats!$A$3:$AH$473,17,FALSE)</f>
        <v>0.6</v>
      </c>
      <c r="J467" s="27">
        <f>VLOOKUP($O467,CardStats!$A$3:$AH$473,18,FALSE)</f>
        <v>0.4</v>
      </c>
      <c r="K467" s="27">
        <f>VLOOKUP($O467,CardStats!$A$3:$AH$473,20,FALSE)</f>
        <v>0.9</v>
      </c>
      <c r="L467" s="27">
        <f>VLOOKUP($O467,CardStats!$A$3:$AH$473,21,FALSE)</f>
        <v>0.8</v>
      </c>
      <c r="M467" s="27">
        <f>VLOOKUP($O467,CardStats!$A$3:$AH$473,23,FALSE)</f>
        <v>0.8</v>
      </c>
      <c r="N467" s="27">
        <f>VLOOKUP($O467,CardStats!$A$3:$AH$473,24,FALSE)</f>
        <v>0.6</v>
      </c>
      <c r="O467" s="24" t="str">
        <f>Fixtures!A467</f>
        <v>Fortuna Dusseldorf</v>
      </c>
      <c r="P467" s="24" t="str">
        <f>Fixtures!E467</f>
        <v>Bundesliga</v>
      </c>
      <c r="Q467" s="25">
        <f>IF(Fixtures!C467&gt;7,Fixtures!D467)</f>
        <v>43862</v>
      </c>
      <c r="R467" s="24" t="str">
        <f>Fixtures!B467</f>
        <v>Eintracht Frankfurt</v>
      </c>
      <c r="S467" s="22">
        <f>VLOOKUP($R467,CardStats!$A$3:$AH$473,5,FALSE)</f>
        <v>3.5</v>
      </c>
      <c r="T467" s="22">
        <f>VLOOKUP($R467,CardStats!$A$3:$AH$473,7,FALSE)</f>
        <v>3</v>
      </c>
      <c r="U467" s="22">
        <f>VLOOKUP($R467,CardStats!$A$3:$AH$473,8,FALSE)</f>
        <v>1.7</v>
      </c>
      <c r="V467" s="22">
        <f>VLOOKUP($R467,CardStats!$A$3:$AH$473,10,FALSE)</f>
        <v>1.5</v>
      </c>
      <c r="W467" s="27">
        <f>VLOOKUP($R467,CardStats!$A$3:$AH$473,11,FALSE)</f>
        <v>0.7</v>
      </c>
      <c r="X467" s="27">
        <f>VLOOKUP($R467,CardStats!$A$3:$AH$473,13,FALSE)</f>
        <v>0.5</v>
      </c>
      <c r="Y467" s="27">
        <f>VLOOKUP($R467,CardStats!$A$3:$AH$473,14,FALSE)</f>
        <v>0.5</v>
      </c>
      <c r="Z467" s="27">
        <f>VLOOKUP($R467,CardStats!$A$3:$AH$473,16,FALSE)</f>
        <v>0.25</v>
      </c>
      <c r="AA467" s="27">
        <f>VLOOKUP($R467,CardStats!$A$3:$AH$473,17,FALSE)</f>
        <v>0.2</v>
      </c>
      <c r="AB467" s="27">
        <f>VLOOKUP($R467,CardStats!$A$3:$AH$473,19,FALSE)</f>
        <v>0.25</v>
      </c>
      <c r="AC467" s="27">
        <f>VLOOKUP($R467,CardStats!$A$3:$AH$473,20,FALSE)</f>
        <v>1</v>
      </c>
      <c r="AD467" s="27">
        <f>VLOOKUP($R467,CardStats!$A$3:$AH$473,22,FALSE)</f>
        <v>1</v>
      </c>
      <c r="AE467" s="27">
        <f>VLOOKUP($R467,CardStats!$A$3:$AH$473,23,FALSE)</f>
        <v>0.5</v>
      </c>
      <c r="AF467" s="27">
        <f>VLOOKUP($R467,CardStats!$A$3:$AH$473,25,FALSE)</f>
        <v>0.25</v>
      </c>
    </row>
    <row r="468" spans="1:32" hidden="1" x14ac:dyDescent="0.3">
      <c r="A468" s="22">
        <f>VLOOKUP($O468,CardStats!$A$3:$AH$473,5,FALSE)</f>
        <v>4.0999999999999996</v>
      </c>
      <c r="B468" s="22">
        <f>VLOOKUP($O468,CardStats!$A$3:$AH$473,6,FALSE)</f>
        <v>4.25</v>
      </c>
      <c r="C468" s="22">
        <f>VLOOKUP($O468,CardStats!$A$3:$AH$473,8,FALSE)</f>
        <v>2.4</v>
      </c>
      <c r="D468" s="22">
        <f>VLOOKUP($O468,CardStats!$A$3:$AH$473,9,FALSE)</f>
        <v>2</v>
      </c>
      <c r="E468" s="27">
        <f>VLOOKUP($O468,CardStats!$A$3:$AH$473,11,FALSE)</f>
        <v>0.8</v>
      </c>
      <c r="F468" s="27">
        <f>VLOOKUP($O468,CardStats!$A$3:$AH$473,12,FALSE)</f>
        <v>1</v>
      </c>
      <c r="G468" s="27">
        <f>VLOOKUP($O468,CardStats!$A$3:$AH$473,14,FALSE)</f>
        <v>0.8</v>
      </c>
      <c r="H468" s="27">
        <f>VLOOKUP($O468,CardStats!$A$3:$AH$473,15,FALSE)</f>
        <v>1</v>
      </c>
      <c r="I468" s="27">
        <f>VLOOKUP($O468,CardStats!$A$3:$AH$473,17,FALSE)</f>
        <v>0.4</v>
      </c>
      <c r="J468" s="27">
        <f>VLOOKUP($O468,CardStats!$A$3:$AH$473,18,FALSE)</f>
        <v>0.25</v>
      </c>
      <c r="K468" s="27">
        <f>VLOOKUP($O468,CardStats!$A$3:$AH$473,20,FALSE)</f>
        <v>1</v>
      </c>
      <c r="L468" s="27">
        <f>VLOOKUP($O468,CardStats!$A$3:$AH$473,21,FALSE)</f>
        <v>1</v>
      </c>
      <c r="M468" s="27">
        <f>VLOOKUP($O468,CardStats!$A$3:$AH$473,23,FALSE)</f>
        <v>0.8</v>
      </c>
      <c r="N468" s="27">
        <f>VLOOKUP($O468,CardStats!$A$3:$AH$473,24,FALSE)</f>
        <v>1</v>
      </c>
      <c r="O468" s="24" t="str">
        <f>Fixtures!A468</f>
        <v>Mainz 05</v>
      </c>
      <c r="P468" s="24" t="str">
        <f>Fixtures!E468</f>
        <v>Bundesliga</v>
      </c>
      <c r="Q468" s="25">
        <f>IF(Fixtures!C468&gt;7,Fixtures!D468)</f>
        <v>43862</v>
      </c>
      <c r="R468" s="24" t="str">
        <f>Fixtures!B468</f>
        <v>Bayern Munich</v>
      </c>
      <c r="S468" s="22">
        <f>VLOOKUP($R468,CardStats!$A$3:$AH$473,5,FALSE)</f>
        <v>3.8</v>
      </c>
      <c r="T468" s="22">
        <f>VLOOKUP($R468,CardStats!$A$3:$AH$473,7,FALSE)</f>
        <v>3.6</v>
      </c>
      <c r="U468" s="22">
        <f>VLOOKUP($R468,CardStats!$A$3:$AH$473,8,FALSE)</f>
        <v>2.1</v>
      </c>
      <c r="V468" s="22">
        <f>VLOOKUP($R468,CardStats!$A$3:$AH$473,10,FALSE)</f>
        <v>1.8</v>
      </c>
      <c r="W468" s="27">
        <f>VLOOKUP($R468,CardStats!$A$3:$AH$473,11,FALSE)</f>
        <v>0.6</v>
      </c>
      <c r="X468" s="27">
        <f>VLOOKUP($R468,CardStats!$A$3:$AH$473,13,FALSE)</f>
        <v>0.6</v>
      </c>
      <c r="Y468" s="27">
        <f>VLOOKUP($R468,CardStats!$A$3:$AH$473,14,FALSE)</f>
        <v>0.6</v>
      </c>
      <c r="Z468" s="27">
        <f>VLOOKUP($R468,CardStats!$A$3:$AH$473,16,FALSE)</f>
        <v>0.6</v>
      </c>
      <c r="AA468" s="27">
        <f>VLOOKUP($R468,CardStats!$A$3:$AH$473,17,FALSE)</f>
        <v>0.5</v>
      </c>
      <c r="AB468" s="27">
        <f>VLOOKUP($R468,CardStats!$A$3:$AH$473,19,FALSE)</f>
        <v>0.4</v>
      </c>
      <c r="AC468" s="27">
        <f>VLOOKUP($R468,CardStats!$A$3:$AH$473,20,FALSE)</f>
        <v>0.8</v>
      </c>
      <c r="AD468" s="27">
        <f>VLOOKUP($R468,CardStats!$A$3:$AH$473,22,FALSE)</f>
        <v>0.8</v>
      </c>
      <c r="AE468" s="27">
        <f>VLOOKUP($R468,CardStats!$A$3:$AH$473,23,FALSE)</f>
        <v>0.7</v>
      </c>
      <c r="AF468" s="27">
        <f>VLOOKUP($R468,CardStats!$A$3:$AH$473,25,FALSE)</f>
        <v>0.6</v>
      </c>
    </row>
    <row r="469" spans="1:32" hidden="1" x14ac:dyDescent="0.3">
      <c r="A469" s="22">
        <f>VLOOKUP($O469,CardStats!$A$3:$AH$473,5,FALSE)</f>
        <v>3.6</v>
      </c>
      <c r="B469" s="22">
        <f>VLOOKUP($O469,CardStats!$A$3:$AH$473,6,FALSE)</f>
        <v>5.2</v>
      </c>
      <c r="C469" s="22">
        <f>VLOOKUP($O469,CardStats!$A$3:$AH$473,8,FALSE)</f>
        <v>2.2000000000000002</v>
      </c>
      <c r="D469" s="22">
        <f>VLOOKUP($O469,CardStats!$A$3:$AH$473,9,FALSE)</f>
        <v>3</v>
      </c>
      <c r="E469" s="27">
        <f>VLOOKUP($O469,CardStats!$A$3:$AH$473,11,FALSE)</f>
        <v>0.7</v>
      </c>
      <c r="F469" s="27">
        <f>VLOOKUP($O469,CardStats!$A$3:$AH$473,12,FALSE)</f>
        <v>1</v>
      </c>
      <c r="G469" s="27">
        <f>VLOOKUP($O469,CardStats!$A$3:$AH$473,14,FALSE)</f>
        <v>0.5</v>
      </c>
      <c r="H469" s="27">
        <f>VLOOKUP($O469,CardStats!$A$3:$AH$473,15,FALSE)</f>
        <v>0.8</v>
      </c>
      <c r="I469" s="27">
        <f>VLOOKUP($O469,CardStats!$A$3:$AH$473,17,FALSE)</f>
        <v>0.4</v>
      </c>
      <c r="J469" s="27">
        <f>VLOOKUP($O469,CardStats!$A$3:$AH$473,18,FALSE)</f>
        <v>0.6</v>
      </c>
      <c r="K469" s="27">
        <f>VLOOKUP($O469,CardStats!$A$3:$AH$473,20,FALSE)</f>
        <v>0.8</v>
      </c>
      <c r="L469" s="27">
        <f>VLOOKUP($O469,CardStats!$A$3:$AH$473,21,FALSE)</f>
        <v>1</v>
      </c>
      <c r="M469" s="27">
        <f>VLOOKUP($O469,CardStats!$A$3:$AH$473,23,FALSE)</f>
        <v>0.7</v>
      </c>
      <c r="N469" s="27">
        <f>VLOOKUP($O469,CardStats!$A$3:$AH$473,24,FALSE)</f>
        <v>1</v>
      </c>
      <c r="O469" s="24" t="str">
        <f>Fixtures!A469</f>
        <v>Augsburg</v>
      </c>
      <c r="P469" s="24" t="str">
        <f>Fixtures!E469</f>
        <v>Bundesliga</v>
      </c>
      <c r="Q469" s="25">
        <f>IF(Fixtures!C469&gt;7,Fixtures!D469)</f>
        <v>43862</v>
      </c>
      <c r="R469" s="24" t="str">
        <f>Fixtures!B469</f>
        <v>Werder Bremen</v>
      </c>
      <c r="S469" s="22">
        <f>VLOOKUP($R469,CardStats!$A$3:$AH$473,5,FALSE)</f>
        <v>4</v>
      </c>
      <c r="T469" s="22">
        <f>VLOOKUP($R469,CardStats!$A$3:$AH$473,7,FALSE)</f>
        <v>4.2</v>
      </c>
      <c r="U469" s="22">
        <f>VLOOKUP($R469,CardStats!$A$3:$AH$473,8,FALSE)</f>
        <v>1.6</v>
      </c>
      <c r="V469" s="22">
        <f>VLOOKUP($R469,CardStats!$A$3:$AH$473,10,FALSE)</f>
        <v>2.2000000000000002</v>
      </c>
      <c r="W469" s="27">
        <f>VLOOKUP($R469,CardStats!$A$3:$AH$473,11,FALSE)</f>
        <v>0.7</v>
      </c>
      <c r="X469" s="27">
        <f>VLOOKUP($R469,CardStats!$A$3:$AH$473,13,FALSE)</f>
        <v>0.8</v>
      </c>
      <c r="Y469" s="27">
        <f>VLOOKUP($R469,CardStats!$A$3:$AH$473,14,FALSE)</f>
        <v>0.4</v>
      </c>
      <c r="Z469" s="27">
        <f>VLOOKUP($R469,CardStats!$A$3:$AH$473,16,FALSE)</f>
        <v>0.4</v>
      </c>
      <c r="AA469" s="27">
        <f>VLOOKUP($R469,CardStats!$A$3:$AH$473,17,FALSE)</f>
        <v>0.4</v>
      </c>
      <c r="AB469" s="27">
        <f>VLOOKUP($R469,CardStats!$A$3:$AH$473,19,FALSE)</f>
        <v>0.4</v>
      </c>
      <c r="AC469" s="27">
        <f>VLOOKUP($R469,CardStats!$A$3:$AH$473,20,FALSE)</f>
        <v>0.7</v>
      </c>
      <c r="AD469" s="27">
        <f>VLOOKUP($R469,CardStats!$A$3:$AH$473,22,FALSE)</f>
        <v>0.8</v>
      </c>
      <c r="AE469" s="27">
        <f>VLOOKUP($R469,CardStats!$A$3:$AH$473,23,FALSE)</f>
        <v>0.3</v>
      </c>
      <c r="AF469" s="27">
        <f>VLOOKUP($R469,CardStats!$A$3:$AH$473,25,FALSE)</f>
        <v>0.4</v>
      </c>
    </row>
    <row r="470" spans="1:32" hidden="1" x14ac:dyDescent="0.3">
      <c r="A470" s="22">
        <f>VLOOKUP($O470,CardStats!$A$3:$AH$473,5,FALSE)</f>
        <v>6.6363636363636367</v>
      </c>
      <c r="B470" s="22">
        <f>VLOOKUP($O470,CardStats!$A$3:$AH$473,6,FALSE)</f>
        <v>7</v>
      </c>
      <c r="C470" s="22">
        <f>VLOOKUP($O470,CardStats!$A$3:$AH$473,8,FALSE)</f>
        <v>3.3636363636363638</v>
      </c>
      <c r="D470" s="22">
        <f>VLOOKUP($O470,CardStats!$A$3:$AH$473,9,FALSE)</f>
        <v>3.2</v>
      </c>
      <c r="E470" s="27">
        <f>VLOOKUP($O470,CardStats!$A$3:$AH$473,11,FALSE)</f>
        <v>1</v>
      </c>
      <c r="F470" s="27">
        <f>VLOOKUP($O470,CardStats!$A$3:$AH$473,12,FALSE)</f>
        <v>1</v>
      </c>
      <c r="G470" s="27">
        <f>VLOOKUP($O470,CardStats!$A$3:$AH$473,14,FALSE)</f>
        <v>0.90909090909090906</v>
      </c>
      <c r="H470" s="27">
        <f>VLOOKUP($O470,CardStats!$A$3:$AH$473,15,FALSE)</f>
        <v>1</v>
      </c>
      <c r="I470" s="27">
        <f>VLOOKUP($O470,CardStats!$A$3:$AH$473,17,FALSE)</f>
        <v>0.81818181818181823</v>
      </c>
      <c r="J470" s="27">
        <f>VLOOKUP($O470,CardStats!$A$3:$AH$473,18,FALSE)</f>
        <v>0.8</v>
      </c>
      <c r="K470" s="27">
        <f>VLOOKUP($O470,CardStats!$A$3:$AH$473,20,FALSE)</f>
        <v>1</v>
      </c>
      <c r="L470" s="27">
        <f>VLOOKUP($O470,CardStats!$A$3:$AH$473,21,FALSE)</f>
        <v>1</v>
      </c>
      <c r="M470" s="27">
        <f>VLOOKUP($O470,CardStats!$A$3:$AH$473,23,FALSE)</f>
        <v>0.81818181818181823</v>
      </c>
      <c r="N470" s="27">
        <f>VLOOKUP($O470,CardStats!$A$3:$AH$473,24,FALSE)</f>
        <v>0.8</v>
      </c>
      <c r="O470" s="24" t="str">
        <f>Fixtures!A470</f>
        <v>Bologna</v>
      </c>
      <c r="P470" s="24" t="str">
        <f>Fixtures!E470</f>
        <v>Serie A</v>
      </c>
      <c r="Q470" s="25">
        <f>IF(Fixtures!C470&gt;7,Fixtures!D470)</f>
        <v>43863</v>
      </c>
      <c r="R470" s="24" t="str">
        <f>Fixtures!B470</f>
        <v>Brescia</v>
      </c>
      <c r="S470" s="22">
        <f>VLOOKUP($R470,CardStats!$A$3:$AH$473,5,FALSE)</f>
        <v>6</v>
      </c>
      <c r="T470" s="22">
        <f>VLOOKUP($R470,CardStats!$A$3:$AH$473,7,FALSE)</f>
        <v>6.333333333333333</v>
      </c>
      <c r="U470" s="22">
        <f>VLOOKUP($R470,CardStats!$A$3:$AH$473,8,FALSE)</f>
        <v>2.7</v>
      </c>
      <c r="V470" s="22">
        <f>VLOOKUP($R470,CardStats!$A$3:$AH$473,10,FALSE)</f>
        <v>3.3333333333333335</v>
      </c>
      <c r="W470" s="27">
        <f>VLOOKUP($R470,CardStats!$A$3:$AH$473,11,FALSE)</f>
        <v>1</v>
      </c>
      <c r="X470" s="27">
        <f>VLOOKUP($R470,CardStats!$A$3:$AH$473,13,FALSE)</f>
        <v>1</v>
      </c>
      <c r="Y470" s="27">
        <f>VLOOKUP($R470,CardStats!$A$3:$AH$473,14,FALSE)</f>
        <v>0.8</v>
      </c>
      <c r="Z470" s="27">
        <f>VLOOKUP($R470,CardStats!$A$3:$AH$473,16,FALSE)</f>
        <v>0.83333333333333337</v>
      </c>
      <c r="AA470" s="27">
        <f>VLOOKUP($R470,CardStats!$A$3:$AH$473,17,FALSE)</f>
        <v>0.6</v>
      </c>
      <c r="AB470" s="27">
        <f>VLOOKUP($R470,CardStats!$A$3:$AH$473,19,FALSE)</f>
        <v>0.66666666666666663</v>
      </c>
      <c r="AC470" s="27">
        <f>VLOOKUP($R470,CardStats!$A$3:$AH$473,20,FALSE)</f>
        <v>0.9</v>
      </c>
      <c r="AD470" s="27">
        <f>VLOOKUP($R470,CardStats!$A$3:$AH$473,22,FALSE)</f>
        <v>1</v>
      </c>
      <c r="AE470" s="27">
        <f>VLOOKUP($R470,CardStats!$A$3:$AH$473,23,FALSE)</f>
        <v>0.7</v>
      </c>
      <c r="AF470" s="27">
        <f>VLOOKUP($R470,CardStats!$A$3:$AH$473,25,FALSE)</f>
        <v>0.83333333333333337</v>
      </c>
    </row>
    <row r="471" spans="1:32" hidden="1" x14ac:dyDescent="0.3">
      <c r="A471" s="22">
        <f>VLOOKUP($O471,CardStats!$A$3:$AH$473,5,FALSE)</f>
        <v>5.4545454545454541</v>
      </c>
      <c r="B471" s="22">
        <f>VLOOKUP($O471,CardStats!$A$3:$AH$473,6,FALSE)</f>
        <v>5.6</v>
      </c>
      <c r="C471" s="22">
        <f>VLOOKUP($O471,CardStats!$A$3:$AH$473,8,FALSE)</f>
        <v>2.4545454545454546</v>
      </c>
      <c r="D471" s="22">
        <f>VLOOKUP($O471,CardStats!$A$3:$AH$473,9,FALSE)</f>
        <v>2.4</v>
      </c>
      <c r="E471" s="27">
        <f>VLOOKUP($O471,CardStats!$A$3:$AH$473,11,FALSE)</f>
        <v>1</v>
      </c>
      <c r="F471" s="27">
        <f>VLOOKUP($O471,CardStats!$A$3:$AH$473,12,FALSE)</f>
        <v>1</v>
      </c>
      <c r="G471" s="27">
        <f>VLOOKUP($O471,CardStats!$A$3:$AH$473,14,FALSE)</f>
        <v>1</v>
      </c>
      <c r="H471" s="27">
        <f>VLOOKUP($O471,CardStats!$A$3:$AH$473,15,FALSE)</f>
        <v>1</v>
      </c>
      <c r="I471" s="27">
        <f>VLOOKUP($O471,CardStats!$A$3:$AH$473,17,FALSE)</f>
        <v>0.72727272727272729</v>
      </c>
      <c r="J471" s="27">
        <f>VLOOKUP($O471,CardStats!$A$3:$AH$473,18,FALSE)</f>
        <v>0.6</v>
      </c>
      <c r="K471" s="27">
        <f>VLOOKUP($O471,CardStats!$A$3:$AH$473,20,FALSE)</f>
        <v>0.90909090909090906</v>
      </c>
      <c r="L471" s="27">
        <f>VLOOKUP($O471,CardStats!$A$3:$AH$473,21,FALSE)</f>
        <v>0.8</v>
      </c>
      <c r="M471" s="27">
        <f>VLOOKUP($O471,CardStats!$A$3:$AH$473,23,FALSE)</f>
        <v>0.81818181818181823</v>
      </c>
      <c r="N471" s="27">
        <f>VLOOKUP($O471,CardStats!$A$3:$AH$473,24,FALSE)</f>
        <v>0.8</v>
      </c>
      <c r="O471" s="24" t="str">
        <f>Fixtures!A471</f>
        <v>Juventus</v>
      </c>
      <c r="P471" s="24" t="str">
        <f>Fixtures!E471</f>
        <v>Serie A</v>
      </c>
      <c r="Q471" s="25">
        <f>IF(Fixtures!C471&gt;7,Fixtures!D471)</f>
        <v>43863</v>
      </c>
      <c r="R471" s="24" t="str">
        <f>Fixtures!B471</f>
        <v>Fiorentina</v>
      </c>
      <c r="S471" s="22">
        <f>VLOOKUP($R471,CardStats!$A$3:$AH$473,5,FALSE)</f>
        <v>5.8181818181818183</v>
      </c>
      <c r="T471" s="22">
        <f>VLOOKUP($R471,CardStats!$A$3:$AH$473,7,FALSE)</f>
        <v>5.2</v>
      </c>
      <c r="U471" s="22">
        <f>VLOOKUP($R471,CardStats!$A$3:$AH$473,8,FALSE)</f>
        <v>3.0909090909090908</v>
      </c>
      <c r="V471" s="22">
        <f>VLOOKUP($R471,CardStats!$A$3:$AH$473,10,FALSE)</f>
        <v>3.2</v>
      </c>
      <c r="W471" s="27">
        <f>VLOOKUP($R471,CardStats!$A$3:$AH$473,11,FALSE)</f>
        <v>0.90909090909090906</v>
      </c>
      <c r="X471" s="27">
        <f>VLOOKUP($R471,CardStats!$A$3:$AH$473,13,FALSE)</f>
        <v>0.8</v>
      </c>
      <c r="Y471" s="27">
        <f>VLOOKUP($R471,CardStats!$A$3:$AH$473,14,FALSE)</f>
        <v>0.72727272727272729</v>
      </c>
      <c r="Z471" s="27">
        <f>VLOOKUP($R471,CardStats!$A$3:$AH$473,16,FALSE)</f>
        <v>0.6</v>
      </c>
      <c r="AA471" s="27">
        <f>VLOOKUP($R471,CardStats!$A$3:$AH$473,17,FALSE)</f>
        <v>0.63636363636363635</v>
      </c>
      <c r="AB471" s="27">
        <f>VLOOKUP($R471,CardStats!$A$3:$AH$473,19,FALSE)</f>
        <v>0.6</v>
      </c>
      <c r="AC471" s="27">
        <f>VLOOKUP($R471,CardStats!$A$3:$AH$473,20,FALSE)</f>
        <v>0.90909090909090906</v>
      </c>
      <c r="AD471" s="27">
        <f>VLOOKUP($R471,CardStats!$A$3:$AH$473,22,FALSE)</f>
        <v>0.8</v>
      </c>
      <c r="AE471" s="27">
        <f>VLOOKUP($R471,CardStats!$A$3:$AH$473,23,FALSE)</f>
        <v>0.81818181818181823</v>
      </c>
      <c r="AF471" s="27">
        <f>VLOOKUP($R471,CardStats!$A$3:$AH$473,25,FALSE)</f>
        <v>0.8</v>
      </c>
    </row>
    <row r="472" spans="1:32" hidden="1" x14ac:dyDescent="0.3">
      <c r="A472" s="22">
        <f>VLOOKUP($O472,CardStats!$A$3:$AH$473,5,FALSE)</f>
        <v>5.0909090909090908</v>
      </c>
      <c r="B472" s="22">
        <f>VLOOKUP($O472,CardStats!$A$3:$AH$473,6,FALSE)</f>
        <v>5.4</v>
      </c>
      <c r="C472" s="22">
        <f>VLOOKUP($O472,CardStats!$A$3:$AH$473,8,FALSE)</f>
        <v>2.0909090909090908</v>
      </c>
      <c r="D472" s="22">
        <f>VLOOKUP($O472,CardStats!$A$3:$AH$473,9,FALSE)</f>
        <v>2.2000000000000002</v>
      </c>
      <c r="E472" s="27">
        <f>VLOOKUP($O472,CardStats!$A$3:$AH$473,11,FALSE)</f>
        <v>1</v>
      </c>
      <c r="F472" s="27">
        <f>VLOOKUP($O472,CardStats!$A$3:$AH$473,12,FALSE)</f>
        <v>1</v>
      </c>
      <c r="G472" s="27">
        <f>VLOOKUP($O472,CardStats!$A$3:$AH$473,14,FALSE)</f>
        <v>0.81818181818181823</v>
      </c>
      <c r="H472" s="27">
        <f>VLOOKUP($O472,CardStats!$A$3:$AH$473,15,FALSE)</f>
        <v>1</v>
      </c>
      <c r="I472" s="27">
        <f>VLOOKUP($O472,CardStats!$A$3:$AH$473,17,FALSE)</f>
        <v>0.63636363636363635</v>
      </c>
      <c r="J472" s="27">
        <f>VLOOKUP($O472,CardStats!$A$3:$AH$473,18,FALSE)</f>
        <v>0.8</v>
      </c>
      <c r="K472" s="27">
        <f>VLOOKUP($O472,CardStats!$A$3:$AH$473,20,FALSE)</f>
        <v>1</v>
      </c>
      <c r="L472" s="27">
        <f>VLOOKUP($O472,CardStats!$A$3:$AH$473,21,FALSE)</f>
        <v>1</v>
      </c>
      <c r="M472" s="27">
        <f>VLOOKUP($O472,CardStats!$A$3:$AH$473,23,FALSE)</f>
        <v>0.81818181818181823</v>
      </c>
      <c r="N472" s="27">
        <f>VLOOKUP($O472,CardStats!$A$3:$AH$473,24,FALSE)</f>
        <v>1</v>
      </c>
      <c r="O472" s="24" t="str">
        <f>Fixtures!A472</f>
        <v>Atalanta</v>
      </c>
      <c r="P472" s="24" t="str">
        <f>Fixtures!E472</f>
        <v>Serie A</v>
      </c>
      <c r="Q472" s="25">
        <f>IF(Fixtures!C472&gt;7,Fixtures!D472)</f>
        <v>43863</v>
      </c>
      <c r="R472" s="24" t="str">
        <f>Fixtures!B472</f>
        <v>Genoa</v>
      </c>
      <c r="S472" s="22">
        <f>VLOOKUP($R472,CardStats!$A$3:$AH$473,5,FALSE)</f>
        <v>5.5454545454545459</v>
      </c>
      <c r="T472" s="22">
        <f>VLOOKUP($R472,CardStats!$A$3:$AH$473,7,FALSE)</f>
        <v>4.2</v>
      </c>
      <c r="U472" s="22">
        <f>VLOOKUP($R472,CardStats!$A$3:$AH$473,8,FALSE)</f>
        <v>2.9090909090909092</v>
      </c>
      <c r="V472" s="22">
        <f>VLOOKUP($R472,CardStats!$A$3:$AH$473,10,FALSE)</f>
        <v>2</v>
      </c>
      <c r="W472" s="27">
        <f>VLOOKUP($R472,CardStats!$A$3:$AH$473,11,FALSE)</f>
        <v>0.72727272727272729</v>
      </c>
      <c r="X472" s="27">
        <f>VLOOKUP($R472,CardStats!$A$3:$AH$473,13,FALSE)</f>
        <v>0.8</v>
      </c>
      <c r="Y472" s="27">
        <f>VLOOKUP($R472,CardStats!$A$3:$AH$473,14,FALSE)</f>
        <v>0.54545454545454541</v>
      </c>
      <c r="Z472" s="27">
        <f>VLOOKUP($R472,CardStats!$A$3:$AH$473,16,FALSE)</f>
        <v>0.4</v>
      </c>
      <c r="AA472" s="27">
        <f>VLOOKUP($R472,CardStats!$A$3:$AH$473,17,FALSE)</f>
        <v>0.45454545454545453</v>
      </c>
      <c r="AB472" s="27">
        <f>VLOOKUP($R472,CardStats!$A$3:$AH$473,19,FALSE)</f>
        <v>0.2</v>
      </c>
      <c r="AC472" s="27">
        <f>VLOOKUP($R472,CardStats!$A$3:$AH$473,20,FALSE)</f>
        <v>0.90909090909090906</v>
      </c>
      <c r="AD472" s="27">
        <f>VLOOKUP($R472,CardStats!$A$3:$AH$473,22,FALSE)</f>
        <v>1</v>
      </c>
      <c r="AE472" s="27">
        <f>VLOOKUP($R472,CardStats!$A$3:$AH$473,23,FALSE)</f>
        <v>0.72727272727272729</v>
      </c>
      <c r="AF472" s="27">
        <f>VLOOKUP($R472,CardStats!$A$3:$AH$473,25,FALSE)</f>
        <v>0.6</v>
      </c>
    </row>
    <row r="473" spans="1:32" hidden="1" x14ac:dyDescent="0.3">
      <c r="A473" s="22">
        <f>VLOOKUP($O473,CardStats!$A$3:$AH$473,5,FALSE)</f>
        <v>7.1818181818181817</v>
      </c>
      <c r="B473" s="22">
        <f>VLOOKUP($O473,CardStats!$A$3:$AH$473,6,FALSE)</f>
        <v>6</v>
      </c>
      <c r="C473" s="22">
        <f>VLOOKUP($O473,CardStats!$A$3:$AH$473,8,FALSE)</f>
        <v>3.5454545454545454</v>
      </c>
      <c r="D473" s="22">
        <f>VLOOKUP($O473,CardStats!$A$3:$AH$473,9,FALSE)</f>
        <v>2.6666666666666665</v>
      </c>
      <c r="E473" s="27">
        <f>VLOOKUP($O473,CardStats!$A$3:$AH$473,11,FALSE)</f>
        <v>1</v>
      </c>
      <c r="F473" s="27">
        <f>VLOOKUP($O473,CardStats!$A$3:$AH$473,12,FALSE)</f>
        <v>1</v>
      </c>
      <c r="G473" s="27">
        <f>VLOOKUP($O473,CardStats!$A$3:$AH$473,14,FALSE)</f>
        <v>0.81818181818181823</v>
      </c>
      <c r="H473" s="27">
        <f>VLOOKUP($O473,CardStats!$A$3:$AH$473,15,FALSE)</f>
        <v>0.66666666666666663</v>
      </c>
      <c r="I473" s="27">
        <f>VLOOKUP($O473,CardStats!$A$3:$AH$473,17,FALSE)</f>
        <v>0.72727272727272729</v>
      </c>
      <c r="J473" s="27">
        <f>VLOOKUP($O473,CardStats!$A$3:$AH$473,18,FALSE)</f>
        <v>0.66666666666666663</v>
      </c>
      <c r="K473" s="27">
        <f>VLOOKUP($O473,CardStats!$A$3:$AH$473,20,FALSE)</f>
        <v>1</v>
      </c>
      <c r="L473" s="27">
        <f>VLOOKUP($O473,CardStats!$A$3:$AH$473,21,FALSE)</f>
        <v>1</v>
      </c>
      <c r="M473" s="27">
        <f>VLOOKUP($O473,CardStats!$A$3:$AH$473,23,FALSE)</f>
        <v>0.90909090909090906</v>
      </c>
      <c r="N473" s="27">
        <f>VLOOKUP($O473,CardStats!$A$3:$AH$473,24,FALSE)</f>
        <v>0.83333333333333337</v>
      </c>
      <c r="O473" s="24" t="str">
        <f>Fixtures!A473</f>
        <v>Milan</v>
      </c>
      <c r="P473" s="24" t="str">
        <f>Fixtures!E473</f>
        <v>Serie A</v>
      </c>
      <c r="Q473" s="25">
        <f>IF(Fixtures!C473&gt;7,Fixtures!D473)</f>
        <v>43863</v>
      </c>
      <c r="R473" s="24" t="str">
        <f>Fixtures!B473</f>
        <v>Hellas Verona</v>
      </c>
      <c r="S473" s="22">
        <f>VLOOKUP($R473,CardStats!$A$3:$AH$473,5,FALSE)</f>
        <v>5.7272727272727275</v>
      </c>
      <c r="T473" s="22">
        <f>VLOOKUP($R473,CardStats!$A$3:$AH$473,7,FALSE)</f>
        <v>5</v>
      </c>
      <c r="U473" s="22">
        <f>VLOOKUP($R473,CardStats!$A$3:$AH$473,8,FALSE)</f>
        <v>2.8181818181818183</v>
      </c>
      <c r="V473" s="22">
        <f>VLOOKUP($R473,CardStats!$A$3:$AH$473,10,FALSE)</f>
        <v>3.4</v>
      </c>
      <c r="W473" s="27">
        <f>VLOOKUP($R473,CardStats!$A$3:$AH$473,11,FALSE)</f>
        <v>1</v>
      </c>
      <c r="X473" s="27">
        <f>VLOOKUP($R473,CardStats!$A$3:$AH$473,13,FALSE)</f>
        <v>1</v>
      </c>
      <c r="Y473" s="27">
        <f>VLOOKUP($R473,CardStats!$A$3:$AH$473,14,FALSE)</f>
        <v>1</v>
      </c>
      <c r="Z473" s="27">
        <f>VLOOKUP($R473,CardStats!$A$3:$AH$473,16,FALSE)</f>
        <v>1</v>
      </c>
      <c r="AA473" s="27">
        <f>VLOOKUP($R473,CardStats!$A$3:$AH$473,17,FALSE)</f>
        <v>0.63636363636363635</v>
      </c>
      <c r="AB473" s="27">
        <f>VLOOKUP($R473,CardStats!$A$3:$AH$473,19,FALSE)</f>
        <v>0.6</v>
      </c>
      <c r="AC473" s="27">
        <f>VLOOKUP($R473,CardStats!$A$3:$AH$473,20,FALSE)</f>
        <v>0.90909090909090906</v>
      </c>
      <c r="AD473" s="27">
        <f>VLOOKUP($R473,CardStats!$A$3:$AH$473,22,FALSE)</f>
        <v>1</v>
      </c>
      <c r="AE473" s="27">
        <f>VLOOKUP($R473,CardStats!$A$3:$AH$473,23,FALSE)</f>
        <v>0.72727272727272729</v>
      </c>
      <c r="AF473" s="27">
        <f>VLOOKUP($R473,CardStats!$A$3:$AH$473,25,FALSE)</f>
        <v>1</v>
      </c>
    </row>
    <row r="474" spans="1:32" hidden="1" x14ac:dyDescent="0.3">
      <c r="A474" s="22">
        <f>VLOOKUP($O474,CardStats!$A$3:$AH$473,5,FALSE)</f>
        <v>5</v>
      </c>
      <c r="B474" s="22">
        <f>VLOOKUP($O474,CardStats!$A$3:$AH$473,6,FALSE)</f>
        <v>6.166666666666667</v>
      </c>
      <c r="C474" s="22">
        <f>VLOOKUP($O474,CardStats!$A$3:$AH$473,8,FALSE)</f>
        <v>2.7272727272727271</v>
      </c>
      <c r="D474" s="22">
        <f>VLOOKUP($O474,CardStats!$A$3:$AH$473,9,FALSE)</f>
        <v>2.8333333333333335</v>
      </c>
      <c r="E474" s="27">
        <f>VLOOKUP($O474,CardStats!$A$3:$AH$473,11,FALSE)</f>
        <v>0.90909090909090906</v>
      </c>
      <c r="F474" s="27">
        <f>VLOOKUP($O474,CardStats!$A$3:$AH$473,12,FALSE)</f>
        <v>1</v>
      </c>
      <c r="G474" s="27">
        <f>VLOOKUP($O474,CardStats!$A$3:$AH$473,14,FALSE)</f>
        <v>0.81818181818181823</v>
      </c>
      <c r="H474" s="27">
        <f>VLOOKUP($O474,CardStats!$A$3:$AH$473,15,FALSE)</f>
        <v>1</v>
      </c>
      <c r="I474" s="27">
        <f>VLOOKUP($O474,CardStats!$A$3:$AH$473,17,FALSE)</f>
        <v>0.45454545454545453</v>
      </c>
      <c r="J474" s="27">
        <f>VLOOKUP($O474,CardStats!$A$3:$AH$473,18,FALSE)</f>
        <v>0.66666666666666663</v>
      </c>
      <c r="K474" s="27">
        <f>VLOOKUP($O474,CardStats!$A$3:$AH$473,20,FALSE)</f>
        <v>1</v>
      </c>
      <c r="L474" s="27">
        <f>VLOOKUP($O474,CardStats!$A$3:$AH$473,21,FALSE)</f>
        <v>1</v>
      </c>
      <c r="M474" s="27">
        <f>VLOOKUP($O474,CardStats!$A$3:$AH$473,23,FALSE)</f>
        <v>0.81818181818181823</v>
      </c>
      <c r="N474" s="27">
        <f>VLOOKUP($O474,CardStats!$A$3:$AH$473,24,FALSE)</f>
        <v>0.66666666666666663</v>
      </c>
      <c r="O474" s="24" t="str">
        <f>Fixtures!A474</f>
        <v>Udinese</v>
      </c>
      <c r="P474" s="24" t="str">
        <f>Fixtures!E474</f>
        <v>Serie A</v>
      </c>
      <c r="Q474" s="25">
        <f>IF(Fixtures!C474&gt;7,Fixtures!D474)</f>
        <v>43863</v>
      </c>
      <c r="R474" s="24" t="str">
        <f>Fixtures!B474</f>
        <v>Internazionale</v>
      </c>
      <c r="S474" s="22">
        <f>VLOOKUP($R474,CardStats!$A$3:$AH$473,5,FALSE)</f>
        <v>5.5454545454545459</v>
      </c>
      <c r="T474" s="22">
        <f>VLOOKUP($R474,CardStats!$A$3:$AH$473,7,FALSE)</f>
        <v>6.333333333333333</v>
      </c>
      <c r="U474" s="22">
        <f>VLOOKUP($R474,CardStats!$A$3:$AH$473,8,FALSE)</f>
        <v>2.5454545454545454</v>
      </c>
      <c r="V474" s="22">
        <f>VLOOKUP($R474,CardStats!$A$3:$AH$473,10,FALSE)</f>
        <v>3</v>
      </c>
      <c r="W474" s="27">
        <f>VLOOKUP($R474,CardStats!$A$3:$AH$473,11,FALSE)</f>
        <v>1</v>
      </c>
      <c r="X474" s="27">
        <f>VLOOKUP($R474,CardStats!$A$3:$AH$473,13,FALSE)</f>
        <v>1</v>
      </c>
      <c r="Y474" s="27">
        <f>VLOOKUP($R474,CardStats!$A$3:$AH$473,14,FALSE)</f>
        <v>0.90909090909090906</v>
      </c>
      <c r="Z474" s="27">
        <f>VLOOKUP($R474,CardStats!$A$3:$AH$473,16,FALSE)</f>
        <v>0.83333333333333337</v>
      </c>
      <c r="AA474" s="27">
        <f>VLOOKUP($R474,CardStats!$A$3:$AH$473,17,FALSE)</f>
        <v>0.72727272727272729</v>
      </c>
      <c r="AB474" s="27">
        <f>VLOOKUP($R474,CardStats!$A$3:$AH$473,19,FALSE)</f>
        <v>0.83333333333333337</v>
      </c>
      <c r="AC474" s="27">
        <f>VLOOKUP($R474,CardStats!$A$3:$AH$473,20,FALSE)</f>
        <v>1</v>
      </c>
      <c r="AD474" s="27">
        <f>VLOOKUP($R474,CardStats!$A$3:$AH$473,22,FALSE)</f>
        <v>1</v>
      </c>
      <c r="AE474" s="27">
        <f>VLOOKUP($R474,CardStats!$A$3:$AH$473,23,FALSE)</f>
        <v>0.81818181818181823</v>
      </c>
      <c r="AF474" s="27">
        <f>VLOOKUP($R474,CardStats!$A$3:$AH$473,25,FALSE)</f>
        <v>0.83333333333333337</v>
      </c>
    </row>
    <row r="475" spans="1:32" hidden="1" x14ac:dyDescent="0.3">
      <c r="A475" s="22">
        <f>VLOOKUP($O475,CardStats!$A$3:$AH$473,5,FALSE)</f>
        <v>5.2727272727272725</v>
      </c>
      <c r="B475" s="22">
        <f>VLOOKUP($O475,CardStats!$A$3:$AH$473,6,FALSE)</f>
        <v>5.6</v>
      </c>
      <c r="C475" s="22">
        <f>VLOOKUP($O475,CardStats!$A$3:$AH$473,8,FALSE)</f>
        <v>2.8181818181818183</v>
      </c>
      <c r="D475" s="22">
        <f>VLOOKUP($O475,CardStats!$A$3:$AH$473,9,FALSE)</f>
        <v>2.6</v>
      </c>
      <c r="E475" s="27">
        <f>VLOOKUP($O475,CardStats!$A$3:$AH$473,11,FALSE)</f>
        <v>1</v>
      </c>
      <c r="F475" s="27">
        <f>VLOOKUP($O475,CardStats!$A$3:$AH$473,12,FALSE)</f>
        <v>1</v>
      </c>
      <c r="G475" s="27">
        <f>VLOOKUP($O475,CardStats!$A$3:$AH$473,14,FALSE)</f>
        <v>0.90909090909090906</v>
      </c>
      <c r="H475" s="27">
        <f>VLOOKUP($O475,CardStats!$A$3:$AH$473,15,FALSE)</f>
        <v>0.8</v>
      </c>
      <c r="I475" s="27">
        <f>VLOOKUP($O475,CardStats!$A$3:$AH$473,17,FALSE)</f>
        <v>0.45454545454545453</v>
      </c>
      <c r="J475" s="27">
        <f>VLOOKUP($O475,CardStats!$A$3:$AH$473,18,FALSE)</f>
        <v>0.6</v>
      </c>
      <c r="K475" s="27">
        <f>VLOOKUP($O475,CardStats!$A$3:$AH$473,20,FALSE)</f>
        <v>1</v>
      </c>
      <c r="L475" s="27">
        <f>VLOOKUP($O475,CardStats!$A$3:$AH$473,21,FALSE)</f>
        <v>1</v>
      </c>
      <c r="M475" s="27">
        <f>VLOOKUP($O475,CardStats!$A$3:$AH$473,23,FALSE)</f>
        <v>0.90909090909090906</v>
      </c>
      <c r="N475" s="27">
        <f>VLOOKUP($O475,CardStats!$A$3:$AH$473,24,FALSE)</f>
        <v>1</v>
      </c>
      <c r="O475" s="24" t="str">
        <f>Fixtures!A475</f>
        <v>Sampdoria</v>
      </c>
      <c r="P475" s="24" t="str">
        <f>Fixtures!E475</f>
        <v>Serie A</v>
      </c>
      <c r="Q475" s="25">
        <f>IF(Fixtures!C475&gt;7,Fixtures!D475)</f>
        <v>43863</v>
      </c>
      <c r="R475" s="24" t="str">
        <f>Fixtures!B475</f>
        <v>Napoli</v>
      </c>
      <c r="S475" s="22">
        <f>VLOOKUP($R475,CardStats!$A$3:$AH$473,5,FALSE)</f>
        <v>5.0909090909090908</v>
      </c>
      <c r="T475" s="22">
        <f>VLOOKUP($R475,CardStats!$A$3:$AH$473,7,FALSE)</f>
        <v>5.666666666666667</v>
      </c>
      <c r="U475" s="22">
        <f>VLOOKUP($R475,CardStats!$A$3:$AH$473,8,FALSE)</f>
        <v>2.5454545454545454</v>
      </c>
      <c r="V475" s="22">
        <f>VLOOKUP($R475,CardStats!$A$3:$AH$473,10,FALSE)</f>
        <v>2.6666666666666665</v>
      </c>
      <c r="W475" s="27">
        <f>VLOOKUP($R475,CardStats!$A$3:$AH$473,11,FALSE)</f>
        <v>1</v>
      </c>
      <c r="X475" s="27">
        <f>VLOOKUP($R475,CardStats!$A$3:$AH$473,13,FALSE)</f>
        <v>1</v>
      </c>
      <c r="Y475" s="27">
        <f>VLOOKUP($R475,CardStats!$A$3:$AH$473,14,FALSE)</f>
        <v>0.72727272727272729</v>
      </c>
      <c r="Z475" s="27">
        <f>VLOOKUP($R475,CardStats!$A$3:$AH$473,16,FALSE)</f>
        <v>0.83333333333333337</v>
      </c>
      <c r="AA475" s="27">
        <f>VLOOKUP($R475,CardStats!$A$3:$AH$473,17,FALSE)</f>
        <v>0.63636363636363635</v>
      </c>
      <c r="AB475" s="27">
        <f>VLOOKUP($R475,CardStats!$A$3:$AH$473,19,FALSE)</f>
        <v>0.83333333333333337</v>
      </c>
      <c r="AC475" s="27">
        <f>VLOOKUP($R475,CardStats!$A$3:$AH$473,20,FALSE)</f>
        <v>1</v>
      </c>
      <c r="AD475" s="27">
        <f>VLOOKUP($R475,CardStats!$A$3:$AH$473,22,FALSE)</f>
        <v>1</v>
      </c>
      <c r="AE475" s="27">
        <f>VLOOKUP($R475,CardStats!$A$3:$AH$473,23,FALSE)</f>
        <v>0.90909090909090906</v>
      </c>
      <c r="AF475" s="27">
        <f>VLOOKUP($R475,CardStats!$A$3:$AH$473,25,FALSE)</f>
        <v>0.83333333333333337</v>
      </c>
    </row>
    <row r="476" spans="1:32" hidden="1" x14ac:dyDescent="0.3">
      <c r="A476" s="22">
        <f>VLOOKUP($O476,CardStats!$A$3:$AH$473,5,FALSE)</f>
        <v>5</v>
      </c>
      <c r="B476" s="22">
        <f>VLOOKUP($O476,CardStats!$A$3:$AH$473,6,FALSE)</f>
        <v>5</v>
      </c>
      <c r="C476" s="22">
        <f>VLOOKUP($O476,CardStats!$A$3:$AH$473,8,FALSE)</f>
        <v>3</v>
      </c>
      <c r="D476" s="22">
        <f>VLOOKUP($O476,CardStats!$A$3:$AH$473,9,FALSE)</f>
        <v>2.6666666666666665</v>
      </c>
      <c r="E476" s="27">
        <f>VLOOKUP($O476,CardStats!$A$3:$AH$473,11,FALSE)</f>
        <v>0.90909090909090906</v>
      </c>
      <c r="F476" s="27">
        <f>VLOOKUP($O476,CardStats!$A$3:$AH$473,12,FALSE)</f>
        <v>0.83333333333333337</v>
      </c>
      <c r="G476" s="27">
        <f>VLOOKUP($O476,CardStats!$A$3:$AH$473,14,FALSE)</f>
        <v>0.72727272727272729</v>
      </c>
      <c r="H476" s="27">
        <f>VLOOKUP($O476,CardStats!$A$3:$AH$473,15,FALSE)</f>
        <v>0.66666666666666663</v>
      </c>
      <c r="I476" s="27">
        <f>VLOOKUP($O476,CardStats!$A$3:$AH$473,17,FALSE)</f>
        <v>0.54545454545454541</v>
      </c>
      <c r="J476" s="27">
        <f>VLOOKUP($O476,CardStats!$A$3:$AH$473,18,FALSE)</f>
        <v>0.33333333333333331</v>
      </c>
      <c r="K476" s="27">
        <f>VLOOKUP($O476,CardStats!$A$3:$AH$473,20,FALSE)</f>
        <v>1</v>
      </c>
      <c r="L476" s="27">
        <f>VLOOKUP($O476,CardStats!$A$3:$AH$473,21,FALSE)</f>
        <v>1</v>
      </c>
      <c r="M476" s="27">
        <f>VLOOKUP($O476,CardStats!$A$3:$AH$473,23,FALSE)</f>
        <v>0.81818181818181823</v>
      </c>
      <c r="N476" s="27">
        <f>VLOOKUP($O476,CardStats!$A$3:$AH$473,24,FALSE)</f>
        <v>0.83333333333333337</v>
      </c>
      <c r="O476" s="24" t="str">
        <f>Fixtures!A476</f>
        <v>Cagliari</v>
      </c>
      <c r="P476" s="24" t="str">
        <f>Fixtures!E476</f>
        <v>Serie A</v>
      </c>
      <c r="Q476" s="25">
        <f>IF(Fixtures!C476&gt;7,Fixtures!D476)</f>
        <v>43863</v>
      </c>
      <c r="R476" s="24" t="str">
        <f>Fixtures!B476</f>
        <v>Parma</v>
      </c>
      <c r="S476" s="22">
        <f>VLOOKUP($R476,CardStats!$A$3:$AH$473,5,FALSE)</f>
        <v>4.7272727272727275</v>
      </c>
      <c r="T476" s="22">
        <f>VLOOKUP($R476,CardStats!$A$3:$AH$473,7,FALSE)</f>
        <v>4.8</v>
      </c>
      <c r="U476" s="22">
        <f>VLOOKUP($R476,CardStats!$A$3:$AH$473,8,FALSE)</f>
        <v>1.9090909090909092</v>
      </c>
      <c r="V476" s="22">
        <f>VLOOKUP($R476,CardStats!$A$3:$AH$473,10,FALSE)</f>
        <v>2.4</v>
      </c>
      <c r="W476" s="27">
        <f>VLOOKUP($R476,CardStats!$A$3:$AH$473,11,FALSE)</f>
        <v>1</v>
      </c>
      <c r="X476" s="27">
        <f>VLOOKUP($R476,CardStats!$A$3:$AH$473,13,FALSE)</f>
        <v>1</v>
      </c>
      <c r="Y476" s="27">
        <f>VLOOKUP($R476,CardStats!$A$3:$AH$473,14,FALSE)</f>
        <v>0.90909090909090906</v>
      </c>
      <c r="Z476" s="27">
        <f>VLOOKUP($R476,CardStats!$A$3:$AH$473,16,FALSE)</f>
        <v>1</v>
      </c>
      <c r="AA476" s="27">
        <f>VLOOKUP($R476,CardStats!$A$3:$AH$473,17,FALSE)</f>
        <v>0.54545454545454541</v>
      </c>
      <c r="AB476" s="27">
        <f>VLOOKUP($R476,CardStats!$A$3:$AH$473,19,FALSE)</f>
        <v>0.4</v>
      </c>
      <c r="AC476" s="27">
        <f>VLOOKUP($R476,CardStats!$A$3:$AH$473,20,FALSE)</f>
        <v>0.90909090909090906</v>
      </c>
      <c r="AD476" s="27">
        <f>VLOOKUP($R476,CardStats!$A$3:$AH$473,22,FALSE)</f>
        <v>1</v>
      </c>
      <c r="AE476" s="27">
        <f>VLOOKUP($R476,CardStats!$A$3:$AH$473,23,FALSE)</f>
        <v>0.72727272727272729</v>
      </c>
      <c r="AF476" s="27">
        <f>VLOOKUP($R476,CardStats!$A$3:$AH$473,25,FALSE)</f>
        <v>1</v>
      </c>
    </row>
    <row r="477" spans="1:32" hidden="1" x14ac:dyDescent="0.3">
      <c r="A477" s="22">
        <f>VLOOKUP($O477,CardStats!$A$3:$AH$473,5,FALSE)</f>
        <v>5.7</v>
      </c>
      <c r="B477" s="22">
        <f>VLOOKUP($O477,CardStats!$A$3:$AH$473,6,FALSE)</f>
        <v>5.6</v>
      </c>
      <c r="C477" s="22">
        <f>VLOOKUP($O477,CardStats!$A$3:$AH$473,8,FALSE)</f>
        <v>2.7</v>
      </c>
      <c r="D477" s="22">
        <f>VLOOKUP($O477,CardStats!$A$3:$AH$473,9,FALSE)</f>
        <v>2.6</v>
      </c>
      <c r="E477" s="27">
        <f>VLOOKUP($O477,CardStats!$A$3:$AH$473,11,FALSE)</f>
        <v>1</v>
      </c>
      <c r="F477" s="27">
        <f>VLOOKUP($O477,CardStats!$A$3:$AH$473,12,FALSE)</f>
        <v>1</v>
      </c>
      <c r="G477" s="27">
        <f>VLOOKUP($O477,CardStats!$A$3:$AH$473,14,FALSE)</f>
        <v>0.9</v>
      </c>
      <c r="H477" s="27">
        <f>VLOOKUP($O477,CardStats!$A$3:$AH$473,15,FALSE)</f>
        <v>1</v>
      </c>
      <c r="I477" s="27">
        <f>VLOOKUP($O477,CardStats!$A$3:$AH$473,17,FALSE)</f>
        <v>0.7</v>
      </c>
      <c r="J477" s="27">
        <f>VLOOKUP($O477,CardStats!$A$3:$AH$473,18,FALSE)</f>
        <v>0.8</v>
      </c>
      <c r="K477" s="27">
        <f>VLOOKUP($O477,CardStats!$A$3:$AH$473,20,FALSE)</f>
        <v>1</v>
      </c>
      <c r="L477" s="27">
        <f>VLOOKUP($O477,CardStats!$A$3:$AH$473,21,FALSE)</f>
        <v>1</v>
      </c>
      <c r="M477" s="27">
        <f>VLOOKUP($O477,CardStats!$A$3:$AH$473,23,FALSE)</f>
        <v>0.8</v>
      </c>
      <c r="N477" s="27">
        <f>VLOOKUP($O477,CardStats!$A$3:$AH$473,24,FALSE)</f>
        <v>0.8</v>
      </c>
      <c r="O477" s="24" t="str">
        <f>Fixtures!A477</f>
        <v>Sassuolo</v>
      </c>
      <c r="P477" s="24" t="str">
        <f>Fixtures!E477</f>
        <v>Serie A</v>
      </c>
      <c r="Q477" s="25">
        <f>IF(Fixtures!C477&gt;7,Fixtures!D477)</f>
        <v>43863</v>
      </c>
      <c r="R477" s="24" t="str">
        <f>Fixtures!B477</f>
        <v>Roma</v>
      </c>
      <c r="S477" s="22">
        <f>VLOOKUP($R477,CardStats!$A$3:$AH$473,5,FALSE)</f>
        <v>6.1818181818181817</v>
      </c>
      <c r="T477" s="22">
        <f>VLOOKUP($R477,CardStats!$A$3:$AH$473,7,FALSE)</f>
        <v>7.2</v>
      </c>
      <c r="U477" s="22">
        <f>VLOOKUP($R477,CardStats!$A$3:$AH$473,8,FALSE)</f>
        <v>3.2727272727272729</v>
      </c>
      <c r="V477" s="22">
        <f>VLOOKUP($R477,CardStats!$A$3:$AH$473,10,FALSE)</f>
        <v>4</v>
      </c>
      <c r="W477" s="27">
        <f>VLOOKUP($R477,CardStats!$A$3:$AH$473,11,FALSE)</f>
        <v>1</v>
      </c>
      <c r="X477" s="27">
        <f>VLOOKUP($R477,CardStats!$A$3:$AH$473,13,FALSE)</f>
        <v>1</v>
      </c>
      <c r="Y477" s="27">
        <f>VLOOKUP($R477,CardStats!$A$3:$AH$473,14,FALSE)</f>
        <v>0.81818181818181823</v>
      </c>
      <c r="Z477" s="27">
        <f>VLOOKUP($R477,CardStats!$A$3:$AH$473,16,FALSE)</f>
        <v>1</v>
      </c>
      <c r="AA477" s="27">
        <f>VLOOKUP($R477,CardStats!$A$3:$AH$473,17,FALSE)</f>
        <v>0.72727272727272729</v>
      </c>
      <c r="AB477" s="27">
        <f>VLOOKUP($R477,CardStats!$A$3:$AH$473,19,FALSE)</f>
        <v>1</v>
      </c>
      <c r="AC477" s="27">
        <f>VLOOKUP($R477,CardStats!$A$3:$AH$473,20,FALSE)</f>
        <v>1</v>
      </c>
      <c r="AD477" s="27">
        <f>VLOOKUP($R477,CardStats!$A$3:$AH$473,22,FALSE)</f>
        <v>1</v>
      </c>
      <c r="AE477" s="27">
        <f>VLOOKUP($R477,CardStats!$A$3:$AH$473,23,FALSE)</f>
        <v>0.81818181818181823</v>
      </c>
      <c r="AF477" s="27">
        <f>VLOOKUP($R477,CardStats!$A$3:$AH$473,25,FALSE)</f>
        <v>1</v>
      </c>
    </row>
    <row r="478" spans="1:32" hidden="1" x14ac:dyDescent="0.3">
      <c r="A478" s="22">
        <f>VLOOKUP($O478,CardStats!$A$3:$AH$473,5,FALSE)</f>
        <v>6.3636363636363633</v>
      </c>
      <c r="B478" s="22">
        <f>VLOOKUP($O478,CardStats!$A$3:$AH$473,6,FALSE)</f>
        <v>5</v>
      </c>
      <c r="C478" s="22">
        <f>VLOOKUP($O478,CardStats!$A$3:$AH$473,8,FALSE)</f>
        <v>3.0909090909090908</v>
      </c>
      <c r="D478" s="22">
        <f>VLOOKUP($O478,CardStats!$A$3:$AH$473,9,FALSE)</f>
        <v>2.6</v>
      </c>
      <c r="E478" s="27">
        <f>VLOOKUP($O478,CardStats!$A$3:$AH$473,11,FALSE)</f>
        <v>1</v>
      </c>
      <c r="F478" s="27">
        <f>VLOOKUP($O478,CardStats!$A$3:$AH$473,12,FALSE)</f>
        <v>1</v>
      </c>
      <c r="G478" s="27">
        <f>VLOOKUP($O478,CardStats!$A$3:$AH$473,14,FALSE)</f>
        <v>0.90909090909090906</v>
      </c>
      <c r="H478" s="27">
        <f>VLOOKUP($O478,CardStats!$A$3:$AH$473,15,FALSE)</f>
        <v>0.8</v>
      </c>
      <c r="I478" s="27">
        <f>VLOOKUP($O478,CardStats!$A$3:$AH$473,17,FALSE)</f>
        <v>0.63636363636363635</v>
      </c>
      <c r="J478" s="27">
        <f>VLOOKUP($O478,CardStats!$A$3:$AH$473,18,FALSE)</f>
        <v>0.4</v>
      </c>
      <c r="K478" s="27">
        <f>VLOOKUP($O478,CardStats!$A$3:$AH$473,20,FALSE)</f>
        <v>1</v>
      </c>
      <c r="L478" s="27">
        <f>VLOOKUP($O478,CardStats!$A$3:$AH$473,21,FALSE)</f>
        <v>1</v>
      </c>
      <c r="M478" s="27">
        <f>VLOOKUP($O478,CardStats!$A$3:$AH$473,23,FALSE)</f>
        <v>0.81818181818181823</v>
      </c>
      <c r="N478" s="27">
        <f>VLOOKUP($O478,CardStats!$A$3:$AH$473,24,FALSE)</f>
        <v>0.6</v>
      </c>
      <c r="O478" s="24" t="str">
        <f>Fixtures!A478</f>
        <v>Lazio</v>
      </c>
      <c r="P478" s="24" t="str">
        <f>Fixtures!E478</f>
        <v>Serie A</v>
      </c>
      <c r="Q478" s="25">
        <f>IF(Fixtures!C478&gt;7,Fixtures!D478)</f>
        <v>43863</v>
      </c>
      <c r="R478" s="24" t="str">
        <f>Fixtures!B478</f>
        <v>SPAL</v>
      </c>
      <c r="S478" s="22">
        <f>VLOOKUP($R478,CardStats!$A$3:$AH$473,5,FALSE)</f>
        <v>5.5454545454545459</v>
      </c>
      <c r="T478" s="22">
        <f>VLOOKUP($R478,CardStats!$A$3:$AH$473,7,FALSE)</f>
        <v>6.2</v>
      </c>
      <c r="U478" s="22">
        <f>VLOOKUP($R478,CardStats!$A$3:$AH$473,8,FALSE)</f>
        <v>3.1818181818181817</v>
      </c>
      <c r="V478" s="22">
        <f>VLOOKUP($R478,CardStats!$A$3:$AH$473,10,FALSE)</f>
        <v>3</v>
      </c>
      <c r="W478" s="27">
        <f>VLOOKUP($R478,CardStats!$A$3:$AH$473,11,FALSE)</f>
        <v>1</v>
      </c>
      <c r="X478" s="27">
        <f>VLOOKUP($R478,CardStats!$A$3:$AH$473,13,FALSE)</f>
        <v>1</v>
      </c>
      <c r="Y478" s="27">
        <f>VLOOKUP($R478,CardStats!$A$3:$AH$473,14,FALSE)</f>
        <v>0.81818181818181823</v>
      </c>
      <c r="Z478" s="27">
        <f>VLOOKUP($R478,CardStats!$A$3:$AH$473,16,FALSE)</f>
        <v>1</v>
      </c>
      <c r="AA478" s="27">
        <f>VLOOKUP($R478,CardStats!$A$3:$AH$473,17,FALSE)</f>
        <v>0.63636363636363635</v>
      </c>
      <c r="AB478" s="27">
        <f>VLOOKUP($R478,CardStats!$A$3:$AH$473,19,FALSE)</f>
        <v>0.8</v>
      </c>
      <c r="AC478" s="27">
        <f>VLOOKUP($R478,CardStats!$A$3:$AH$473,20,FALSE)</f>
        <v>1</v>
      </c>
      <c r="AD478" s="27">
        <f>VLOOKUP($R478,CardStats!$A$3:$AH$473,22,FALSE)</f>
        <v>1</v>
      </c>
      <c r="AE478" s="27">
        <f>VLOOKUP($R478,CardStats!$A$3:$AH$473,23,FALSE)</f>
        <v>0.90909090909090906</v>
      </c>
      <c r="AF478" s="27">
        <f>VLOOKUP($R478,CardStats!$A$3:$AH$473,25,FALSE)</f>
        <v>1</v>
      </c>
    </row>
    <row r="479" spans="1:32" hidden="1" x14ac:dyDescent="0.3">
      <c r="A479" s="22">
        <f>VLOOKUP($O479,CardStats!$A$3:$AH$473,5,FALSE)</f>
        <v>5.0909090909090908</v>
      </c>
      <c r="B479" s="22">
        <f>VLOOKUP($O479,CardStats!$A$3:$AH$473,6,FALSE)</f>
        <v>5.4</v>
      </c>
      <c r="C479" s="22">
        <f>VLOOKUP($O479,CardStats!$A$3:$AH$473,8,FALSE)</f>
        <v>2.9090909090909092</v>
      </c>
      <c r="D479" s="22">
        <f>VLOOKUP($O479,CardStats!$A$3:$AH$473,9,FALSE)</f>
        <v>2.6</v>
      </c>
      <c r="E479" s="27">
        <f>VLOOKUP($O479,CardStats!$A$3:$AH$473,11,FALSE)</f>
        <v>1</v>
      </c>
      <c r="F479" s="27">
        <f>VLOOKUP($O479,CardStats!$A$3:$AH$473,12,FALSE)</f>
        <v>1</v>
      </c>
      <c r="G479" s="27">
        <f>VLOOKUP($O479,CardStats!$A$3:$AH$473,14,FALSE)</f>
        <v>0.81818181818181823</v>
      </c>
      <c r="H479" s="27">
        <f>VLOOKUP($O479,CardStats!$A$3:$AH$473,15,FALSE)</f>
        <v>1</v>
      </c>
      <c r="I479" s="27">
        <f>VLOOKUP($O479,CardStats!$A$3:$AH$473,17,FALSE)</f>
        <v>0.72727272727272729</v>
      </c>
      <c r="J479" s="27">
        <f>VLOOKUP($O479,CardStats!$A$3:$AH$473,18,FALSE)</f>
        <v>1</v>
      </c>
      <c r="K479" s="27">
        <f>VLOOKUP($O479,CardStats!$A$3:$AH$473,20,FALSE)</f>
        <v>1</v>
      </c>
      <c r="L479" s="27">
        <f>VLOOKUP($O479,CardStats!$A$3:$AH$473,21,FALSE)</f>
        <v>1</v>
      </c>
      <c r="M479" s="27">
        <f>VLOOKUP($O479,CardStats!$A$3:$AH$473,23,FALSE)</f>
        <v>1</v>
      </c>
      <c r="N479" s="27">
        <f>VLOOKUP($O479,CardStats!$A$3:$AH$473,24,FALSE)</f>
        <v>1</v>
      </c>
      <c r="O479" s="24" t="str">
        <f>Fixtures!A479</f>
        <v>Lecce</v>
      </c>
      <c r="P479" s="24" t="str">
        <f>Fixtures!E479</f>
        <v>Serie A</v>
      </c>
      <c r="Q479" s="25">
        <f>IF(Fixtures!C479&gt;7,Fixtures!D479)</f>
        <v>43863</v>
      </c>
      <c r="R479" s="24" t="str">
        <f>Fixtures!B479</f>
        <v>Torino</v>
      </c>
      <c r="S479" s="22">
        <f>VLOOKUP($R479,CardStats!$A$3:$AH$473,5,FALSE)</f>
        <v>5.5454545454545459</v>
      </c>
      <c r="T479" s="22">
        <f>VLOOKUP($R479,CardStats!$A$3:$AH$473,7,FALSE)</f>
        <v>4.4000000000000004</v>
      </c>
      <c r="U479" s="22">
        <f>VLOOKUP($R479,CardStats!$A$3:$AH$473,8,FALSE)</f>
        <v>2.5454545454545454</v>
      </c>
      <c r="V479" s="22">
        <f>VLOOKUP($R479,CardStats!$A$3:$AH$473,10,FALSE)</f>
        <v>2.2000000000000002</v>
      </c>
      <c r="W479" s="27">
        <f>VLOOKUP($R479,CardStats!$A$3:$AH$473,11,FALSE)</f>
        <v>1</v>
      </c>
      <c r="X479" s="27">
        <f>VLOOKUP($R479,CardStats!$A$3:$AH$473,13,FALSE)</f>
        <v>1</v>
      </c>
      <c r="Y479" s="27">
        <f>VLOOKUP($R479,CardStats!$A$3:$AH$473,14,FALSE)</f>
        <v>0.81818181818181823</v>
      </c>
      <c r="Z479" s="27">
        <f>VLOOKUP($R479,CardStats!$A$3:$AH$473,16,FALSE)</f>
        <v>0.8</v>
      </c>
      <c r="AA479" s="27">
        <f>VLOOKUP($R479,CardStats!$A$3:$AH$473,17,FALSE)</f>
        <v>0.63636363636363635</v>
      </c>
      <c r="AB479" s="27">
        <f>VLOOKUP($R479,CardStats!$A$3:$AH$473,19,FALSE)</f>
        <v>0.4</v>
      </c>
      <c r="AC479" s="27">
        <f>VLOOKUP($R479,CardStats!$A$3:$AH$473,20,FALSE)</f>
        <v>1</v>
      </c>
      <c r="AD479" s="27">
        <f>VLOOKUP($R479,CardStats!$A$3:$AH$473,22,FALSE)</f>
        <v>1</v>
      </c>
      <c r="AE479" s="27">
        <f>VLOOKUP($R479,CardStats!$A$3:$AH$473,23,FALSE)</f>
        <v>0.72727272727272729</v>
      </c>
      <c r="AF479" s="27">
        <f>VLOOKUP($R479,CardStats!$A$3:$AH$473,25,FALSE)</f>
        <v>0.8</v>
      </c>
    </row>
    <row r="480" spans="1:32" hidden="1" x14ac:dyDescent="0.3">
      <c r="A480" s="22">
        <f>VLOOKUP($O480,CardStats!$A$3:$AH$473,5,FALSE)</f>
        <v>3.6</v>
      </c>
      <c r="B480" s="22">
        <f>VLOOKUP($O480,CardStats!$A$3:$AH$473,6,FALSE)</f>
        <v>2.25</v>
      </c>
      <c r="C480" s="22">
        <f>VLOOKUP($O480,CardStats!$A$3:$AH$473,8,FALSE)</f>
        <v>2.1</v>
      </c>
      <c r="D480" s="22">
        <f>VLOOKUP($O480,CardStats!$A$3:$AH$473,9,FALSE)</f>
        <v>1.5</v>
      </c>
      <c r="E480" s="27">
        <f>VLOOKUP($O480,CardStats!$A$3:$AH$473,11,FALSE)</f>
        <v>0.7</v>
      </c>
      <c r="F480" s="27">
        <f>VLOOKUP($O480,CardStats!$A$3:$AH$473,12,FALSE)</f>
        <v>0.5</v>
      </c>
      <c r="G480" s="27">
        <f>VLOOKUP($O480,CardStats!$A$3:$AH$473,14,FALSE)</f>
        <v>0.6</v>
      </c>
      <c r="H480" s="27">
        <f>VLOOKUP($O480,CardStats!$A$3:$AH$473,15,FALSE)</f>
        <v>0.25</v>
      </c>
      <c r="I480" s="27">
        <f>VLOOKUP($O480,CardStats!$A$3:$AH$473,17,FALSE)</f>
        <v>0.2</v>
      </c>
      <c r="J480" s="27">
        <f>VLOOKUP($O480,CardStats!$A$3:$AH$473,18,FALSE)</f>
        <v>0</v>
      </c>
      <c r="K480" s="27">
        <f>VLOOKUP($O480,CardStats!$A$3:$AH$473,20,FALSE)</f>
        <v>0.9</v>
      </c>
      <c r="L480" s="27">
        <f>VLOOKUP($O480,CardStats!$A$3:$AH$473,21,FALSE)</f>
        <v>0.75</v>
      </c>
      <c r="M480" s="27">
        <f>VLOOKUP($O480,CardStats!$A$3:$AH$473,23,FALSE)</f>
        <v>0.8</v>
      </c>
      <c r="N480" s="27">
        <f>VLOOKUP($O480,CardStats!$A$3:$AH$473,24,FALSE)</f>
        <v>0.75</v>
      </c>
      <c r="O480" s="24" t="str">
        <f>Fixtures!A480</f>
        <v>Köln</v>
      </c>
      <c r="P480" s="24" t="str">
        <f>Fixtures!E480</f>
        <v>Bundesliga</v>
      </c>
      <c r="Q480" s="25">
        <f>IF(Fixtures!C480&gt;7,Fixtures!D480)</f>
        <v>43863</v>
      </c>
      <c r="R480" s="24" t="str">
        <f>Fixtures!B480</f>
        <v>Freiburg</v>
      </c>
      <c r="S480" s="22">
        <f>VLOOKUP($R480,CardStats!$A$3:$AH$473,5,FALSE)</f>
        <v>3.5</v>
      </c>
      <c r="T480" s="22">
        <f>VLOOKUP($R480,CardStats!$A$3:$AH$473,7,FALSE)</f>
        <v>4</v>
      </c>
      <c r="U480" s="22">
        <f>VLOOKUP($R480,CardStats!$A$3:$AH$473,8,FALSE)</f>
        <v>1.4</v>
      </c>
      <c r="V480" s="22">
        <f>VLOOKUP($R480,CardStats!$A$3:$AH$473,10,FALSE)</f>
        <v>1.8</v>
      </c>
      <c r="W480" s="27">
        <f>VLOOKUP($R480,CardStats!$A$3:$AH$473,11,FALSE)</f>
        <v>0.7</v>
      </c>
      <c r="X480" s="27">
        <f>VLOOKUP($R480,CardStats!$A$3:$AH$473,13,FALSE)</f>
        <v>0.8</v>
      </c>
      <c r="Y480" s="27">
        <f>VLOOKUP($R480,CardStats!$A$3:$AH$473,14,FALSE)</f>
        <v>0.5</v>
      </c>
      <c r="Z480" s="27">
        <f>VLOOKUP($R480,CardStats!$A$3:$AH$473,16,FALSE)</f>
        <v>0.6</v>
      </c>
      <c r="AA480" s="27">
        <f>VLOOKUP($R480,CardStats!$A$3:$AH$473,17,FALSE)</f>
        <v>0.1</v>
      </c>
      <c r="AB480" s="27">
        <f>VLOOKUP($R480,CardStats!$A$3:$AH$473,19,FALSE)</f>
        <v>0.2</v>
      </c>
      <c r="AC480" s="27">
        <f>VLOOKUP($R480,CardStats!$A$3:$AH$473,20,FALSE)</f>
        <v>0.7</v>
      </c>
      <c r="AD480" s="27">
        <f>VLOOKUP($R480,CardStats!$A$3:$AH$473,22,FALSE)</f>
        <v>0.8</v>
      </c>
      <c r="AE480" s="27">
        <f>VLOOKUP($R480,CardStats!$A$3:$AH$473,23,FALSE)</f>
        <v>0.4</v>
      </c>
      <c r="AF480" s="27">
        <f>VLOOKUP($R480,CardStats!$A$3:$AH$473,25,FALSE)</f>
        <v>0.6</v>
      </c>
    </row>
    <row r="481" spans="1:32" hidden="1" x14ac:dyDescent="0.3">
      <c r="A481" s="22">
        <f>VLOOKUP($O481,CardStats!$A$3:$AH$473,5,FALSE)</f>
        <v>3.7</v>
      </c>
      <c r="B481" s="22">
        <f>VLOOKUP($O481,CardStats!$A$3:$AH$473,6,FALSE)</f>
        <v>4.5999999999999996</v>
      </c>
      <c r="C481" s="22">
        <f>VLOOKUP($O481,CardStats!$A$3:$AH$473,8,FALSE)</f>
        <v>2</v>
      </c>
      <c r="D481" s="22">
        <f>VLOOKUP($O481,CardStats!$A$3:$AH$473,9,FALSE)</f>
        <v>2.4</v>
      </c>
      <c r="E481" s="27">
        <f>VLOOKUP($O481,CardStats!$A$3:$AH$473,11,FALSE)</f>
        <v>0.6</v>
      </c>
      <c r="F481" s="27">
        <f>VLOOKUP($O481,CardStats!$A$3:$AH$473,12,FALSE)</f>
        <v>0.8</v>
      </c>
      <c r="G481" s="27">
        <f>VLOOKUP($O481,CardStats!$A$3:$AH$473,14,FALSE)</f>
        <v>0.4</v>
      </c>
      <c r="H481" s="27">
        <f>VLOOKUP($O481,CardStats!$A$3:$AH$473,15,FALSE)</f>
        <v>0.6</v>
      </c>
      <c r="I481" s="27">
        <f>VLOOKUP($O481,CardStats!$A$3:$AH$473,17,FALSE)</f>
        <v>0.3</v>
      </c>
      <c r="J481" s="27">
        <f>VLOOKUP($O481,CardStats!$A$3:$AH$473,18,FALSE)</f>
        <v>0.4</v>
      </c>
      <c r="K481" s="27">
        <f>VLOOKUP($O481,CardStats!$A$3:$AH$473,20,FALSE)</f>
        <v>0.8</v>
      </c>
      <c r="L481" s="27">
        <f>VLOOKUP($O481,CardStats!$A$3:$AH$473,21,FALSE)</f>
        <v>1</v>
      </c>
      <c r="M481" s="27">
        <f>VLOOKUP($O481,CardStats!$A$3:$AH$473,23,FALSE)</f>
        <v>0.5</v>
      </c>
      <c r="N481" s="27">
        <f>VLOOKUP($O481,CardStats!$A$3:$AH$473,24,FALSE)</f>
        <v>0.6</v>
      </c>
      <c r="O481" s="24" t="str">
        <f>Fixtures!A481</f>
        <v>Paderborn</v>
      </c>
      <c r="P481" s="24" t="str">
        <f>Fixtures!E481</f>
        <v>Bundesliga</v>
      </c>
      <c r="Q481" s="25">
        <f>IF(Fixtures!C481&gt;7,Fixtures!D481)</f>
        <v>43863</v>
      </c>
      <c r="R481" s="24" t="str">
        <f>Fixtures!B481</f>
        <v>Wolfsburg</v>
      </c>
      <c r="S481" s="22">
        <f>VLOOKUP($R481,CardStats!$A$3:$AH$473,5,FALSE)</f>
        <v>3.3</v>
      </c>
      <c r="T481" s="22">
        <f>VLOOKUP($R481,CardStats!$A$3:$AH$473,7,FALSE)</f>
        <v>3.2</v>
      </c>
      <c r="U481" s="22">
        <f>VLOOKUP($R481,CardStats!$A$3:$AH$473,8,FALSE)</f>
        <v>1.6</v>
      </c>
      <c r="V481" s="22">
        <f>VLOOKUP($R481,CardStats!$A$3:$AH$473,10,FALSE)</f>
        <v>2.2000000000000002</v>
      </c>
      <c r="W481" s="27">
        <f>VLOOKUP($R481,CardStats!$A$3:$AH$473,11,FALSE)</f>
        <v>0.7</v>
      </c>
      <c r="X481" s="27">
        <f>VLOOKUP($R481,CardStats!$A$3:$AH$473,13,FALSE)</f>
        <v>0.6</v>
      </c>
      <c r="Y481" s="27">
        <f>VLOOKUP($R481,CardStats!$A$3:$AH$473,14,FALSE)</f>
        <v>0.6</v>
      </c>
      <c r="Z481" s="27">
        <f>VLOOKUP($R481,CardStats!$A$3:$AH$473,16,FALSE)</f>
        <v>0.6</v>
      </c>
      <c r="AA481" s="27">
        <f>VLOOKUP($R481,CardStats!$A$3:$AH$473,17,FALSE)</f>
        <v>0.2</v>
      </c>
      <c r="AB481" s="27">
        <f>VLOOKUP($R481,CardStats!$A$3:$AH$473,19,FALSE)</f>
        <v>0.2</v>
      </c>
      <c r="AC481" s="27">
        <f>VLOOKUP($R481,CardStats!$A$3:$AH$473,20,FALSE)</f>
        <v>0.7</v>
      </c>
      <c r="AD481" s="27">
        <f>VLOOKUP($R481,CardStats!$A$3:$AH$473,22,FALSE)</f>
        <v>0.8</v>
      </c>
      <c r="AE481" s="27">
        <f>VLOOKUP($R481,CardStats!$A$3:$AH$473,23,FALSE)</f>
        <v>0.6</v>
      </c>
      <c r="AF481" s="27">
        <f>VLOOKUP($R481,CardStats!$A$3:$AH$473,25,FALSE)</f>
        <v>0.8</v>
      </c>
    </row>
    <row r="482" spans="1:32" hidden="1" x14ac:dyDescent="0.3">
      <c r="A482" s="22">
        <f>VLOOKUP($O482,CardStats!$A$3:$AH$473,5,FALSE)</f>
        <v>4.333333333333333</v>
      </c>
      <c r="B482" s="22">
        <f>VLOOKUP($O482,CardStats!$A$3:$AH$473,6,FALSE)</f>
        <v>4</v>
      </c>
      <c r="C482" s="22">
        <f>VLOOKUP($O482,CardStats!$A$3:$AH$473,8,FALSE)</f>
        <v>1.8333333333333333</v>
      </c>
      <c r="D482" s="22">
        <f>VLOOKUP($O482,CardStats!$A$3:$AH$473,9,FALSE)</f>
        <v>1.3333333333333333</v>
      </c>
      <c r="E482" s="27">
        <f>VLOOKUP($O482,CardStats!$A$3:$AH$473,11,FALSE)</f>
        <v>1</v>
      </c>
      <c r="F482" s="27">
        <f>VLOOKUP($O482,CardStats!$A$3:$AH$473,12,FALSE)</f>
        <v>1</v>
      </c>
      <c r="G482" s="27">
        <f>VLOOKUP($O482,CardStats!$A$3:$AH$473,14,FALSE)</f>
        <v>0.75</v>
      </c>
      <c r="H482" s="27">
        <f>VLOOKUP($O482,CardStats!$A$3:$AH$473,15,FALSE)</f>
        <v>0.66666666666666663</v>
      </c>
      <c r="I482" s="27">
        <f>VLOOKUP($O482,CardStats!$A$3:$AH$473,17,FALSE)</f>
        <v>0.25</v>
      </c>
      <c r="J482" s="27">
        <f>VLOOKUP($O482,CardStats!$A$3:$AH$473,18,FALSE)</f>
        <v>0.16666666666666666</v>
      </c>
      <c r="K482" s="27">
        <f>VLOOKUP($O482,CardStats!$A$3:$AH$473,20,FALSE)</f>
        <v>0.91666666666666663</v>
      </c>
      <c r="L482" s="27">
        <f>VLOOKUP($O482,CardStats!$A$3:$AH$473,21,FALSE)</f>
        <v>0.83333333333333337</v>
      </c>
      <c r="M482" s="27">
        <f>VLOOKUP($O482,CardStats!$A$3:$AH$473,23,FALSE)</f>
        <v>0.66666666666666663</v>
      </c>
      <c r="N482" s="27">
        <f>VLOOKUP($O482,CardStats!$A$3:$AH$473,24,FALSE)</f>
        <v>0.5</v>
      </c>
      <c r="O482" s="24" t="str">
        <f>Fixtures!A482</f>
        <v>Nantes</v>
      </c>
      <c r="P482" s="24" t="str">
        <f>Fixtures!E482</f>
        <v>Ligue 1</v>
      </c>
      <c r="Q482" s="25">
        <f>IF(Fixtures!C482&gt;7,Fixtures!D482)</f>
        <v>43866</v>
      </c>
      <c r="R482" s="24" t="str">
        <f>Fixtures!B482</f>
        <v>PSG</v>
      </c>
      <c r="S482" s="22">
        <f>VLOOKUP($R482,CardStats!$A$3:$AH$473,5,FALSE)</f>
        <v>3.3333333333333335</v>
      </c>
      <c r="T482" s="22">
        <f>VLOOKUP($R482,CardStats!$A$3:$AH$473,7,FALSE)</f>
        <v>3.8333333333333335</v>
      </c>
      <c r="U482" s="22">
        <f>VLOOKUP($R482,CardStats!$A$3:$AH$473,8,FALSE)</f>
        <v>1.9166666666666667</v>
      </c>
      <c r="V482" s="22">
        <f>VLOOKUP($R482,CardStats!$A$3:$AH$473,10,FALSE)</f>
        <v>2.1666666666666665</v>
      </c>
      <c r="W482" s="27">
        <f>VLOOKUP($R482,CardStats!$A$3:$AH$473,11,FALSE)</f>
        <v>0.66666666666666663</v>
      </c>
      <c r="X482" s="27">
        <f>VLOOKUP($R482,CardStats!$A$3:$AH$473,13,FALSE)</f>
        <v>0.66666666666666663</v>
      </c>
      <c r="Y482" s="27">
        <f>VLOOKUP($R482,CardStats!$A$3:$AH$473,14,FALSE)</f>
        <v>0.41666666666666669</v>
      </c>
      <c r="Z482" s="27">
        <f>VLOOKUP($R482,CardStats!$A$3:$AH$473,16,FALSE)</f>
        <v>0.5</v>
      </c>
      <c r="AA482" s="27">
        <f>VLOOKUP($R482,CardStats!$A$3:$AH$473,17,FALSE)</f>
        <v>0.25</v>
      </c>
      <c r="AB482" s="27">
        <f>VLOOKUP($R482,CardStats!$A$3:$AH$473,19,FALSE)</f>
        <v>0.5</v>
      </c>
      <c r="AC482" s="27">
        <f>VLOOKUP($R482,CardStats!$A$3:$AH$473,20,FALSE)</f>
        <v>0.83333333333333337</v>
      </c>
      <c r="AD482" s="27">
        <f>VLOOKUP($R482,CardStats!$A$3:$AH$473,22,FALSE)</f>
        <v>0.83333333333333337</v>
      </c>
      <c r="AE482" s="27">
        <f>VLOOKUP($R482,CardStats!$A$3:$AH$473,23,FALSE)</f>
        <v>0.66666666666666663</v>
      </c>
      <c r="AF482" s="27">
        <f>VLOOKUP($R482,CardStats!$A$3:$AH$473,25,FALSE)</f>
        <v>0.66666666666666663</v>
      </c>
    </row>
    <row r="483" spans="1:32" hidden="1" x14ac:dyDescent="0.3">
      <c r="A483" s="22">
        <f>VLOOKUP($O483,CardStats!$A$3:$AH$473,5,FALSE)</f>
        <v>2.75</v>
      </c>
      <c r="B483" s="22">
        <f>VLOOKUP($O483,CardStats!$A$3:$AH$473,6,FALSE)</f>
        <v>3.1666666666666665</v>
      </c>
      <c r="C483" s="22">
        <f>VLOOKUP($O483,CardStats!$A$3:$AH$473,8,FALSE)</f>
        <v>1.6666666666666667</v>
      </c>
      <c r="D483" s="22">
        <f>VLOOKUP($O483,CardStats!$A$3:$AH$473,9,FALSE)</f>
        <v>2</v>
      </c>
      <c r="E483" s="27">
        <f>VLOOKUP($O483,CardStats!$A$3:$AH$473,11,FALSE)</f>
        <v>0.5</v>
      </c>
      <c r="F483" s="27">
        <f>VLOOKUP($O483,CardStats!$A$3:$AH$473,12,FALSE)</f>
        <v>0.5</v>
      </c>
      <c r="G483" s="27">
        <f>VLOOKUP($O483,CardStats!$A$3:$AH$473,14,FALSE)</f>
        <v>0.25</v>
      </c>
      <c r="H483" s="27">
        <f>VLOOKUP($O483,CardStats!$A$3:$AH$473,15,FALSE)</f>
        <v>0.33333333333333331</v>
      </c>
      <c r="I483" s="27">
        <f>VLOOKUP($O483,CardStats!$A$3:$AH$473,17,FALSE)</f>
        <v>0.25</v>
      </c>
      <c r="J483" s="27">
        <f>VLOOKUP($O483,CardStats!$A$3:$AH$473,18,FALSE)</f>
        <v>0.33333333333333331</v>
      </c>
      <c r="K483" s="27">
        <f>VLOOKUP($O483,CardStats!$A$3:$AH$473,20,FALSE)</f>
        <v>0.75</v>
      </c>
      <c r="L483" s="27">
        <f>VLOOKUP($O483,CardStats!$A$3:$AH$473,21,FALSE)</f>
        <v>0.83333333333333337</v>
      </c>
      <c r="M483" s="27">
        <f>VLOOKUP($O483,CardStats!$A$3:$AH$473,23,FALSE)</f>
        <v>0.5</v>
      </c>
      <c r="N483" s="27">
        <f>VLOOKUP($O483,CardStats!$A$3:$AH$473,24,FALSE)</f>
        <v>0.66666666666666663</v>
      </c>
      <c r="O483" s="24" t="str">
        <f>Fixtures!A483</f>
        <v>Toulouse</v>
      </c>
      <c r="P483" s="24" t="str">
        <f>Fixtures!E483</f>
        <v>Ligue 1</v>
      </c>
      <c r="Q483" s="25">
        <f>IF(Fixtures!C483&gt;7,Fixtures!D483)</f>
        <v>43866</v>
      </c>
      <c r="R483" s="24" t="str">
        <f>Fixtures!B483</f>
        <v>Strasbourg</v>
      </c>
      <c r="S483" s="22">
        <f>VLOOKUP($R483,CardStats!$A$3:$AH$473,5,FALSE)</f>
        <v>4</v>
      </c>
      <c r="T483" s="22">
        <f>VLOOKUP($R483,CardStats!$A$3:$AH$473,7,FALSE)</f>
        <v>3.3333333333333335</v>
      </c>
      <c r="U483" s="22">
        <f>VLOOKUP($R483,CardStats!$A$3:$AH$473,8,FALSE)</f>
        <v>2</v>
      </c>
      <c r="V483" s="22">
        <f>VLOOKUP($R483,CardStats!$A$3:$AH$473,10,FALSE)</f>
        <v>1.5</v>
      </c>
      <c r="W483" s="27">
        <f>VLOOKUP($R483,CardStats!$A$3:$AH$473,11,FALSE)</f>
        <v>0.66666666666666663</v>
      </c>
      <c r="X483" s="27">
        <f>VLOOKUP($R483,CardStats!$A$3:$AH$473,13,FALSE)</f>
        <v>0.5</v>
      </c>
      <c r="Y483" s="27">
        <f>VLOOKUP($R483,CardStats!$A$3:$AH$473,14,FALSE)</f>
        <v>0.66666666666666663</v>
      </c>
      <c r="Z483" s="27">
        <f>VLOOKUP($R483,CardStats!$A$3:$AH$473,16,FALSE)</f>
        <v>0.5</v>
      </c>
      <c r="AA483" s="27">
        <f>VLOOKUP($R483,CardStats!$A$3:$AH$473,17,FALSE)</f>
        <v>0.41666666666666669</v>
      </c>
      <c r="AB483" s="27">
        <f>VLOOKUP($R483,CardStats!$A$3:$AH$473,19,FALSE)</f>
        <v>0.33333333333333331</v>
      </c>
      <c r="AC483" s="27">
        <f>VLOOKUP($R483,CardStats!$A$3:$AH$473,20,FALSE)</f>
        <v>0.83333333333333337</v>
      </c>
      <c r="AD483" s="27">
        <f>VLOOKUP($R483,CardStats!$A$3:$AH$473,22,FALSE)</f>
        <v>0.83333333333333337</v>
      </c>
      <c r="AE483" s="27">
        <f>VLOOKUP($R483,CardStats!$A$3:$AH$473,23,FALSE)</f>
        <v>0.58333333333333337</v>
      </c>
      <c r="AF483" s="27">
        <f>VLOOKUP($R483,CardStats!$A$3:$AH$473,25,FALSE)</f>
        <v>0.5</v>
      </c>
    </row>
    <row r="484" spans="1:32" hidden="1" x14ac:dyDescent="0.3">
      <c r="A484" s="22">
        <f>VLOOKUP($O484,CardStats!$A$3:$AH$473,5,FALSE)</f>
        <v>3.6666666666666665</v>
      </c>
      <c r="B484" s="22">
        <f>VLOOKUP($O484,CardStats!$A$3:$AH$473,6,FALSE)</f>
        <v>4.166666666666667</v>
      </c>
      <c r="C484" s="22">
        <f>VLOOKUP($O484,CardStats!$A$3:$AH$473,8,FALSE)</f>
        <v>2</v>
      </c>
      <c r="D484" s="22">
        <f>VLOOKUP($O484,CardStats!$A$3:$AH$473,9,FALSE)</f>
        <v>2</v>
      </c>
      <c r="E484" s="27">
        <f>VLOOKUP($O484,CardStats!$A$3:$AH$473,11,FALSE)</f>
        <v>0.75</v>
      </c>
      <c r="F484" s="27">
        <f>VLOOKUP($O484,CardStats!$A$3:$AH$473,12,FALSE)</f>
        <v>1</v>
      </c>
      <c r="G484" s="27">
        <f>VLOOKUP($O484,CardStats!$A$3:$AH$473,14,FALSE)</f>
        <v>0.41666666666666669</v>
      </c>
      <c r="H484" s="27">
        <f>VLOOKUP($O484,CardStats!$A$3:$AH$473,15,FALSE)</f>
        <v>0.5</v>
      </c>
      <c r="I484" s="27">
        <f>VLOOKUP($O484,CardStats!$A$3:$AH$473,17,FALSE)</f>
        <v>0.41666666666666669</v>
      </c>
      <c r="J484" s="27">
        <f>VLOOKUP($O484,CardStats!$A$3:$AH$473,18,FALSE)</f>
        <v>0.5</v>
      </c>
      <c r="K484" s="27">
        <f>VLOOKUP($O484,CardStats!$A$3:$AH$473,20,FALSE)</f>
        <v>0.91666666666666663</v>
      </c>
      <c r="L484" s="27">
        <f>VLOOKUP($O484,CardStats!$A$3:$AH$473,21,FALSE)</f>
        <v>1</v>
      </c>
      <c r="M484" s="27">
        <f>VLOOKUP($O484,CardStats!$A$3:$AH$473,23,FALSE)</f>
        <v>0.58333333333333337</v>
      </c>
      <c r="N484" s="27">
        <f>VLOOKUP($O484,CardStats!$A$3:$AH$473,24,FALSE)</f>
        <v>0.5</v>
      </c>
      <c r="O484" s="24" t="str">
        <f>Fixtures!A484</f>
        <v>Saint-Etienne</v>
      </c>
      <c r="P484" s="24" t="str">
        <f>Fixtures!E484</f>
        <v>Ligue 1</v>
      </c>
      <c r="Q484" s="25">
        <f>IF(Fixtures!C484&gt;7,Fixtures!D484)</f>
        <v>43866</v>
      </c>
      <c r="R484" s="24" t="str">
        <f>Fixtures!B484</f>
        <v>Olympique Marseille</v>
      </c>
      <c r="S484" s="22">
        <f>VLOOKUP($R484,CardStats!$A$3:$AH$473,5,FALSE)</f>
        <v>4.5</v>
      </c>
      <c r="T484" s="22">
        <f>VLOOKUP($R484,CardStats!$A$3:$AH$473,7,FALSE)</f>
        <v>4</v>
      </c>
      <c r="U484" s="22">
        <f>VLOOKUP($R484,CardStats!$A$3:$AH$473,8,FALSE)</f>
        <v>2.75</v>
      </c>
      <c r="V484" s="22">
        <f>VLOOKUP($R484,CardStats!$A$3:$AH$473,10,FALSE)</f>
        <v>2.3333333333333335</v>
      </c>
      <c r="W484" s="27">
        <f>VLOOKUP($R484,CardStats!$A$3:$AH$473,11,FALSE)</f>
        <v>0.83333333333333337</v>
      </c>
      <c r="X484" s="27">
        <f>VLOOKUP($R484,CardStats!$A$3:$AH$473,13,FALSE)</f>
        <v>0.83333333333333337</v>
      </c>
      <c r="Y484" s="27">
        <f>VLOOKUP($R484,CardStats!$A$3:$AH$473,14,FALSE)</f>
        <v>0.66666666666666663</v>
      </c>
      <c r="Z484" s="27">
        <f>VLOOKUP($R484,CardStats!$A$3:$AH$473,16,FALSE)</f>
        <v>0.5</v>
      </c>
      <c r="AA484" s="27">
        <f>VLOOKUP($R484,CardStats!$A$3:$AH$473,17,FALSE)</f>
        <v>0.41666666666666669</v>
      </c>
      <c r="AB484" s="27">
        <f>VLOOKUP($R484,CardStats!$A$3:$AH$473,19,FALSE)</f>
        <v>0.33333333333333331</v>
      </c>
      <c r="AC484" s="27">
        <f>VLOOKUP($R484,CardStats!$A$3:$AH$473,20,FALSE)</f>
        <v>1</v>
      </c>
      <c r="AD484" s="27">
        <f>VLOOKUP($R484,CardStats!$A$3:$AH$473,22,FALSE)</f>
        <v>1</v>
      </c>
      <c r="AE484" s="27">
        <f>VLOOKUP($R484,CardStats!$A$3:$AH$473,23,FALSE)</f>
        <v>0.66666666666666663</v>
      </c>
      <c r="AF484" s="27">
        <f>VLOOKUP($R484,CardStats!$A$3:$AH$473,25,FALSE)</f>
        <v>0.66666666666666663</v>
      </c>
    </row>
    <row r="485" spans="1:32" hidden="1" x14ac:dyDescent="0.3">
      <c r="A485" s="22">
        <f>VLOOKUP($O485,CardStats!$A$3:$AH$473,5,FALSE)</f>
        <v>3</v>
      </c>
      <c r="B485" s="22">
        <f>VLOOKUP($O485,CardStats!$A$3:$AH$473,6,FALSE)</f>
        <v>3</v>
      </c>
      <c r="C485" s="22">
        <f>VLOOKUP($O485,CardStats!$A$3:$AH$473,8,FALSE)</f>
        <v>1.9166666666666667</v>
      </c>
      <c r="D485" s="22">
        <f>VLOOKUP($O485,CardStats!$A$3:$AH$473,9,FALSE)</f>
        <v>1.8333333333333333</v>
      </c>
      <c r="E485" s="27">
        <f>VLOOKUP($O485,CardStats!$A$3:$AH$473,11,FALSE)</f>
        <v>0.58333333333333337</v>
      </c>
      <c r="F485" s="27">
        <f>VLOOKUP($O485,CardStats!$A$3:$AH$473,12,FALSE)</f>
        <v>0.5</v>
      </c>
      <c r="G485" s="27">
        <f>VLOOKUP($O485,CardStats!$A$3:$AH$473,14,FALSE)</f>
        <v>0.41666666666666669</v>
      </c>
      <c r="H485" s="27">
        <f>VLOOKUP($O485,CardStats!$A$3:$AH$473,15,FALSE)</f>
        <v>0.33333333333333331</v>
      </c>
      <c r="I485" s="27">
        <f>VLOOKUP($O485,CardStats!$A$3:$AH$473,17,FALSE)</f>
        <v>8.3333333333333329E-2</v>
      </c>
      <c r="J485" s="27">
        <f>VLOOKUP($O485,CardStats!$A$3:$AH$473,18,FALSE)</f>
        <v>0.16666666666666666</v>
      </c>
      <c r="K485" s="27">
        <f>VLOOKUP($O485,CardStats!$A$3:$AH$473,20,FALSE)</f>
        <v>0.83333333333333337</v>
      </c>
      <c r="L485" s="27">
        <f>VLOOKUP($O485,CardStats!$A$3:$AH$473,21,FALSE)</f>
        <v>0.83333333333333337</v>
      </c>
      <c r="M485" s="27">
        <f>VLOOKUP($O485,CardStats!$A$3:$AH$473,23,FALSE)</f>
        <v>0.66666666666666663</v>
      </c>
      <c r="N485" s="27">
        <f>VLOOKUP($O485,CardStats!$A$3:$AH$473,24,FALSE)</f>
        <v>0.66666666666666663</v>
      </c>
      <c r="O485" s="24" t="str">
        <f>Fixtures!A485</f>
        <v>Reims</v>
      </c>
      <c r="P485" s="24" t="str">
        <f>Fixtures!E485</f>
        <v>Ligue 1</v>
      </c>
      <c r="Q485" s="25">
        <f>IF(Fixtures!C485&gt;7,Fixtures!D485)</f>
        <v>43866</v>
      </c>
      <c r="R485" s="24" t="str">
        <f>Fixtures!B485</f>
        <v>Nice</v>
      </c>
      <c r="S485" s="22">
        <f>VLOOKUP($R485,CardStats!$A$3:$AH$473,5,FALSE)</f>
        <v>5</v>
      </c>
      <c r="T485" s="22">
        <f>VLOOKUP($R485,CardStats!$A$3:$AH$473,7,FALSE)</f>
        <v>5.333333333333333</v>
      </c>
      <c r="U485" s="22">
        <f>VLOOKUP($R485,CardStats!$A$3:$AH$473,8,FALSE)</f>
        <v>2.5833333333333335</v>
      </c>
      <c r="V485" s="22">
        <f>VLOOKUP($R485,CardStats!$A$3:$AH$473,10,FALSE)</f>
        <v>3</v>
      </c>
      <c r="W485" s="27">
        <f>VLOOKUP($R485,CardStats!$A$3:$AH$473,11,FALSE)</f>
        <v>0.91666666666666663</v>
      </c>
      <c r="X485" s="27">
        <f>VLOOKUP($R485,CardStats!$A$3:$AH$473,13,FALSE)</f>
        <v>1</v>
      </c>
      <c r="Y485" s="27">
        <f>VLOOKUP($R485,CardStats!$A$3:$AH$473,14,FALSE)</f>
        <v>0.83333333333333337</v>
      </c>
      <c r="Z485" s="27">
        <f>VLOOKUP($R485,CardStats!$A$3:$AH$473,16,FALSE)</f>
        <v>0.83333333333333337</v>
      </c>
      <c r="AA485" s="27">
        <f>VLOOKUP($R485,CardStats!$A$3:$AH$473,17,FALSE)</f>
        <v>0.5</v>
      </c>
      <c r="AB485" s="27">
        <f>VLOOKUP($R485,CardStats!$A$3:$AH$473,19,FALSE)</f>
        <v>0.5</v>
      </c>
      <c r="AC485" s="27">
        <f>VLOOKUP($R485,CardStats!$A$3:$AH$473,20,FALSE)</f>
        <v>1</v>
      </c>
      <c r="AD485" s="27">
        <f>VLOOKUP($R485,CardStats!$A$3:$AH$473,22,FALSE)</f>
        <v>1</v>
      </c>
      <c r="AE485" s="27">
        <f>VLOOKUP($R485,CardStats!$A$3:$AH$473,23,FALSE)</f>
        <v>0.83333333333333337</v>
      </c>
      <c r="AF485" s="27">
        <f>VLOOKUP($R485,CardStats!$A$3:$AH$473,25,FALSE)</f>
        <v>1</v>
      </c>
    </row>
    <row r="486" spans="1:32" hidden="1" x14ac:dyDescent="0.3">
      <c r="A486" s="22">
        <f>VLOOKUP($O486,CardStats!$A$3:$AH$473,5,FALSE)</f>
        <v>5.3636363636363633</v>
      </c>
      <c r="B486" s="22">
        <f>VLOOKUP($O486,CardStats!$A$3:$AH$473,6,FALSE)</f>
        <v>6.8</v>
      </c>
      <c r="C486" s="22">
        <f>VLOOKUP($O486,CardStats!$A$3:$AH$473,8,FALSE)</f>
        <v>1.9090909090909092</v>
      </c>
      <c r="D486" s="22">
        <f>VLOOKUP($O486,CardStats!$A$3:$AH$473,9,FALSE)</f>
        <v>2.6</v>
      </c>
      <c r="E486" s="27">
        <f>VLOOKUP($O486,CardStats!$A$3:$AH$473,11,FALSE)</f>
        <v>0.90909090909090906</v>
      </c>
      <c r="F486" s="27">
        <f>VLOOKUP($O486,CardStats!$A$3:$AH$473,12,FALSE)</f>
        <v>1</v>
      </c>
      <c r="G486" s="27">
        <f>VLOOKUP($O486,CardStats!$A$3:$AH$473,14,FALSE)</f>
        <v>0.90909090909090906</v>
      </c>
      <c r="H486" s="27">
        <f>VLOOKUP($O486,CardStats!$A$3:$AH$473,15,FALSE)</f>
        <v>1</v>
      </c>
      <c r="I486" s="27">
        <f>VLOOKUP($O486,CardStats!$A$3:$AH$473,17,FALSE)</f>
        <v>0.54545454545454541</v>
      </c>
      <c r="J486" s="27">
        <f>VLOOKUP($O486,CardStats!$A$3:$AH$473,18,FALSE)</f>
        <v>1</v>
      </c>
      <c r="K486" s="27">
        <f>VLOOKUP($O486,CardStats!$A$3:$AH$473,20,FALSE)</f>
        <v>0.90909090909090906</v>
      </c>
      <c r="L486" s="27">
        <f>VLOOKUP($O486,CardStats!$A$3:$AH$473,21,FALSE)</f>
        <v>1</v>
      </c>
      <c r="M486" s="27">
        <f>VLOOKUP($O486,CardStats!$A$3:$AH$473,23,FALSE)</f>
        <v>0.36363636363636365</v>
      </c>
      <c r="N486" s="27">
        <f>VLOOKUP($O486,CardStats!$A$3:$AH$473,24,FALSE)</f>
        <v>0.6</v>
      </c>
      <c r="O486" s="24" t="str">
        <f>Fixtures!A486</f>
        <v>Nîmes</v>
      </c>
      <c r="P486" s="24" t="str">
        <f>Fixtures!E486</f>
        <v>Ligue 1</v>
      </c>
      <c r="Q486" s="25">
        <f>IF(Fixtures!C486&gt;7,Fixtures!D486)</f>
        <v>43866</v>
      </c>
      <c r="R486" s="24" t="str">
        <f>Fixtures!B486</f>
        <v>Dijon</v>
      </c>
      <c r="S486" s="22">
        <f>VLOOKUP($R486,CardStats!$A$3:$AH$473,5,FALSE)</f>
        <v>3.1666666666666665</v>
      </c>
      <c r="T486" s="22">
        <f>VLOOKUP($R486,CardStats!$A$3:$AH$473,7,FALSE)</f>
        <v>2.1666666666666665</v>
      </c>
      <c r="U486" s="22">
        <f>VLOOKUP($R486,CardStats!$A$3:$AH$473,8,FALSE)</f>
        <v>1.5833333333333333</v>
      </c>
      <c r="V486" s="22">
        <f>VLOOKUP($R486,CardStats!$A$3:$AH$473,10,FALSE)</f>
        <v>1.1666666666666667</v>
      </c>
      <c r="W486" s="27">
        <f>VLOOKUP($R486,CardStats!$A$3:$AH$473,11,FALSE)</f>
        <v>0.5</v>
      </c>
      <c r="X486" s="27">
        <f>VLOOKUP($R486,CardStats!$A$3:$AH$473,13,FALSE)</f>
        <v>0.33333333333333331</v>
      </c>
      <c r="Y486" s="27">
        <f>VLOOKUP($R486,CardStats!$A$3:$AH$473,14,FALSE)</f>
        <v>0.41666666666666669</v>
      </c>
      <c r="Z486" s="27">
        <f>VLOOKUP($R486,CardStats!$A$3:$AH$473,16,FALSE)</f>
        <v>0.16666666666666666</v>
      </c>
      <c r="AA486" s="27">
        <f>VLOOKUP($R486,CardStats!$A$3:$AH$473,17,FALSE)</f>
        <v>0.33333333333333331</v>
      </c>
      <c r="AB486" s="27">
        <f>VLOOKUP($R486,CardStats!$A$3:$AH$473,19,FALSE)</f>
        <v>0.16666666666666666</v>
      </c>
      <c r="AC486" s="27">
        <f>VLOOKUP($R486,CardStats!$A$3:$AH$473,20,FALSE)</f>
        <v>0.58333333333333337</v>
      </c>
      <c r="AD486" s="27">
        <f>VLOOKUP($R486,CardStats!$A$3:$AH$473,22,FALSE)</f>
        <v>0.5</v>
      </c>
      <c r="AE486" s="27">
        <f>VLOOKUP($R486,CardStats!$A$3:$AH$473,23,FALSE)</f>
        <v>0.58333333333333337</v>
      </c>
      <c r="AF486" s="27">
        <f>VLOOKUP($R486,CardStats!$A$3:$AH$473,25,FALSE)</f>
        <v>0.5</v>
      </c>
    </row>
    <row r="487" spans="1:32" hidden="1" x14ac:dyDescent="0.3">
      <c r="A487" s="22">
        <f>VLOOKUP($O487,CardStats!$A$3:$AH$473,5,FALSE)</f>
        <v>5</v>
      </c>
      <c r="B487" s="22">
        <f>VLOOKUP($O487,CardStats!$A$3:$AH$473,6,FALSE)</f>
        <v>5.5</v>
      </c>
      <c r="C487" s="22">
        <f>VLOOKUP($O487,CardStats!$A$3:$AH$473,8,FALSE)</f>
        <v>2</v>
      </c>
      <c r="D487" s="22">
        <f>VLOOKUP($O487,CardStats!$A$3:$AH$473,9,FALSE)</f>
        <v>2.1666666666666665</v>
      </c>
      <c r="E487" s="27">
        <f>VLOOKUP($O487,CardStats!$A$3:$AH$473,11,FALSE)</f>
        <v>0.91666666666666663</v>
      </c>
      <c r="F487" s="27">
        <f>VLOOKUP($O487,CardStats!$A$3:$AH$473,12,FALSE)</f>
        <v>1</v>
      </c>
      <c r="G487" s="27">
        <f>VLOOKUP($O487,CardStats!$A$3:$AH$473,14,FALSE)</f>
        <v>0.66666666666666663</v>
      </c>
      <c r="H487" s="27">
        <f>VLOOKUP($O487,CardStats!$A$3:$AH$473,15,FALSE)</f>
        <v>0.83333333333333337</v>
      </c>
      <c r="I487" s="27">
        <f>VLOOKUP($O487,CardStats!$A$3:$AH$473,17,FALSE)</f>
        <v>0.5</v>
      </c>
      <c r="J487" s="27">
        <f>VLOOKUP($O487,CardStats!$A$3:$AH$473,18,FALSE)</f>
        <v>0.66666666666666663</v>
      </c>
      <c r="K487" s="27">
        <f>VLOOKUP($O487,CardStats!$A$3:$AH$473,20,FALSE)</f>
        <v>0.91666666666666663</v>
      </c>
      <c r="L487" s="27">
        <f>VLOOKUP($O487,CardStats!$A$3:$AH$473,21,FALSE)</f>
        <v>1</v>
      </c>
      <c r="M487" s="27">
        <f>VLOOKUP($O487,CardStats!$A$3:$AH$473,23,FALSE)</f>
        <v>0.75</v>
      </c>
      <c r="N487" s="27">
        <f>VLOOKUP($O487,CardStats!$A$3:$AH$473,24,FALSE)</f>
        <v>0.83333333333333337</v>
      </c>
      <c r="O487" s="24" t="str">
        <f>Fixtures!A487</f>
        <v>Montpellier</v>
      </c>
      <c r="P487" s="24" t="str">
        <f>Fixtures!E487</f>
        <v>Ligue 1</v>
      </c>
      <c r="Q487" s="25">
        <f>IF(Fixtures!C487&gt;7,Fixtures!D487)</f>
        <v>43866</v>
      </c>
      <c r="R487" s="24" t="str">
        <f>Fixtures!B487</f>
        <v>Metz</v>
      </c>
      <c r="S487" s="22">
        <f>VLOOKUP($R487,CardStats!$A$3:$AH$473,5,FALSE)</f>
        <v>3</v>
      </c>
      <c r="T487" s="22">
        <f>VLOOKUP($R487,CardStats!$A$3:$AH$473,7,FALSE)</f>
        <v>3.3333333333333335</v>
      </c>
      <c r="U487" s="22">
        <f>VLOOKUP($R487,CardStats!$A$3:$AH$473,8,FALSE)</f>
        <v>1.4166666666666667</v>
      </c>
      <c r="V487" s="22">
        <f>VLOOKUP($R487,CardStats!$A$3:$AH$473,10,FALSE)</f>
        <v>1.6666666666666667</v>
      </c>
      <c r="W487" s="27">
        <f>VLOOKUP($R487,CardStats!$A$3:$AH$473,11,FALSE)</f>
        <v>0.66666666666666663</v>
      </c>
      <c r="X487" s="27">
        <f>VLOOKUP($R487,CardStats!$A$3:$AH$473,13,FALSE)</f>
        <v>0.83333333333333337</v>
      </c>
      <c r="Y487" s="27">
        <f>VLOOKUP($R487,CardStats!$A$3:$AH$473,14,FALSE)</f>
        <v>0.33333333333333331</v>
      </c>
      <c r="Z487" s="27">
        <f>VLOOKUP($R487,CardStats!$A$3:$AH$473,16,FALSE)</f>
        <v>0.33333333333333331</v>
      </c>
      <c r="AA487" s="27">
        <f>VLOOKUP($R487,CardStats!$A$3:$AH$473,17,FALSE)</f>
        <v>8.3333333333333329E-2</v>
      </c>
      <c r="AB487" s="27">
        <f>VLOOKUP($R487,CardStats!$A$3:$AH$473,19,FALSE)</f>
        <v>0.16666666666666666</v>
      </c>
      <c r="AC487" s="27">
        <f>VLOOKUP($R487,CardStats!$A$3:$AH$473,20,FALSE)</f>
        <v>1</v>
      </c>
      <c r="AD487" s="27">
        <f>VLOOKUP($R487,CardStats!$A$3:$AH$473,22,FALSE)</f>
        <v>1</v>
      </c>
      <c r="AE487" s="27">
        <f>VLOOKUP($R487,CardStats!$A$3:$AH$473,23,FALSE)</f>
        <v>0.41666666666666669</v>
      </c>
      <c r="AF487" s="27">
        <f>VLOOKUP($R487,CardStats!$A$3:$AH$473,25,FALSE)</f>
        <v>0.66666666666666663</v>
      </c>
    </row>
    <row r="488" spans="1:32" hidden="1" x14ac:dyDescent="0.3">
      <c r="A488" s="22">
        <f>VLOOKUP($O488,CardStats!$A$3:$AH$473,5,FALSE)</f>
        <v>3.5</v>
      </c>
      <c r="B488" s="22">
        <f>VLOOKUP($O488,CardStats!$A$3:$AH$473,6,FALSE)</f>
        <v>2.6666666666666665</v>
      </c>
      <c r="C488" s="22">
        <f>VLOOKUP($O488,CardStats!$A$3:$AH$473,8,FALSE)</f>
        <v>1.75</v>
      </c>
      <c r="D488" s="22">
        <f>VLOOKUP($O488,CardStats!$A$3:$AH$473,9,FALSE)</f>
        <v>1</v>
      </c>
      <c r="E488" s="27">
        <f>VLOOKUP($O488,CardStats!$A$3:$AH$473,11,FALSE)</f>
        <v>0.75</v>
      </c>
      <c r="F488" s="27">
        <f>VLOOKUP($O488,CardStats!$A$3:$AH$473,12,FALSE)</f>
        <v>0.5</v>
      </c>
      <c r="G488" s="27">
        <f>VLOOKUP($O488,CardStats!$A$3:$AH$473,14,FALSE)</f>
        <v>0.58333333333333337</v>
      </c>
      <c r="H488" s="27">
        <f>VLOOKUP($O488,CardStats!$A$3:$AH$473,15,FALSE)</f>
        <v>0.33333333333333331</v>
      </c>
      <c r="I488" s="27">
        <f>VLOOKUP($O488,CardStats!$A$3:$AH$473,17,FALSE)</f>
        <v>0.25</v>
      </c>
      <c r="J488" s="27">
        <f>VLOOKUP($O488,CardStats!$A$3:$AH$473,18,FALSE)</f>
        <v>0.16666666666666666</v>
      </c>
      <c r="K488" s="27">
        <f>VLOOKUP($O488,CardStats!$A$3:$AH$473,20,FALSE)</f>
        <v>0.75</v>
      </c>
      <c r="L488" s="27">
        <f>VLOOKUP($O488,CardStats!$A$3:$AH$473,21,FALSE)</f>
        <v>0.5</v>
      </c>
      <c r="M488" s="27">
        <f>VLOOKUP($O488,CardStats!$A$3:$AH$473,23,FALSE)</f>
        <v>0.66666666666666663</v>
      </c>
      <c r="N488" s="27">
        <f>VLOOKUP($O488,CardStats!$A$3:$AH$473,24,FALSE)</f>
        <v>0.33333333333333331</v>
      </c>
      <c r="O488" s="24" t="str">
        <f>Fixtures!A488</f>
        <v>Lille</v>
      </c>
      <c r="P488" s="24" t="str">
        <f>Fixtures!E488</f>
        <v>Ligue 1</v>
      </c>
      <c r="Q488" s="25">
        <f>IF(Fixtures!C488&gt;7,Fixtures!D488)</f>
        <v>43866</v>
      </c>
      <c r="R488" s="24" t="str">
        <f>Fixtures!B488</f>
        <v>Rennes</v>
      </c>
      <c r="S488" s="22">
        <f>VLOOKUP($R488,CardStats!$A$3:$AH$473,5,FALSE)</f>
        <v>4.9090909090909092</v>
      </c>
      <c r="T488" s="22">
        <f>VLOOKUP($R488,CardStats!$A$3:$AH$473,7,FALSE)</f>
        <v>5.333333333333333</v>
      </c>
      <c r="U488" s="22">
        <f>VLOOKUP($R488,CardStats!$A$3:$AH$473,8,FALSE)</f>
        <v>2</v>
      </c>
      <c r="V488" s="22">
        <f>VLOOKUP($R488,CardStats!$A$3:$AH$473,10,FALSE)</f>
        <v>2.5</v>
      </c>
      <c r="W488" s="27">
        <f>VLOOKUP($R488,CardStats!$A$3:$AH$473,11,FALSE)</f>
        <v>1</v>
      </c>
      <c r="X488" s="27">
        <f>VLOOKUP($R488,CardStats!$A$3:$AH$473,13,FALSE)</f>
        <v>1</v>
      </c>
      <c r="Y488" s="27">
        <f>VLOOKUP($R488,CardStats!$A$3:$AH$473,14,FALSE)</f>
        <v>0.90909090909090906</v>
      </c>
      <c r="Z488" s="27">
        <f>VLOOKUP($R488,CardStats!$A$3:$AH$473,16,FALSE)</f>
        <v>1</v>
      </c>
      <c r="AA488" s="27">
        <f>VLOOKUP($R488,CardStats!$A$3:$AH$473,17,FALSE)</f>
        <v>0.54545454545454541</v>
      </c>
      <c r="AB488" s="27">
        <f>VLOOKUP($R488,CardStats!$A$3:$AH$473,19,FALSE)</f>
        <v>0.66666666666666663</v>
      </c>
      <c r="AC488" s="27">
        <f>VLOOKUP($R488,CardStats!$A$3:$AH$473,20,FALSE)</f>
        <v>0.90909090909090906</v>
      </c>
      <c r="AD488" s="27">
        <f>VLOOKUP($R488,CardStats!$A$3:$AH$473,22,FALSE)</f>
        <v>0.83333333333333337</v>
      </c>
      <c r="AE488" s="27">
        <f>VLOOKUP($R488,CardStats!$A$3:$AH$473,23,FALSE)</f>
        <v>0.63636363636363635</v>
      </c>
      <c r="AF488" s="27">
        <f>VLOOKUP($R488,CardStats!$A$3:$AH$473,25,FALSE)</f>
        <v>0.83333333333333337</v>
      </c>
    </row>
    <row r="489" spans="1:32" hidden="1" x14ac:dyDescent="0.3">
      <c r="A489" s="22">
        <f>VLOOKUP($O489,CardStats!$A$3:$AH$473,5,FALSE)</f>
        <v>4.416666666666667</v>
      </c>
      <c r="B489" s="22">
        <f>VLOOKUP($O489,CardStats!$A$3:$AH$473,6,FALSE)</f>
        <v>4.666666666666667</v>
      </c>
      <c r="C489" s="22">
        <f>VLOOKUP($O489,CardStats!$A$3:$AH$473,8,FALSE)</f>
        <v>2.5</v>
      </c>
      <c r="D489" s="22">
        <f>VLOOKUP($O489,CardStats!$A$3:$AH$473,9,FALSE)</f>
        <v>2.3333333333333335</v>
      </c>
      <c r="E489" s="27">
        <f>VLOOKUP($O489,CardStats!$A$3:$AH$473,11,FALSE)</f>
        <v>0.91666666666666663</v>
      </c>
      <c r="F489" s="27">
        <f>VLOOKUP($O489,CardStats!$A$3:$AH$473,12,FALSE)</f>
        <v>1</v>
      </c>
      <c r="G489" s="27">
        <f>VLOOKUP($O489,CardStats!$A$3:$AH$473,14,FALSE)</f>
        <v>0.75</v>
      </c>
      <c r="H489" s="27">
        <f>VLOOKUP($O489,CardStats!$A$3:$AH$473,15,FALSE)</f>
        <v>0.83333333333333337</v>
      </c>
      <c r="I489" s="27">
        <f>VLOOKUP($O489,CardStats!$A$3:$AH$473,17,FALSE)</f>
        <v>0.5</v>
      </c>
      <c r="J489" s="27">
        <f>VLOOKUP($O489,CardStats!$A$3:$AH$473,18,FALSE)</f>
        <v>0.66666666666666663</v>
      </c>
      <c r="K489" s="27">
        <f>VLOOKUP($O489,CardStats!$A$3:$AH$473,20,FALSE)</f>
        <v>1</v>
      </c>
      <c r="L489" s="27">
        <f>VLOOKUP($O489,CardStats!$A$3:$AH$473,21,FALSE)</f>
        <v>1</v>
      </c>
      <c r="M489" s="27">
        <f>VLOOKUP($O489,CardStats!$A$3:$AH$473,23,FALSE)</f>
        <v>0.91666666666666663</v>
      </c>
      <c r="N489" s="27">
        <f>VLOOKUP($O489,CardStats!$A$3:$AH$473,24,FALSE)</f>
        <v>0.83333333333333337</v>
      </c>
      <c r="O489" s="24" t="str">
        <f>Fixtures!A489</f>
        <v>Monaco</v>
      </c>
      <c r="P489" s="24" t="str">
        <f>Fixtures!E489</f>
        <v>Ligue 1</v>
      </c>
      <c r="Q489" s="25">
        <f>IF(Fixtures!C489&gt;7,Fixtures!D489)</f>
        <v>43866</v>
      </c>
      <c r="R489" s="24" t="str">
        <f>Fixtures!B489</f>
        <v>Angers SCO</v>
      </c>
      <c r="S489" s="22">
        <f>VLOOKUP($R489,CardStats!$A$3:$AH$473,5,FALSE)</f>
        <v>2.5</v>
      </c>
      <c r="T489" s="22">
        <f>VLOOKUP($R489,CardStats!$A$3:$AH$473,7,FALSE)</f>
        <v>3.2</v>
      </c>
      <c r="U489" s="22">
        <f>VLOOKUP($R489,CardStats!$A$3:$AH$473,8,FALSE)</f>
        <v>1.25</v>
      </c>
      <c r="V489" s="22">
        <f>VLOOKUP($R489,CardStats!$A$3:$AH$473,10,FALSE)</f>
        <v>1.6</v>
      </c>
      <c r="W489" s="27">
        <f>VLOOKUP($R489,CardStats!$A$3:$AH$473,11,FALSE)</f>
        <v>0.5</v>
      </c>
      <c r="X489" s="27">
        <f>VLOOKUP($R489,CardStats!$A$3:$AH$473,13,FALSE)</f>
        <v>0.8</v>
      </c>
      <c r="Y489" s="27">
        <f>VLOOKUP($R489,CardStats!$A$3:$AH$473,14,FALSE)</f>
        <v>0.16666666666666666</v>
      </c>
      <c r="Z489" s="27">
        <f>VLOOKUP($R489,CardStats!$A$3:$AH$473,16,FALSE)</f>
        <v>0.4</v>
      </c>
      <c r="AA489" s="27">
        <f>VLOOKUP($R489,CardStats!$A$3:$AH$473,17,FALSE)</f>
        <v>8.3333333333333329E-2</v>
      </c>
      <c r="AB489" s="27">
        <f>VLOOKUP($R489,CardStats!$A$3:$AH$473,19,FALSE)</f>
        <v>0.2</v>
      </c>
      <c r="AC489" s="27">
        <f>VLOOKUP($R489,CardStats!$A$3:$AH$473,20,FALSE)</f>
        <v>0.83333333333333337</v>
      </c>
      <c r="AD489" s="27">
        <f>VLOOKUP($R489,CardStats!$A$3:$AH$473,22,FALSE)</f>
        <v>0.8</v>
      </c>
      <c r="AE489" s="27">
        <f>VLOOKUP($R489,CardStats!$A$3:$AH$473,23,FALSE)</f>
        <v>0.33333333333333331</v>
      </c>
      <c r="AF489" s="27">
        <f>VLOOKUP($R489,CardStats!$A$3:$AH$473,25,FALSE)</f>
        <v>0.6</v>
      </c>
    </row>
    <row r="490" spans="1:32" hidden="1" x14ac:dyDescent="0.3">
      <c r="A490" s="22">
        <f>VLOOKUP($O490,CardStats!$A$3:$AH$473,5,FALSE)</f>
        <v>3.5</v>
      </c>
      <c r="B490" s="22">
        <f>VLOOKUP($O490,CardStats!$A$3:$AH$473,6,FALSE)</f>
        <v>3.1666666666666665</v>
      </c>
      <c r="C490" s="22">
        <f>VLOOKUP($O490,CardStats!$A$3:$AH$473,8,FALSE)</f>
        <v>1.6666666666666667</v>
      </c>
      <c r="D490" s="22">
        <f>VLOOKUP($O490,CardStats!$A$3:$AH$473,9,FALSE)</f>
        <v>1.5</v>
      </c>
      <c r="E490" s="27">
        <f>VLOOKUP($O490,CardStats!$A$3:$AH$473,11,FALSE)</f>
        <v>0.75</v>
      </c>
      <c r="F490" s="27">
        <f>VLOOKUP($O490,CardStats!$A$3:$AH$473,12,FALSE)</f>
        <v>0.66666666666666663</v>
      </c>
      <c r="G490" s="27">
        <f>VLOOKUP($O490,CardStats!$A$3:$AH$473,14,FALSE)</f>
        <v>0.41666666666666669</v>
      </c>
      <c r="H490" s="27">
        <f>VLOOKUP($O490,CardStats!$A$3:$AH$473,15,FALSE)</f>
        <v>0.33333333333333331</v>
      </c>
      <c r="I490" s="27">
        <f>VLOOKUP($O490,CardStats!$A$3:$AH$473,17,FALSE)</f>
        <v>0.33333333333333331</v>
      </c>
      <c r="J490" s="27">
        <f>VLOOKUP($O490,CardStats!$A$3:$AH$473,18,FALSE)</f>
        <v>0.16666666666666666</v>
      </c>
      <c r="K490" s="27">
        <f>VLOOKUP($O490,CardStats!$A$3:$AH$473,20,FALSE)</f>
        <v>0.75</v>
      </c>
      <c r="L490" s="27">
        <f>VLOOKUP($O490,CardStats!$A$3:$AH$473,21,FALSE)</f>
        <v>0.83333333333333337</v>
      </c>
      <c r="M490" s="27">
        <f>VLOOKUP($O490,CardStats!$A$3:$AH$473,23,FALSE)</f>
        <v>0.5</v>
      </c>
      <c r="N490" s="27">
        <f>VLOOKUP($O490,CardStats!$A$3:$AH$473,24,FALSE)</f>
        <v>0.33333333333333331</v>
      </c>
      <c r="O490" s="24" t="str">
        <f>Fixtures!A490</f>
        <v>Olympique Lyonnais</v>
      </c>
      <c r="P490" s="24" t="str">
        <f>Fixtures!E490</f>
        <v>Ligue 1</v>
      </c>
      <c r="Q490" s="25">
        <f>IF(Fixtures!C490&gt;7,Fixtures!D490)</f>
        <v>43866</v>
      </c>
      <c r="R490" s="24" t="str">
        <f>Fixtures!B490</f>
        <v>Amiens SC</v>
      </c>
      <c r="S490" s="22">
        <f>VLOOKUP($R490,CardStats!$A$3:$AH$473,5,FALSE)</f>
        <v>3.75</v>
      </c>
      <c r="T490" s="22">
        <f>VLOOKUP($R490,CardStats!$A$3:$AH$473,7,FALSE)</f>
        <v>3.6666666666666665</v>
      </c>
      <c r="U490" s="22">
        <f>VLOOKUP($R490,CardStats!$A$3:$AH$473,8,FALSE)</f>
        <v>2.0833333333333335</v>
      </c>
      <c r="V490" s="22">
        <f>VLOOKUP($R490,CardStats!$A$3:$AH$473,10,FALSE)</f>
        <v>2.1666666666666665</v>
      </c>
      <c r="W490" s="27">
        <f>VLOOKUP($R490,CardStats!$A$3:$AH$473,11,FALSE)</f>
        <v>0.75</v>
      </c>
      <c r="X490" s="27">
        <f>VLOOKUP($R490,CardStats!$A$3:$AH$473,13,FALSE)</f>
        <v>0.5</v>
      </c>
      <c r="Y490" s="27">
        <f>VLOOKUP($R490,CardStats!$A$3:$AH$473,14,FALSE)</f>
        <v>0.58333333333333337</v>
      </c>
      <c r="Z490" s="27">
        <f>VLOOKUP($R490,CardStats!$A$3:$AH$473,16,FALSE)</f>
        <v>0.5</v>
      </c>
      <c r="AA490" s="27">
        <f>VLOOKUP($R490,CardStats!$A$3:$AH$473,17,FALSE)</f>
        <v>0.33333333333333331</v>
      </c>
      <c r="AB490" s="27">
        <f>VLOOKUP($R490,CardStats!$A$3:$AH$473,19,FALSE)</f>
        <v>0.5</v>
      </c>
      <c r="AC490" s="27">
        <f>VLOOKUP($R490,CardStats!$A$3:$AH$473,20,FALSE)</f>
        <v>0.91666666666666663</v>
      </c>
      <c r="AD490" s="27">
        <f>VLOOKUP($R490,CardStats!$A$3:$AH$473,22,FALSE)</f>
        <v>0.83333333333333337</v>
      </c>
      <c r="AE490" s="27">
        <f>VLOOKUP($R490,CardStats!$A$3:$AH$473,23,FALSE)</f>
        <v>0.58333333333333337</v>
      </c>
      <c r="AF490" s="27">
        <f>VLOOKUP($R490,CardStats!$A$3:$AH$473,25,FALSE)</f>
        <v>0.5</v>
      </c>
    </row>
    <row r="491" spans="1:32" hidden="1" x14ac:dyDescent="0.3">
      <c r="A491" s="22">
        <f>VLOOKUP($O491,CardStats!$A$3:$AH$473,5,FALSE)</f>
        <v>2.9166666666666665</v>
      </c>
      <c r="B491" s="22">
        <f>VLOOKUP($O491,CardStats!$A$3:$AH$473,6,FALSE)</f>
        <v>1.6666666666666667</v>
      </c>
      <c r="C491" s="22">
        <f>VLOOKUP($O491,CardStats!$A$3:$AH$473,8,FALSE)</f>
        <v>1.5</v>
      </c>
      <c r="D491" s="22">
        <f>VLOOKUP($O491,CardStats!$A$3:$AH$473,9,FALSE)</f>
        <v>1</v>
      </c>
      <c r="E491" s="27">
        <f>VLOOKUP($O491,CardStats!$A$3:$AH$473,11,FALSE)</f>
        <v>0.58333333333333337</v>
      </c>
      <c r="F491" s="27">
        <f>VLOOKUP($O491,CardStats!$A$3:$AH$473,12,FALSE)</f>
        <v>0.33333333333333331</v>
      </c>
      <c r="G491" s="27">
        <f>VLOOKUP($O491,CardStats!$A$3:$AH$473,14,FALSE)</f>
        <v>0.33333333333333331</v>
      </c>
      <c r="H491" s="27">
        <f>VLOOKUP($O491,CardStats!$A$3:$AH$473,15,FALSE)</f>
        <v>0.16666666666666666</v>
      </c>
      <c r="I491" s="27">
        <f>VLOOKUP($O491,CardStats!$A$3:$AH$473,17,FALSE)</f>
        <v>0.16666666666666666</v>
      </c>
      <c r="J491" s="27">
        <f>VLOOKUP($O491,CardStats!$A$3:$AH$473,18,FALSE)</f>
        <v>0</v>
      </c>
      <c r="K491" s="27">
        <f>VLOOKUP($O491,CardStats!$A$3:$AH$473,20,FALSE)</f>
        <v>0.75</v>
      </c>
      <c r="L491" s="27">
        <f>VLOOKUP($O491,CardStats!$A$3:$AH$473,21,FALSE)</f>
        <v>0.66666666666666663</v>
      </c>
      <c r="M491" s="27">
        <f>VLOOKUP($O491,CardStats!$A$3:$AH$473,23,FALSE)</f>
        <v>0.5</v>
      </c>
      <c r="N491" s="27">
        <f>VLOOKUP($O491,CardStats!$A$3:$AH$473,24,FALSE)</f>
        <v>0.33333333333333331</v>
      </c>
      <c r="O491" s="24" t="str">
        <f>Fixtures!A491</f>
        <v>Brest</v>
      </c>
      <c r="P491" s="24" t="str">
        <f>Fixtures!E491</f>
        <v>Ligue 1</v>
      </c>
      <c r="Q491" s="25">
        <f>IF(Fixtures!C491&gt;7,Fixtures!D491)</f>
        <v>43866</v>
      </c>
      <c r="R491" s="24" t="str">
        <f>Fixtures!B491</f>
        <v>Bordeaux</v>
      </c>
      <c r="S491" s="22">
        <f>VLOOKUP($R491,CardStats!$A$3:$AH$473,5,FALSE)</f>
        <v>4.25</v>
      </c>
      <c r="T491" s="22">
        <f>VLOOKUP($R491,CardStats!$A$3:$AH$473,7,FALSE)</f>
        <v>4</v>
      </c>
      <c r="U491" s="22">
        <f>VLOOKUP($R491,CardStats!$A$3:$AH$473,8,FALSE)</f>
        <v>2</v>
      </c>
      <c r="V491" s="22">
        <f>VLOOKUP($R491,CardStats!$A$3:$AH$473,10,FALSE)</f>
        <v>2</v>
      </c>
      <c r="W491" s="27">
        <f>VLOOKUP($R491,CardStats!$A$3:$AH$473,11,FALSE)</f>
        <v>0.83333333333333337</v>
      </c>
      <c r="X491" s="27">
        <f>VLOOKUP($R491,CardStats!$A$3:$AH$473,13,FALSE)</f>
        <v>0.66666666666666663</v>
      </c>
      <c r="Y491" s="27">
        <f>VLOOKUP($R491,CardStats!$A$3:$AH$473,14,FALSE)</f>
        <v>0.5</v>
      </c>
      <c r="Z491" s="27">
        <f>VLOOKUP($R491,CardStats!$A$3:$AH$473,16,FALSE)</f>
        <v>0.5</v>
      </c>
      <c r="AA491" s="27">
        <f>VLOOKUP($R491,CardStats!$A$3:$AH$473,17,FALSE)</f>
        <v>0.33333333333333331</v>
      </c>
      <c r="AB491" s="27">
        <f>VLOOKUP($R491,CardStats!$A$3:$AH$473,19,FALSE)</f>
        <v>0.33333333333333331</v>
      </c>
      <c r="AC491" s="27">
        <f>VLOOKUP($R491,CardStats!$A$3:$AH$473,20,FALSE)</f>
        <v>0.83333333333333337</v>
      </c>
      <c r="AD491" s="27">
        <f>VLOOKUP($R491,CardStats!$A$3:$AH$473,22,FALSE)</f>
        <v>1</v>
      </c>
      <c r="AE491" s="27">
        <f>VLOOKUP($R491,CardStats!$A$3:$AH$473,23,FALSE)</f>
        <v>0.75</v>
      </c>
      <c r="AF491" s="27">
        <f>VLOOKUP($R491,CardStats!$A$3:$AH$473,25,FALSE)</f>
        <v>0.83333333333333337</v>
      </c>
    </row>
    <row r="492" spans="1:32" hidden="1" x14ac:dyDescent="0.3">
      <c r="A492" s="22">
        <f>VLOOKUP($O492,CardStats!$A$3:$AH$473,5,FALSE)</f>
        <v>3.5</v>
      </c>
      <c r="B492" s="22">
        <f>VLOOKUP($O492,CardStats!$A$3:$AH$473,6,FALSE)</f>
        <v>3.8333333333333335</v>
      </c>
      <c r="C492" s="22">
        <f>VLOOKUP($O492,CardStats!$A$3:$AH$473,8,FALSE)</f>
        <v>1.7</v>
      </c>
      <c r="D492" s="22">
        <f>VLOOKUP($O492,CardStats!$A$3:$AH$473,9,FALSE)</f>
        <v>1.8333333333333333</v>
      </c>
      <c r="E492" s="27">
        <f>VLOOKUP($O492,CardStats!$A$3:$AH$473,11,FALSE)</f>
        <v>0.7</v>
      </c>
      <c r="F492" s="27">
        <f>VLOOKUP($O492,CardStats!$A$3:$AH$473,12,FALSE)</f>
        <v>0.83333333333333337</v>
      </c>
      <c r="G492" s="27">
        <f>VLOOKUP($O492,CardStats!$A$3:$AH$473,14,FALSE)</f>
        <v>0.5</v>
      </c>
      <c r="H492" s="27">
        <f>VLOOKUP($O492,CardStats!$A$3:$AH$473,15,FALSE)</f>
        <v>0.66666666666666663</v>
      </c>
      <c r="I492" s="27">
        <f>VLOOKUP($O492,CardStats!$A$3:$AH$473,17,FALSE)</f>
        <v>0.2</v>
      </c>
      <c r="J492" s="27">
        <f>VLOOKUP($O492,CardStats!$A$3:$AH$473,18,FALSE)</f>
        <v>0.16666666666666666</v>
      </c>
      <c r="K492" s="27">
        <f>VLOOKUP($O492,CardStats!$A$3:$AH$473,20,FALSE)</f>
        <v>1</v>
      </c>
      <c r="L492" s="27">
        <f>VLOOKUP($O492,CardStats!$A$3:$AH$473,21,FALSE)</f>
        <v>1</v>
      </c>
      <c r="M492" s="27">
        <f>VLOOKUP($O492,CardStats!$A$3:$AH$473,23,FALSE)</f>
        <v>0.5</v>
      </c>
      <c r="N492" s="27">
        <f>VLOOKUP($O492,CardStats!$A$3:$AH$473,24,FALSE)</f>
        <v>0.66666666666666663</v>
      </c>
      <c r="O492" s="24" t="str">
        <f>Fixtures!A492</f>
        <v>Eintracht Frankfurt</v>
      </c>
      <c r="P492" s="24" t="str">
        <f>Fixtures!E492</f>
        <v>Bundesliga</v>
      </c>
      <c r="Q492" s="25">
        <f>IF(Fixtures!C492&gt;7,Fixtures!D492)</f>
        <v>43868</v>
      </c>
      <c r="R492" s="24" t="str">
        <f>Fixtures!B492</f>
        <v>Augsburg</v>
      </c>
      <c r="S492" s="22">
        <f>VLOOKUP($R492,CardStats!$A$3:$AH$473,5,FALSE)</f>
        <v>3.6</v>
      </c>
      <c r="T492" s="22">
        <f>VLOOKUP($R492,CardStats!$A$3:$AH$473,7,FALSE)</f>
        <v>2</v>
      </c>
      <c r="U492" s="22">
        <f>VLOOKUP($R492,CardStats!$A$3:$AH$473,8,FALSE)</f>
        <v>2.2000000000000002</v>
      </c>
      <c r="V492" s="22">
        <f>VLOOKUP($R492,CardStats!$A$3:$AH$473,10,FALSE)</f>
        <v>1.4</v>
      </c>
      <c r="W492" s="27">
        <f>VLOOKUP($R492,CardStats!$A$3:$AH$473,11,FALSE)</f>
        <v>0.7</v>
      </c>
      <c r="X492" s="27">
        <f>VLOOKUP($R492,CardStats!$A$3:$AH$473,13,FALSE)</f>
        <v>0.4</v>
      </c>
      <c r="Y492" s="27">
        <f>VLOOKUP($R492,CardStats!$A$3:$AH$473,14,FALSE)</f>
        <v>0.5</v>
      </c>
      <c r="Z492" s="27">
        <f>VLOOKUP($R492,CardStats!$A$3:$AH$473,16,FALSE)</f>
        <v>0.2</v>
      </c>
      <c r="AA492" s="27">
        <f>VLOOKUP($R492,CardStats!$A$3:$AH$473,17,FALSE)</f>
        <v>0.4</v>
      </c>
      <c r="AB492" s="27">
        <f>VLOOKUP($R492,CardStats!$A$3:$AH$473,19,FALSE)</f>
        <v>0.2</v>
      </c>
      <c r="AC492" s="27">
        <f>VLOOKUP($R492,CardStats!$A$3:$AH$473,20,FALSE)</f>
        <v>0.8</v>
      </c>
      <c r="AD492" s="27">
        <f>VLOOKUP($R492,CardStats!$A$3:$AH$473,22,FALSE)</f>
        <v>0.6</v>
      </c>
      <c r="AE492" s="27">
        <f>VLOOKUP($R492,CardStats!$A$3:$AH$473,23,FALSE)</f>
        <v>0.7</v>
      </c>
      <c r="AF492" s="27">
        <f>VLOOKUP($R492,CardStats!$A$3:$AH$473,25,FALSE)</f>
        <v>0.4</v>
      </c>
    </row>
    <row r="493" spans="1:32" hidden="1" x14ac:dyDescent="0.3">
      <c r="A493" s="22">
        <f>VLOOKUP($O493,CardStats!$A$3:$AH$473,5,FALSE)</f>
        <v>4.7272727272727275</v>
      </c>
      <c r="B493" s="22">
        <f>VLOOKUP($O493,CardStats!$A$3:$AH$473,6,FALSE)</f>
        <v>4.333333333333333</v>
      </c>
      <c r="C493" s="22">
        <f>VLOOKUP($O493,CardStats!$A$3:$AH$473,8,FALSE)</f>
        <v>2.5454545454545454</v>
      </c>
      <c r="D493" s="22">
        <f>VLOOKUP($O493,CardStats!$A$3:$AH$473,9,FALSE)</f>
        <v>2.5</v>
      </c>
      <c r="E493" s="27">
        <f>VLOOKUP($O493,CardStats!$A$3:$AH$473,11,FALSE)</f>
        <v>0.72727272727272729</v>
      </c>
      <c r="F493" s="27">
        <f>VLOOKUP($O493,CardStats!$A$3:$AH$473,12,FALSE)</f>
        <v>0.66666666666666663</v>
      </c>
      <c r="G493" s="27">
        <f>VLOOKUP($O493,CardStats!$A$3:$AH$473,14,FALSE)</f>
        <v>0.54545454545454541</v>
      </c>
      <c r="H493" s="27">
        <f>VLOOKUP($O493,CardStats!$A$3:$AH$473,15,FALSE)</f>
        <v>0.33333333333333331</v>
      </c>
      <c r="I493" s="27">
        <f>VLOOKUP($O493,CardStats!$A$3:$AH$473,17,FALSE)</f>
        <v>0.45454545454545453</v>
      </c>
      <c r="J493" s="27">
        <f>VLOOKUP($O493,CardStats!$A$3:$AH$473,18,FALSE)</f>
        <v>0.33333333333333331</v>
      </c>
      <c r="K493" s="27">
        <f>VLOOKUP($O493,CardStats!$A$3:$AH$473,20,FALSE)</f>
        <v>0.90909090909090906</v>
      </c>
      <c r="L493" s="27">
        <f>VLOOKUP($O493,CardStats!$A$3:$AH$473,21,FALSE)</f>
        <v>0.83333333333333337</v>
      </c>
      <c r="M493" s="27">
        <f>VLOOKUP($O493,CardStats!$A$3:$AH$473,23,FALSE)</f>
        <v>0.72727272727272729</v>
      </c>
      <c r="N493" s="27">
        <f>VLOOKUP($O493,CardStats!$A$3:$AH$473,24,FALSE)</f>
        <v>0.66666666666666663</v>
      </c>
      <c r="O493" s="24" t="str">
        <f>Fixtures!A493</f>
        <v>Arsenal</v>
      </c>
      <c r="P493" s="24" t="str">
        <f>Fixtures!E493</f>
        <v>Premier League</v>
      </c>
      <c r="Q493" s="25">
        <f>IF(Fixtures!C493&gt;7,Fixtures!D493)</f>
        <v>43869</v>
      </c>
      <c r="R493" s="24" t="str">
        <f>Fixtures!B493</f>
        <v>Newcastle United</v>
      </c>
      <c r="S493" s="22">
        <f>VLOOKUP($R493,CardStats!$A$3:$AH$473,5,FALSE)</f>
        <v>3.6363636363636362</v>
      </c>
      <c r="T493" s="22">
        <f>VLOOKUP($R493,CardStats!$A$3:$AH$473,7,FALSE)</f>
        <v>2.8333333333333335</v>
      </c>
      <c r="U493" s="22">
        <f>VLOOKUP($R493,CardStats!$A$3:$AH$473,8,FALSE)</f>
        <v>1.8181818181818181</v>
      </c>
      <c r="V493" s="22">
        <f>VLOOKUP($R493,CardStats!$A$3:$AH$473,10,FALSE)</f>
        <v>1.5</v>
      </c>
      <c r="W493" s="27">
        <f>VLOOKUP($R493,CardStats!$A$3:$AH$473,11,FALSE)</f>
        <v>0.90909090909090906</v>
      </c>
      <c r="X493" s="27">
        <f>VLOOKUP($R493,CardStats!$A$3:$AH$473,13,FALSE)</f>
        <v>0.83333333333333337</v>
      </c>
      <c r="Y493" s="27">
        <f>VLOOKUP($R493,CardStats!$A$3:$AH$473,14,FALSE)</f>
        <v>0.54545454545454541</v>
      </c>
      <c r="Z493" s="27">
        <f>VLOOKUP($R493,CardStats!$A$3:$AH$473,16,FALSE)</f>
        <v>0.33333333333333331</v>
      </c>
      <c r="AA493" s="27">
        <f>VLOOKUP($R493,CardStats!$A$3:$AH$473,17,FALSE)</f>
        <v>0.27272727272727271</v>
      </c>
      <c r="AB493" s="27">
        <f>VLOOKUP($R493,CardStats!$A$3:$AH$473,19,FALSE)</f>
        <v>0</v>
      </c>
      <c r="AC493" s="27">
        <f>VLOOKUP($R493,CardStats!$A$3:$AH$473,20,FALSE)</f>
        <v>0.90909090909090906</v>
      </c>
      <c r="AD493" s="27">
        <f>VLOOKUP($R493,CardStats!$A$3:$AH$473,22,FALSE)</f>
        <v>0.83333333333333337</v>
      </c>
      <c r="AE493" s="27">
        <f>VLOOKUP($R493,CardStats!$A$3:$AH$473,23,FALSE)</f>
        <v>0.63636363636363635</v>
      </c>
      <c r="AF493" s="27">
        <f>VLOOKUP($R493,CardStats!$A$3:$AH$473,25,FALSE)</f>
        <v>0.5</v>
      </c>
    </row>
    <row r="494" spans="1:32" hidden="1" x14ac:dyDescent="0.3">
      <c r="A494" s="22">
        <f>VLOOKUP($O494,CardStats!$A$3:$AH$473,5,FALSE)</f>
        <v>4.5454545454545459</v>
      </c>
      <c r="B494" s="22">
        <f>VLOOKUP($O494,CardStats!$A$3:$AH$473,6,FALSE)</f>
        <v>4.166666666666667</v>
      </c>
      <c r="C494" s="22">
        <f>VLOOKUP($O494,CardStats!$A$3:$AH$473,8,FALSE)</f>
        <v>1.6363636363636365</v>
      </c>
      <c r="D494" s="22">
        <f>VLOOKUP($O494,CardStats!$A$3:$AH$473,9,FALSE)</f>
        <v>1.1666666666666667</v>
      </c>
      <c r="E494" s="27">
        <f>VLOOKUP($O494,CardStats!$A$3:$AH$473,11,FALSE)</f>
        <v>0.81818181818181823</v>
      </c>
      <c r="F494" s="27">
        <f>VLOOKUP($O494,CardStats!$A$3:$AH$473,12,FALSE)</f>
        <v>0.83333333333333337</v>
      </c>
      <c r="G494" s="27">
        <f>VLOOKUP($O494,CardStats!$A$3:$AH$473,14,FALSE)</f>
        <v>0.72727272727272729</v>
      </c>
      <c r="H494" s="27">
        <f>VLOOKUP($O494,CardStats!$A$3:$AH$473,15,FALSE)</f>
        <v>0.66666666666666663</v>
      </c>
      <c r="I494" s="27">
        <f>VLOOKUP($O494,CardStats!$A$3:$AH$473,17,FALSE)</f>
        <v>0.54545454545454541</v>
      </c>
      <c r="J494" s="27">
        <f>VLOOKUP($O494,CardStats!$A$3:$AH$473,18,FALSE)</f>
        <v>0.66666666666666663</v>
      </c>
      <c r="K494" s="27">
        <f>VLOOKUP($O494,CardStats!$A$3:$AH$473,20,FALSE)</f>
        <v>0.81818181818181823</v>
      </c>
      <c r="L494" s="27">
        <f>VLOOKUP($O494,CardStats!$A$3:$AH$473,21,FALSE)</f>
        <v>0.83333333333333337</v>
      </c>
      <c r="M494" s="27">
        <f>VLOOKUP($O494,CardStats!$A$3:$AH$473,23,FALSE)</f>
        <v>0.36363636363636365</v>
      </c>
      <c r="N494" s="27">
        <f>VLOOKUP($O494,CardStats!$A$3:$AH$473,24,FALSE)</f>
        <v>0.33333333333333331</v>
      </c>
      <c r="O494" s="24" t="str">
        <f>Fixtures!A494</f>
        <v>Aston Villa</v>
      </c>
      <c r="P494" s="24" t="str">
        <f>Fixtures!E494</f>
        <v>Premier League</v>
      </c>
      <c r="Q494" s="25">
        <f>IF(Fixtures!C494&gt;7,Fixtures!D494)</f>
        <v>43869</v>
      </c>
      <c r="R494" s="24" t="str">
        <f>Fixtures!B494</f>
        <v>Tottenham Hotspur</v>
      </c>
      <c r="S494" s="22">
        <f>VLOOKUP($R494,CardStats!$A$3:$AH$473,5,FALSE)</f>
        <v>4.3636363636363633</v>
      </c>
      <c r="T494" s="22">
        <f>VLOOKUP($R494,CardStats!$A$3:$AH$473,7,FALSE)</f>
        <v>4.166666666666667</v>
      </c>
      <c r="U494" s="22">
        <f>VLOOKUP($R494,CardStats!$A$3:$AH$473,8,FALSE)</f>
        <v>2.4545454545454546</v>
      </c>
      <c r="V494" s="22">
        <f>VLOOKUP($R494,CardStats!$A$3:$AH$473,10,FALSE)</f>
        <v>2.3333333333333335</v>
      </c>
      <c r="W494" s="27">
        <f>VLOOKUP($R494,CardStats!$A$3:$AH$473,11,FALSE)</f>
        <v>0.81818181818181823</v>
      </c>
      <c r="X494" s="27">
        <f>VLOOKUP($R494,CardStats!$A$3:$AH$473,13,FALSE)</f>
        <v>0.83333333333333337</v>
      </c>
      <c r="Y494" s="27">
        <f>VLOOKUP($R494,CardStats!$A$3:$AH$473,14,FALSE)</f>
        <v>0.63636363636363635</v>
      </c>
      <c r="Z494" s="27">
        <f>VLOOKUP($R494,CardStats!$A$3:$AH$473,16,FALSE)</f>
        <v>0.5</v>
      </c>
      <c r="AA494" s="27">
        <f>VLOOKUP($R494,CardStats!$A$3:$AH$473,17,FALSE)</f>
        <v>0.36363636363636365</v>
      </c>
      <c r="AB494" s="27">
        <f>VLOOKUP($R494,CardStats!$A$3:$AH$473,19,FALSE)</f>
        <v>0.33333333333333331</v>
      </c>
      <c r="AC494" s="27">
        <f>VLOOKUP($R494,CardStats!$A$3:$AH$473,20,FALSE)</f>
        <v>0.90909090909090906</v>
      </c>
      <c r="AD494" s="27">
        <f>VLOOKUP($R494,CardStats!$A$3:$AH$473,22,FALSE)</f>
        <v>0.83333333333333337</v>
      </c>
      <c r="AE494" s="27">
        <f>VLOOKUP($R494,CardStats!$A$3:$AH$473,23,FALSE)</f>
        <v>0.72727272727272729</v>
      </c>
      <c r="AF494" s="27">
        <f>VLOOKUP($R494,CardStats!$A$3:$AH$473,25,FALSE)</f>
        <v>0.66666666666666663</v>
      </c>
    </row>
    <row r="495" spans="1:32" hidden="1" x14ac:dyDescent="0.3">
      <c r="A495" s="22">
        <f>VLOOKUP($O495,CardStats!$A$3:$AH$473,5,FALSE)</f>
        <v>2.9090909090909092</v>
      </c>
      <c r="B495" s="22">
        <f>VLOOKUP($O495,CardStats!$A$3:$AH$473,6,FALSE)</f>
        <v>2.6666666666666665</v>
      </c>
      <c r="C495" s="22">
        <f>VLOOKUP($O495,CardStats!$A$3:$AH$473,8,FALSE)</f>
        <v>1.4545454545454546</v>
      </c>
      <c r="D495" s="22">
        <f>VLOOKUP($O495,CardStats!$A$3:$AH$473,9,FALSE)</f>
        <v>1</v>
      </c>
      <c r="E495" s="27">
        <f>VLOOKUP($O495,CardStats!$A$3:$AH$473,11,FALSE)</f>
        <v>0.54545454545454541</v>
      </c>
      <c r="F495" s="27">
        <f>VLOOKUP($O495,CardStats!$A$3:$AH$473,12,FALSE)</f>
        <v>0.5</v>
      </c>
      <c r="G495" s="27">
        <f>VLOOKUP($O495,CardStats!$A$3:$AH$473,14,FALSE)</f>
        <v>0.27272727272727271</v>
      </c>
      <c r="H495" s="27">
        <f>VLOOKUP($O495,CardStats!$A$3:$AH$473,15,FALSE)</f>
        <v>0.16666666666666666</v>
      </c>
      <c r="I495" s="27">
        <f>VLOOKUP($O495,CardStats!$A$3:$AH$473,17,FALSE)</f>
        <v>0.27272727272727271</v>
      </c>
      <c r="J495" s="27">
        <f>VLOOKUP($O495,CardStats!$A$3:$AH$473,18,FALSE)</f>
        <v>0.16666666666666666</v>
      </c>
      <c r="K495" s="27">
        <f>VLOOKUP($O495,CardStats!$A$3:$AH$473,20,FALSE)</f>
        <v>0.72727272727272729</v>
      </c>
      <c r="L495" s="27">
        <f>VLOOKUP($O495,CardStats!$A$3:$AH$473,21,FALSE)</f>
        <v>0.5</v>
      </c>
      <c r="M495" s="27">
        <f>VLOOKUP($O495,CardStats!$A$3:$AH$473,23,FALSE)</f>
        <v>0.45454545454545453</v>
      </c>
      <c r="N495" s="27">
        <f>VLOOKUP($O495,CardStats!$A$3:$AH$473,24,FALSE)</f>
        <v>0.5</v>
      </c>
      <c r="O495" s="24" t="str">
        <f>Fixtures!A495</f>
        <v>Brighton &amp; Hove Albion</v>
      </c>
      <c r="P495" s="24" t="str">
        <f>Fixtures!E495</f>
        <v>Premier League</v>
      </c>
      <c r="Q495" s="25">
        <f>IF(Fixtures!C495&gt;7,Fixtures!D495)</f>
        <v>43869</v>
      </c>
      <c r="R495" s="24" t="str">
        <f>Fixtures!B495</f>
        <v>Watford</v>
      </c>
      <c r="S495" s="22">
        <f>VLOOKUP($R495,CardStats!$A$3:$AH$473,5,FALSE)</f>
        <v>4.2727272727272725</v>
      </c>
      <c r="T495" s="22">
        <f>VLOOKUP($R495,CardStats!$A$3:$AH$473,7,FALSE)</f>
        <v>4.4000000000000004</v>
      </c>
      <c r="U495" s="22">
        <f>VLOOKUP($R495,CardStats!$A$3:$AH$473,8,FALSE)</f>
        <v>2.2727272727272729</v>
      </c>
      <c r="V495" s="22">
        <f>VLOOKUP($R495,CardStats!$A$3:$AH$473,10,FALSE)</f>
        <v>2.4</v>
      </c>
      <c r="W495" s="27">
        <f>VLOOKUP($R495,CardStats!$A$3:$AH$473,11,FALSE)</f>
        <v>0.63636363636363635</v>
      </c>
      <c r="X495" s="27">
        <f>VLOOKUP($R495,CardStats!$A$3:$AH$473,13,FALSE)</f>
        <v>0.8</v>
      </c>
      <c r="Y495" s="27">
        <f>VLOOKUP($R495,CardStats!$A$3:$AH$473,14,FALSE)</f>
        <v>0.63636363636363635</v>
      </c>
      <c r="Z495" s="27">
        <f>VLOOKUP($R495,CardStats!$A$3:$AH$473,16,FALSE)</f>
        <v>0.8</v>
      </c>
      <c r="AA495" s="27">
        <f>VLOOKUP($R495,CardStats!$A$3:$AH$473,17,FALSE)</f>
        <v>0.54545454545454541</v>
      </c>
      <c r="AB495" s="27">
        <f>VLOOKUP($R495,CardStats!$A$3:$AH$473,19,FALSE)</f>
        <v>0.6</v>
      </c>
      <c r="AC495" s="27">
        <f>VLOOKUP($R495,CardStats!$A$3:$AH$473,20,FALSE)</f>
        <v>0.81818181818181823</v>
      </c>
      <c r="AD495" s="27">
        <f>VLOOKUP($R495,CardStats!$A$3:$AH$473,22,FALSE)</f>
        <v>1</v>
      </c>
      <c r="AE495" s="27">
        <f>VLOOKUP($R495,CardStats!$A$3:$AH$473,23,FALSE)</f>
        <v>0.63636363636363635</v>
      </c>
      <c r="AF495" s="27">
        <f>VLOOKUP($R495,CardStats!$A$3:$AH$473,25,FALSE)</f>
        <v>0.8</v>
      </c>
    </row>
    <row r="496" spans="1:32" hidden="1" x14ac:dyDescent="0.3">
      <c r="A496" s="22">
        <f>VLOOKUP($O496,CardStats!$A$3:$AH$473,5,FALSE)</f>
        <v>3.6363636363636362</v>
      </c>
      <c r="B496" s="22">
        <f>VLOOKUP($O496,CardStats!$A$3:$AH$473,6,FALSE)</f>
        <v>3.2</v>
      </c>
      <c r="C496" s="22">
        <f>VLOOKUP($O496,CardStats!$A$3:$AH$473,8,FALSE)</f>
        <v>1.8181818181818181</v>
      </c>
      <c r="D496" s="22">
        <f>VLOOKUP($O496,CardStats!$A$3:$AH$473,9,FALSE)</f>
        <v>1.6</v>
      </c>
      <c r="E496" s="27">
        <f>VLOOKUP($O496,CardStats!$A$3:$AH$473,11,FALSE)</f>
        <v>0.63636363636363635</v>
      </c>
      <c r="F496" s="27">
        <f>VLOOKUP($O496,CardStats!$A$3:$AH$473,12,FALSE)</f>
        <v>0.6</v>
      </c>
      <c r="G496" s="27">
        <f>VLOOKUP($O496,CardStats!$A$3:$AH$473,14,FALSE)</f>
        <v>0.45454545454545453</v>
      </c>
      <c r="H496" s="27">
        <f>VLOOKUP($O496,CardStats!$A$3:$AH$473,15,FALSE)</f>
        <v>0.4</v>
      </c>
      <c r="I496" s="27">
        <f>VLOOKUP($O496,CardStats!$A$3:$AH$473,17,FALSE)</f>
        <v>0.45454545454545453</v>
      </c>
      <c r="J496" s="27">
        <f>VLOOKUP($O496,CardStats!$A$3:$AH$473,18,FALSE)</f>
        <v>0.4</v>
      </c>
      <c r="K496" s="27">
        <f>VLOOKUP($O496,CardStats!$A$3:$AH$473,20,FALSE)</f>
        <v>0.90909090909090906</v>
      </c>
      <c r="L496" s="27">
        <f>VLOOKUP($O496,CardStats!$A$3:$AH$473,21,FALSE)</f>
        <v>0.8</v>
      </c>
      <c r="M496" s="27">
        <f>VLOOKUP($O496,CardStats!$A$3:$AH$473,23,FALSE)</f>
        <v>0.63636363636363635</v>
      </c>
      <c r="N496" s="27">
        <f>VLOOKUP($O496,CardStats!$A$3:$AH$473,24,FALSE)</f>
        <v>0.6</v>
      </c>
      <c r="O496" s="24" t="str">
        <f>Fixtures!A496</f>
        <v>Chelsea</v>
      </c>
      <c r="P496" s="24" t="str">
        <f>Fixtures!E496</f>
        <v>Premier League</v>
      </c>
      <c r="Q496" s="25">
        <f>IF(Fixtures!C496&gt;7,Fixtures!D496)</f>
        <v>43869</v>
      </c>
      <c r="R496" s="24" t="str">
        <f>Fixtures!B496</f>
        <v>Manchester United</v>
      </c>
      <c r="S496" s="22">
        <f>VLOOKUP($R496,CardStats!$A$3:$AH$473,5,FALSE)</f>
        <v>4.8181818181818183</v>
      </c>
      <c r="T496" s="22">
        <f>VLOOKUP($R496,CardStats!$A$3:$AH$473,7,FALSE)</f>
        <v>5</v>
      </c>
      <c r="U496" s="22">
        <f>VLOOKUP($R496,CardStats!$A$3:$AH$473,8,FALSE)</f>
        <v>2.1818181818181817</v>
      </c>
      <c r="V496" s="22">
        <f>VLOOKUP($R496,CardStats!$A$3:$AH$473,10,FALSE)</f>
        <v>2.3333333333333335</v>
      </c>
      <c r="W496" s="27">
        <f>VLOOKUP($R496,CardStats!$A$3:$AH$473,11,FALSE)</f>
        <v>0.90909090909090906</v>
      </c>
      <c r="X496" s="27">
        <f>VLOOKUP($R496,CardStats!$A$3:$AH$473,13,FALSE)</f>
        <v>1</v>
      </c>
      <c r="Y496" s="27">
        <f>VLOOKUP($R496,CardStats!$A$3:$AH$473,14,FALSE)</f>
        <v>0.81818181818181823</v>
      </c>
      <c r="Z496" s="27">
        <f>VLOOKUP($R496,CardStats!$A$3:$AH$473,16,FALSE)</f>
        <v>1</v>
      </c>
      <c r="AA496" s="27">
        <f>VLOOKUP($R496,CardStats!$A$3:$AH$473,17,FALSE)</f>
        <v>0.54545454545454541</v>
      </c>
      <c r="AB496" s="27">
        <f>VLOOKUP($R496,CardStats!$A$3:$AH$473,19,FALSE)</f>
        <v>0.5</v>
      </c>
      <c r="AC496" s="27">
        <f>VLOOKUP($R496,CardStats!$A$3:$AH$473,20,FALSE)</f>
        <v>0.90909090909090906</v>
      </c>
      <c r="AD496" s="27">
        <f>VLOOKUP($R496,CardStats!$A$3:$AH$473,22,FALSE)</f>
        <v>1</v>
      </c>
      <c r="AE496" s="27">
        <f>VLOOKUP($R496,CardStats!$A$3:$AH$473,23,FALSE)</f>
        <v>0.81818181818181823</v>
      </c>
      <c r="AF496" s="27">
        <f>VLOOKUP($R496,CardStats!$A$3:$AH$473,25,FALSE)</f>
        <v>1</v>
      </c>
    </row>
    <row r="497" spans="1:32" hidden="1" x14ac:dyDescent="0.3">
      <c r="A497" s="22">
        <f>VLOOKUP($O497,CardStats!$A$3:$AH$473,5,FALSE)</f>
        <v>4.5454545454545459</v>
      </c>
      <c r="B497" s="22">
        <f>VLOOKUP($O497,CardStats!$A$3:$AH$473,6,FALSE)</f>
        <v>4.666666666666667</v>
      </c>
      <c r="C497" s="22">
        <f>VLOOKUP($O497,CardStats!$A$3:$AH$473,8,FALSE)</f>
        <v>2.0909090909090908</v>
      </c>
      <c r="D497" s="22">
        <f>VLOOKUP($O497,CardStats!$A$3:$AH$473,9,FALSE)</f>
        <v>1.5</v>
      </c>
      <c r="E497" s="27">
        <f>VLOOKUP($O497,CardStats!$A$3:$AH$473,11,FALSE)</f>
        <v>1</v>
      </c>
      <c r="F497" s="27">
        <f>VLOOKUP($O497,CardStats!$A$3:$AH$473,12,FALSE)</f>
        <v>1</v>
      </c>
      <c r="G497" s="27">
        <f>VLOOKUP($O497,CardStats!$A$3:$AH$473,14,FALSE)</f>
        <v>0.90909090909090906</v>
      </c>
      <c r="H497" s="27">
        <f>VLOOKUP($O497,CardStats!$A$3:$AH$473,15,FALSE)</f>
        <v>1</v>
      </c>
      <c r="I497" s="27">
        <f>VLOOKUP($O497,CardStats!$A$3:$AH$473,17,FALSE)</f>
        <v>0.45454545454545453</v>
      </c>
      <c r="J497" s="27">
        <f>VLOOKUP($O497,CardStats!$A$3:$AH$473,18,FALSE)</f>
        <v>0.33333333333333331</v>
      </c>
      <c r="K497" s="27">
        <f>VLOOKUP($O497,CardStats!$A$3:$AH$473,20,FALSE)</f>
        <v>1</v>
      </c>
      <c r="L497" s="27">
        <f>VLOOKUP($O497,CardStats!$A$3:$AH$473,21,FALSE)</f>
        <v>1</v>
      </c>
      <c r="M497" s="27">
        <f>VLOOKUP($O497,CardStats!$A$3:$AH$473,23,FALSE)</f>
        <v>0.63636363636363635</v>
      </c>
      <c r="N497" s="27">
        <f>VLOOKUP($O497,CardStats!$A$3:$AH$473,24,FALSE)</f>
        <v>0.5</v>
      </c>
      <c r="O497" s="24" t="str">
        <f>Fixtures!A497</f>
        <v>Everton</v>
      </c>
      <c r="P497" s="24" t="str">
        <f>Fixtures!E497</f>
        <v>Premier League</v>
      </c>
      <c r="Q497" s="25">
        <f>IF(Fixtures!C497&gt;7,Fixtures!D497)</f>
        <v>43869</v>
      </c>
      <c r="R497" s="24" t="str">
        <f>Fixtures!B497</f>
        <v>Crystal Palace</v>
      </c>
      <c r="S497" s="22">
        <f>VLOOKUP($R497,CardStats!$A$3:$AH$473,5,FALSE)</f>
        <v>4.7272727272727275</v>
      </c>
      <c r="T497" s="22">
        <f>VLOOKUP($R497,CardStats!$A$3:$AH$473,7,FALSE)</f>
        <v>4.8</v>
      </c>
      <c r="U497" s="22">
        <f>VLOOKUP($R497,CardStats!$A$3:$AH$473,8,FALSE)</f>
        <v>2</v>
      </c>
      <c r="V497" s="22">
        <f>VLOOKUP($R497,CardStats!$A$3:$AH$473,10,FALSE)</f>
        <v>2</v>
      </c>
      <c r="W497" s="27">
        <f>VLOOKUP($R497,CardStats!$A$3:$AH$473,11,FALSE)</f>
        <v>0.81818181818181823</v>
      </c>
      <c r="X497" s="27">
        <f>VLOOKUP($R497,CardStats!$A$3:$AH$473,13,FALSE)</f>
        <v>0.8</v>
      </c>
      <c r="Y497" s="27">
        <f>VLOOKUP($R497,CardStats!$A$3:$AH$473,14,FALSE)</f>
        <v>0.81818181818181823</v>
      </c>
      <c r="Z497" s="27">
        <f>VLOOKUP($R497,CardStats!$A$3:$AH$473,16,FALSE)</f>
        <v>0.8</v>
      </c>
      <c r="AA497" s="27">
        <f>VLOOKUP($R497,CardStats!$A$3:$AH$473,17,FALSE)</f>
        <v>0.54545454545454541</v>
      </c>
      <c r="AB497" s="27">
        <f>VLOOKUP($R497,CardStats!$A$3:$AH$473,19,FALSE)</f>
        <v>0.6</v>
      </c>
      <c r="AC497" s="27">
        <f>VLOOKUP($R497,CardStats!$A$3:$AH$473,20,FALSE)</f>
        <v>0.90909090909090906</v>
      </c>
      <c r="AD497" s="27">
        <f>VLOOKUP($R497,CardStats!$A$3:$AH$473,22,FALSE)</f>
        <v>0.8</v>
      </c>
      <c r="AE497" s="27">
        <f>VLOOKUP($R497,CardStats!$A$3:$AH$473,23,FALSE)</f>
        <v>0.72727272727272729</v>
      </c>
      <c r="AF497" s="27">
        <f>VLOOKUP($R497,CardStats!$A$3:$AH$473,25,FALSE)</f>
        <v>0.6</v>
      </c>
    </row>
    <row r="498" spans="1:32" hidden="1" x14ac:dyDescent="0.3">
      <c r="A498" s="22">
        <f>VLOOKUP($O498,CardStats!$A$3:$AH$473,5,FALSE)</f>
        <v>3.6363636363636362</v>
      </c>
      <c r="B498" s="22">
        <f>VLOOKUP($O498,CardStats!$A$3:$AH$473,6,FALSE)</f>
        <v>3.6666666666666665</v>
      </c>
      <c r="C498" s="22">
        <f>VLOOKUP($O498,CardStats!$A$3:$AH$473,8,FALSE)</f>
        <v>2.1818181818181817</v>
      </c>
      <c r="D498" s="22">
        <f>VLOOKUP($O498,CardStats!$A$3:$AH$473,9,FALSE)</f>
        <v>2.5</v>
      </c>
      <c r="E498" s="27">
        <f>VLOOKUP($O498,CardStats!$A$3:$AH$473,11,FALSE)</f>
        <v>0.72727272727272729</v>
      </c>
      <c r="F498" s="27">
        <f>VLOOKUP($O498,CardStats!$A$3:$AH$473,12,FALSE)</f>
        <v>0.66666666666666663</v>
      </c>
      <c r="G498" s="27">
        <f>VLOOKUP($O498,CardStats!$A$3:$AH$473,14,FALSE)</f>
        <v>0.72727272727272729</v>
      </c>
      <c r="H498" s="27">
        <f>VLOOKUP($O498,CardStats!$A$3:$AH$473,15,FALSE)</f>
        <v>0.66666666666666663</v>
      </c>
      <c r="I498" s="27">
        <f>VLOOKUP($O498,CardStats!$A$3:$AH$473,17,FALSE)</f>
        <v>9.0909090909090912E-2</v>
      </c>
      <c r="J498" s="27">
        <f>VLOOKUP($O498,CardStats!$A$3:$AH$473,18,FALSE)</f>
        <v>0.16666666666666666</v>
      </c>
      <c r="K498" s="27">
        <f>VLOOKUP($O498,CardStats!$A$3:$AH$473,20,FALSE)</f>
        <v>1</v>
      </c>
      <c r="L498" s="27">
        <f>VLOOKUP($O498,CardStats!$A$3:$AH$473,21,FALSE)</f>
        <v>1</v>
      </c>
      <c r="M498" s="27">
        <f>VLOOKUP($O498,CardStats!$A$3:$AH$473,23,FALSE)</f>
        <v>0.63636363636363635</v>
      </c>
      <c r="N498" s="27">
        <f>VLOOKUP($O498,CardStats!$A$3:$AH$473,24,FALSE)</f>
        <v>0.66666666666666663</v>
      </c>
      <c r="O498" s="24" t="str">
        <f>Fixtures!A498</f>
        <v>Manchester City</v>
      </c>
      <c r="P498" s="24" t="str">
        <f>Fixtures!E498</f>
        <v>Premier League</v>
      </c>
      <c r="Q498" s="25">
        <f>IF(Fixtures!C498&gt;7,Fixtures!D498)</f>
        <v>43869</v>
      </c>
      <c r="R498" s="24" t="str">
        <f>Fixtures!B498</f>
        <v>West Ham United</v>
      </c>
      <c r="S498" s="22">
        <f>VLOOKUP($R498,CardStats!$A$3:$AH$473,5,FALSE)</f>
        <v>3.6363636363636362</v>
      </c>
      <c r="T498" s="22">
        <f>VLOOKUP($R498,CardStats!$A$3:$AH$473,7,FALSE)</f>
        <v>3.4</v>
      </c>
      <c r="U498" s="22">
        <f>VLOOKUP($R498,CardStats!$A$3:$AH$473,8,FALSE)</f>
        <v>2</v>
      </c>
      <c r="V498" s="22">
        <f>VLOOKUP($R498,CardStats!$A$3:$AH$473,10,FALSE)</f>
        <v>1.8</v>
      </c>
      <c r="W498" s="27">
        <f>VLOOKUP($R498,CardStats!$A$3:$AH$473,11,FALSE)</f>
        <v>0.81818181818181823</v>
      </c>
      <c r="X498" s="27">
        <f>VLOOKUP($R498,CardStats!$A$3:$AH$473,13,FALSE)</f>
        <v>0.6</v>
      </c>
      <c r="Y498" s="27">
        <f>VLOOKUP($R498,CardStats!$A$3:$AH$473,14,FALSE)</f>
        <v>0.63636363636363635</v>
      </c>
      <c r="Z498" s="27">
        <f>VLOOKUP($R498,CardStats!$A$3:$AH$473,16,FALSE)</f>
        <v>0.6</v>
      </c>
      <c r="AA498" s="27">
        <f>VLOOKUP($R498,CardStats!$A$3:$AH$473,17,FALSE)</f>
        <v>0.18181818181818182</v>
      </c>
      <c r="AB498" s="27">
        <f>VLOOKUP($R498,CardStats!$A$3:$AH$473,19,FALSE)</f>
        <v>0.2</v>
      </c>
      <c r="AC498" s="27">
        <f>VLOOKUP($R498,CardStats!$A$3:$AH$473,20,FALSE)</f>
        <v>1</v>
      </c>
      <c r="AD498" s="27">
        <f>VLOOKUP($R498,CardStats!$A$3:$AH$473,22,FALSE)</f>
        <v>1</v>
      </c>
      <c r="AE498" s="27">
        <f>VLOOKUP($R498,CardStats!$A$3:$AH$473,23,FALSE)</f>
        <v>0.81818181818181823</v>
      </c>
      <c r="AF498" s="27">
        <f>VLOOKUP($R498,CardStats!$A$3:$AH$473,25,FALSE)</f>
        <v>0.6</v>
      </c>
    </row>
    <row r="499" spans="1:32" hidden="1" x14ac:dyDescent="0.3">
      <c r="A499" s="22">
        <f>VLOOKUP($O499,CardStats!$A$3:$AH$473,5,FALSE)</f>
        <v>3</v>
      </c>
      <c r="B499" s="22">
        <f>VLOOKUP($O499,CardStats!$A$3:$AH$473,6,FALSE)</f>
        <v>3.6</v>
      </c>
      <c r="C499" s="22">
        <f>VLOOKUP($O499,CardStats!$A$3:$AH$473,8,FALSE)</f>
        <v>1.5454545454545454</v>
      </c>
      <c r="D499" s="22">
        <f>VLOOKUP($O499,CardStats!$A$3:$AH$473,9,FALSE)</f>
        <v>1.6</v>
      </c>
      <c r="E499" s="27">
        <f>VLOOKUP($O499,CardStats!$A$3:$AH$473,11,FALSE)</f>
        <v>0.63636363636363635</v>
      </c>
      <c r="F499" s="27">
        <f>VLOOKUP($O499,CardStats!$A$3:$AH$473,12,FALSE)</f>
        <v>0.8</v>
      </c>
      <c r="G499" s="27">
        <f>VLOOKUP($O499,CardStats!$A$3:$AH$473,14,FALSE)</f>
        <v>0.54545454545454541</v>
      </c>
      <c r="H499" s="27">
        <f>VLOOKUP($O499,CardStats!$A$3:$AH$473,15,FALSE)</f>
        <v>0.8</v>
      </c>
      <c r="I499" s="27">
        <f>VLOOKUP($O499,CardStats!$A$3:$AH$473,17,FALSE)</f>
        <v>0</v>
      </c>
      <c r="J499" s="27">
        <f>VLOOKUP($O499,CardStats!$A$3:$AH$473,18,FALSE)</f>
        <v>0</v>
      </c>
      <c r="K499" s="27">
        <f>VLOOKUP($O499,CardStats!$A$3:$AH$473,20,FALSE)</f>
        <v>1</v>
      </c>
      <c r="L499" s="27">
        <f>VLOOKUP($O499,CardStats!$A$3:$AH$473,21,FALSE)</f>
        <v>1</v>
      </c>
      <c r="M499" s="27">
        <f>VLOOKUP($O499,CardStats!$A$3:$AH$473,23,FALSE)</f>
        <v>0.36363636363636365</v>
      </c>
      <c r="N499" s="27">
        <f>VLOOKUP($O499,CardStats!$A$3:$AH$473,24,FALSE)</f>
        <v>0.4</v>
      </c>
      <c r="O499" s="24" t="str">
        <f>Fixtures!A499</f>
        <v>Norwich City</v>
      </c>
      <c r="P499" s="24" t="str">
        <f>Fixtures!E499</f>
        <v>Premier League</v>
      </c>
      <c r="Q499" s="25">
        <f>IF(Fixtures!C499&gt;7,Fixtures!D499)</f>
        <v>43869</v>
      </c>
      <c r="R499" s="24" t="str">
        <f>Fixtures!B499</f>
        <v>Liverpool</v>
      </c>
      <c r="S499" s="22">
        <f>VLOOKUP($R499,CardStats!$A$3:$AH$473,5,FALSE)</f>
        <v>2.7272727272727271</v>
      </c>
      <c r="T499" s="22">
        <f>VLOOKUP($R499,CardStats!$A$3:$AH$473,7,FALSE)</f>
        <v>2.5</v>
      </c>
      <c r="U499" s="22">
        <f>VLOOKUP($R499,CardStats!$A$3:$AH$473,8,FALSE)</f>
        <v>1.1818181818181819</v>
      </c>
      <c r="V499" s="22">
        <f>VLOOKUP($R499,CardStats!$A$3:$AH$473,10,FALSE)</f>
        <v>1.3333333333333333</v>
      </c>
      <c r="W499" s="27">
        <f>VLOOKUP($R499,CardStats!$A$3:$AH$473,11,FALSE)</f>
        <v>0.45454545454545453</v>
      </c>
      <c r="X499" s="27">
        <f>VLOOKUP($R499,CardStats!$A$3:$AH$473,13,FALSE)</f>
        <v>0.5</v>
      </c>
      <c r="Y499" s="27">
        <f>VLOOKUP($R499,CardStats!$A$3:$AH$473,14,FALSE)</f>
        <v>0.27272727272727271</v>
      </c>
      <c r="Z499" s="27">
        <f>VLOOKUP($R499,CardStats!$A$3:$AH$473,16,FALSE)</f>
        <v>0.16666666666666666</v>
      </c>
      <c r="AA499" s="27">
        <f>VLOOKUP($R499,CardStats!$A$3:$AH$473,17,FALSE)</f>
        <v>0.27272727272727271</v>
      </c>
      <c r="AB499" s="27">
        <f>VLOOKUP($R499,CardStats!$A$3:$AH$473,19,FALSE)</f>
        <v>0.16666666666666666</v>
      </c>
      <c r="AC499" s="27">
        <f>VLOOKUP($R499,CardStats!$A$3:$AH$473,20,FALSE)</f>
        <v>0.72727272727272729</v>
      </c>
      <c r="AD499" s="27">
        <f>VLOOKUP($R499,CardStats!$A$3:$AH$473,22,FALSE)</f>
        <v>0.83333333333333337</v>
      </c>
      <c r="AE499" s="27">
        <f>VLOOKUP($R499,CardStats!$A$3:$AH$473,23,FALSE)</f>
        <v>0.27272727272727271</v>
      </c>
      <c r="AF499" s="27">
        <f>VLOOKUP($R499,CardStats!$A$3:$AH$473,25,FALSE)</f>
        <v>0.33333333333333331</v>
      </c>
    </row>
    <row r="500" spans="1:32" hidden="1" x14ac:dyDescent="0.3">
      <c r="A500" s="22">
        <f>VLOOKUP($O500,CardStats!$A$3:$AH$473,5,FALSE)</f>
        <v>3.1818181818181817</v>
      </c>
      <c r="B500" s="22">
        <f>VLOOKUP($O500,CardStats!$A$3:$AH$473,6,FALSE)</f>
        <v>3.5</v>
      </c>
      <c r="C500" s="22">
        <f>VLOOKUP($O500,CardStats!$A$3:$AH$473,8,FALSE)</f>
        <v>1.9090909090909092</v>
      </c>
      <c r="D500" s="22">
        <f>VLOOKUP($O500,CardStats!$A$3:$AH$473,9,FALSE)</f>
        <v>2</v>
      </c>
      <c r="E500" s="27">
        <f>VLOOKUP($O500,CardStats!$A$3:$AH$473,11,FALSE)</f>
        <v>0.63636363636363635</v>
      </c>
      <c r="F500" s="27">
        <f>VLOOKUP($O500,CardStats!$A$3:$AH$473,12,FALSE)</f>
        <v>0.66666666666666663</v>
      </c>
      <c r="G500" s="27">
        <f>VLOOKUP($O500,CardStats!$A$3:$AH$473,14,FALSE)</f>
        <v>0.36363636363636365</v>
      </c>
      <c r="H500" s="27">
        <f>VLOOKUP($O500,CardStats!$A$3:$AH$473,15,FALSE)</f>
        <v>0.33333333333333331</v>
      </c>
      <c r="I500" s="27">
        <f>VLOOKUP($O500,CardStats!$A$3:$AH$473,17,FALSE)</f>
        <v>9.0909090909090912E-2</v>
      </c>
      <c r="J500" s="27">
        <f>VLOOKUP($O500,CardStats!$A$3:$AH$473,18,FALSE)</f>
        <v>0.16666666666666666</v>
      </c>
      <c r="K500" s="27">
        <f>VLOOKUP($O500,CardStats!$A$3:$AH$473,20,FALSE)</f>
        <v>1</v>
      </c>
      <c r="L500" s="27">
        <f>VLOOKUP($O500,CardStats!$A$3:$AH$473,21,FALSE)</f>
        <v>1</v>
      </c>
      <c r="M500" s="27">
        <f>VLOOKUP($O500,CardStats!$A$3:$AH$473,23,FALSE)</f>
        <v>0.54545454545454541</v>
      </c>
      <c r="N500" s="27">
        <f>VLOOKUP($O500,CardStats!$A$3:$AH$473,24,FALSE)</f>
        <v>0.5</v>
      </c>
      <c r="O500" s="24" t="str">
        <f>Fixtures!A500</f>
        <v>Sheffield United</v>
      </c>
      <c r="P500" s="24" t="str">
        <f>Fixtures!E500</f>
        <v>Premier League</v>
      </c>
      <c r="Q500" s="25">
        <f>IF(Fixtures!C500&gt;7,Fixtures!D500)</f>
        <v>43869</v>
      </c>
      <c r="R500" s="24" t="str">
        <f>Fixtures!B500</f>
        <v>AFC Bournemouth</v>
      </c>
      <c r="S500" s="22">
        <f>VLOOKUP($R500,CardStats!$A$3:$AH$473,5,FALSE)</f>
        <v>4.2727272727272725</v>
      </c>
      <c r="T500" s="22">
        <f>VLOOKUP($R500,CardStats!$A$3:$AH$473,7,FALSE)</f>
        <v>4.2</v>
      </c>
      <c r="U500" s="22">
        <f>VLOOKUP($R500,CardStats!$A$3:$AH$473,8,FALSE)</f>
        <v>2.1818181818181817</v>
      </c>
      <c r="V500" s="22">
        <f>VLOOKUP($R500,CardStats!$A$3:$AH$473,10,FALSE)</f>
        <v>2.6</v>
      </c>
      <c r="W500" s="27">
        <f>VLOOKUP($R500,CardStats!$A$3:$AH$473,11,FALSE)</f>
        <v>0.90909090909090906</v>
      </c>
      <c r="X500" s="27">
        <f>VLOOKUP($R500,CardStats!$A$3:$AH$473,13,FALSE)</f>
        <v>0.8</v>
      </c>
      <c r="Y500" s="27">
        <f>VLOOKUP($R500,CardStats!$A$3:$AH$473,14,FALSE)</f>
        <v>0.72727272727272729</v>
      </c>
      <c r="Z500" s="27">
        <f>VLOOKUP($R500,CardStats!$A$3:$AH$473,16,FALSE)</f>
        <v>0.6</v>
      </c>
      <c r="AA500" s="27">
        <f>VLOOKUP($R500,CardStats!$A$3:$AH$473,17,FALSE)</f>
        <v>0.18181818181818182</v>
      </c>
      <c r="AB500" s="27">
        <f>VLOOKUP($R500,CardStats!$A$3:$AH$473,19,FALSE)</f>
        <v>0.2</v>
      </c>
      <c r="AC500" s="27">
        <f>VLOOKUP($R500,CardStats!$A$3:$AH$473,20,FALSE)</f>
        <v>0.90909090909090906</v>
      </c>
      <c r="AD500" s="27">
        <f>VLOOKUP($R500,CardStats!$A$3:$AH$473,22,FALSE)</f>
        <v>1</v>
      </c>
      <c r="AE500" s="27">
        <f>VLOOKUP($R500,CardStats!$A$3:$AH$473,23,FALSE)</f>
        <v>0.72727272727272729</v>
      </c>
      <c r="AF500" s="27">
        <f>VLOOKUP($R500,CardStats!$A$3:$AH$473,25,FALSE)</f>
        <v>1</v>
      </c>
    </row>
  </sheetData>
  <autoFilter ref="Q1:Q500" xr:uid="{A5C19DCE-1590-42E3-A12E-005AAD81604C}">
    <filterColumn colId="0">
      <filters>
        <dateGroupItem year="2019" month="11" day="8" dateTimeGrouping="day"/>
        <dateGroupItem year="2019" month="11" day="9" dateTimeGrouping="day"/>
        <dateGroupItem year="2019" month="11" day="10" dateTimeGrouping="day"/>
      </filters>
    </filterColumn>
  </autoFilter>
  <conditionalFormatting sqref="A1:A1048576 S1:S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 T1:T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 U1:U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 V1:V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N500">
    <cfRule type="colorScale" priority="30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W1:AF500">
    <cfRule type="colorScale" priority="30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1:D500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V500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761C-462E-4884-9B81-B687F65470A4}">
  <dimension ref="A1:AF201"/>
  <sheetViews>
    <sheetView workbookViewId="0">
      <pane ySplit="2" topLeftCell="A3" activePane="bottomLeft" state="frozen"/>
      <selection pane="bottomLeft" activeCell="V3" sqref="B3:V100"/>
    </sheetView>
  </sheetViews>
  <sheetFormatPr defaultRowHeight="14.4" x14ac:dyDescent="0.3"/>
  <cols>
    <col min="1" max="1" width="25.44140625" style="4" bestFit="1" customWidth="1"/>
    <col min="2" max="2" width="6.109375" style="7" bestFit="1" customWidth="1"/>
    <col min="3" max="3" width="5.6640625" style="4" bestFit="1" customWidth="1"/>
    <col min="4" max="4" width="5.21875" style="4" bestFit="1" customWidth="1"/>
    <col min="5" max="5" width="7.44140625" style="7" bestFit="1" customWidth="1"/>
    <col min="6" max="7" width="7.44140625" style="4" bestFit="1" customWidth="1"/>
    <col min="8" max="8" width="7.44140625" style="7" bestFit="1" customWidth="1"/>
    <col min="9" max="10" width="7.44140625" style="4" bestFit="1" customWidth="1"/>
    <col min="11" max="11" width="7.44140625" style="7" bestFit="1" customWidth="1"/>
    <col min="12" max="13" width="7.44140625" style="4" bestFit="1" customWidth="1"/>
    <col min="14" max="14" width="8" style="7" bestFit="1" customWidth="1"/>
    <col min="15" max="16" width="8" style="4" bestFit="1" customWidth="1"/>
    <col min="17" max="17" width="7.44140625" style="7" bestFit="1" customWidth="1"/>
    <col min="18" max="18" width="7.44140625" style="4" bestFit="1" customWidth="1"/>
    <col min="19" max="19" width="8" style="4" bestFit="1" customWidth="1"/>
    <col min="20" max="20" width="8" style="7" bestFit="1" customWidth="1"/>
    <col min="21" max="22" width="8" style="4" bestFit="1" customWidth="1"/>
    <col min="23" max="23" width="8.88671875" style="7"/>
    <col min="24" max="16384" width="8.88671875" style="4"/>
  </cols>
  <sheetData>
    <row r="1" spans="1:32" s="2" customFormat="1" ht="15.6" thickTop="1" thickBot="1" x14ac:dyDescent="0.35">
      <c r="A1" s="35" t="s">
        <v>19</v>
      </c>
      <c r="B1" s="34" t="s">
        <v>22</v>
      </c>
      <c r="C1" s="34"/>
      <c r="D1" s="34"/>
      <c r="E1" s="34" t="s">
        <v>34</v>
      </c>
      <c r="F1" s="34"/>
      <c r="G1" s="34"/>
      <c r="H1" s="34" t="s">
        <v>30</v>
      </c>
      <c r="I1" s="34"/>
      <c r="J1" s="34"/>
      <c r="K1" s="34" t="s">
        <v>31</v>
      </c>
      <c r="L1" s="34"/>
      <c r="M1" s="34"/>
      <c r="N1" s="34" t="s">
        <v>32</v>
      </c>
      <c r="O1" s="34"/>
      <c r="P1" s="34"/>
      <c r="Q1" s="34" t="s">
        <v>33</v>
      </c>
      <c r="R1" s="34"/>
      <c r="S1" s="34"/>
      <c r="T1" s="34" t="s">
        <v>35</v>
      </c>
      <c r="U1" s="34"/>
      <c r="V1" s="34"/>
      <c r="W1" s="10"/>
      <c r="X1" s="4"/>
      <c r="Y1" s="4"/>
      <c r="Z1" s="4"/>
      <c r="AA1" s="4"/>
      <c r="AB1" s="4"/>
      <c r="AC1" s="4"/>
      <c r="AD1" s="4"/>
      <c r="AE1" s="4"/>
      <c r="AF1" s="4"/>
    </row>
    <row r="2" spans="1:32" s="3" customFormat="1" ht="15.6" thickTop="1" thickBot="1" x14ac:dyDescent="0.35">
      <c r="A2" s="35"/>
      <c r="B2" s="13" t="s">
        <v>20</v>
      </c>
      <c r="C2" s="14" t="s">
        <v>24</v>
      </c>
      <c r="D2" s="15" t="s">
        <v>23</v>
      </c>
      <c r="E2" s="16" t="s">
        <v>23</v>
      </c>
      <c r="F2" s="17" t="s">
        <v>20</v>
      </c>
      <c r="G2" s="14" t="s">
        <v>24</v>
      </c>
      <c r="H2" s="16" t="s">
        <v>23</v>
      </c>
      <c r="I2" s="17" t="s">
        <v>20</v>
      </c>
      <c r="J2" s="14" t="s">
        <v>24</v>
      </c>
      <c r="K2" s="16" t="s">
        <v>23</v>
      </c>
      <c r="L2" s="17" t="s">
        <v>20</v>
      </c>
      <c r="M2" s="14" t="s">
        <v>24</v>
      </c>
      <c r="N2" s="16" t="s">
        <v>23</v>
      </c>
      <c r="O2" s="17" t="s">
        <v>20</v>
      </c>
      <c r="P2" s="14" t="s">
        <v>24</v>
      </c>
      <c r="Q2" s="16" t="s">
        <v>23</v>
      </c>
      <c r="R2" s="17" t="s">
        <v>20</v>
      </c>
      <c r="S2" s="14" t="s">
        <v>24</v>
      </c>
      <c r="T2" s="16" t="s">
        <v>23</v>
      </c>
      <c r="U2" s="17" t="s">
        <v>20</v>
      </c>
      <c r="V2" s="14" t="s">
        <v>24</v>
      </c>
      <c r="W2" s="19"/>
      <c r="X2" s="4"/>
      <c r="Y2" s="4"/>
      <c r="Z2" s="4"/>
      <c r="AA2" s="4"/>
      <c r="AB2" s="4"/>
      <c r="AC2" s="4"/>
      <c r="AD2" s="4"/>
      <c r="AE2" s="4"/>
      <c r="AF2" s="4"/>
    </row>
    <row r="3" spans="1:32" ht="15" thickTop="1" x14ac:dyDescent="0.3">
      <c r="A3" t="s">
        <v>7</v>
      </c>
      <c r="B3" s="7">
        <f>COUNTIF(Sta!A:A,A3)</f>
        <v>5</v>
      </c>
      <c r="C3" s="4">
        <f>COUNTIF(Sta!B:B,A3)</f>
        <v>6</v>
      </c>
      <c r="D3" s="4">
        <f>B3+C3</f>
        <v>11</v>
      </c>
      <c r="E3" s="8">
        <f>(SUMIF(Sta!$A:$A,$A3,Sta!$Y:$Y)  + SUMIF(Sta!$B:$B,$A3,Sta!$Y:$Y) )/$D3</f>
        <v>10.545454545454545</v>
      </c>
      <c r="F3" s="5">
        <f>SUMIF(Sta!$A:$A,$A3,Sta!$Y:$Y)/$B3</f>
        <v>11</v>
      </c>
      <c r="G3" s="5">
        <f>SUMIF(Sta!$B:$B,$A3,Sta!$Y:$Y)/$C3</f>
        <v>10.166666666666666</v>
      </c>
      <c r="H3" s="8">
        <f>(SUMIF(Sta!$A:$A,$A3,Sta!$U:$U)  + SUMIF(Sta!$B:$B,$A3,Sta!$V:$V) )/$D3</f>
        <v>6.5454545454545459</v>
      </c>
      <c r="I3" s="5">
        <f>SUMIF(Sta!$A:$A,$A3,Sta!$U:$U)/$B3</f>
        <v>7.8</v>
      </c>
      <c r="J3" s="5">
        <f>SUMIF(Sta!$B:$B,$A3,Sta!$V:$V)/$C3</f>
        <v>5.5</v>
      </c>
      <c r="K3" s="8">
        <f>(SUMIF(Sta!$A:$A,$A3,Sta!$W:$W)  + SUMIF(Sta!$B:$B,$A3,Sta!$X:$X) )/$D3</f>
        <v>4</v>
      </c>
      <c r="L3" s="5">
        <f>SUMIF(Sta!$A:$A,$A3,Sta!$W:$W)/$B3</f>
        <v>3.2</v>
      </c>
      <c r="M3" s="5">
        <f>SUMIF(Sta!$B:$B,$A3,Sta!$X:$X)/$C3</f>
        <v>4.666666666666667</v>
      </c>
      <c r="N3" s="9">
        <f>(COUNTIFS(Sta!$A:$A,$A3,Sta!$Y:$Y,"&gt;8") +COUNTIFS(Sta!$B:$B,$A3,Sta!$Y:$Y,"&gt;8"))/$D3</f>
        <v>0.90909090909090906</v>
      </c>
      <c r="O3" s="6">
        <f>COUNTIFS(Sta!$A:$A,$A3,Sta!$Y:$Y,"&gt;8")/$B3</f>
        <v>1</v>
      </c>
      <c r="P3" s="6">
        <f>COUNTIFS(Sta!$B:$B,$A3,Sta!$Y:$Y,"&gt;8")/$C3</f>
        <v>0.83333333333333337</v>
      </c>
      <c r="Q3" s="9">
        <f>(COUNTIFS(Sta!$A:$A,$A3,Sta!$Y:$Y,"&gt;10") +COUNTIFS(Sta!$B:$B,$A3,Sta!$Y:$Y,"&gt;10"))/$D3</f>
        <v>0.54545454545454541</v>
      </c>
      <c r="R3" s="6">
        <f>COUNTIFS(Sta!$A:$A,$A3,Sta!$Y:$Y,"&gt;10")/$B3</f>
        <v>0.6</v>
      </c>
      <c r="S3" s="6">
        <f>COUNTIFS(Sta!$B:$B,$A3,Sta!$Y:$Y,"&gt;10")/$C3</f>
        <v>0.5</v>
      </c>
      <c r="T3" s="9">
        <f>(COUNTIFS(Sta!$A:$A,$A3,Sta!$Y:$Y,"&lt;12") +COUNTIFS(Sta!$B:$B,$A3,Sta!$Y:$Y,"&lt;12"))/$D3</f>
        <v>0.72727272727272729</v>
      </c>
      <c r="U3" s="6">
        <f>COUNTIFS(Sta!$A:$A,$A3,Sta!$Y:$Y,"&lt;12")/$B3</f>
        <v>0.8</v>
      </c>
      <c r="V3" s="6">
        <f>COUNTIFS(Sta!$B:$B,$A3,Sta!$Y:$Y,"&lt;12")/$C3</f>
        <v>0.66666666666666663</v>
      </c>
    </row>
    <row r="4" spans="1:32" x14ac:dyDescent="0.3">
      <c r="A4" t="s">
        <v>2</v>
      </c>
      <c r="B4" s="7">
        <f>COUNTIF(Sta!A:A,A4)</f>
        <v>6</v>
      </c>
      <c r="C4" s="4">
        <f>COUNTIF(Sta!B:B,A4)</f>
        <v>5</v>
      </c>
      <c r="D4" s="4">
        <f t="shared" ref="D4:D67" si="0">B4+C4</f>
        <v>11</v>
      </c>
      <c r="E4" s="8">
        <f>(SUMIF(Sta!$A:$A,$A4,Sta!$Y:$Y)  + SUMIF(Sta!$B:$B,$A4,Sta!$Y:$Y) )/$D4</f>
        <v>12.363636363636363</v>
      </c>
      <c r="F4" s="5">
        <f>SUMIF(Sta!$A:$A,$A4,Sta!$Y:$Y)/$B4</f>
        <v>11.5</v>
      </c>
      <c r="G4" s="5">
        <f>SUMIF(Sta!$B:$B,$A4,Sta!$Y:$Y)/$C4</f>
        <v>13.4</v>
      </c>
      <c r="H4" s="8">
        <f>(SUMIF(Sta!$A:$A,$A4,Sta!$U:$U)  + SUMIF(Sta!$B:$B,$A4,Sta!$V:$V) )/$D4</f>
        <v>5.4545454545454541</v>
      </c>
      <c r="I4" s="5">
        <f>SUMIF(Sta!$A:$A,$A4,Sta!$U:$U)/$B4</f>
        <v>5</v>
      </c>
      <c r="J4" s="5">
        <f>SUMIF(Sta!$B:$B,$A4,Sta!$V:$V)/$C4</f>
        <v>6</v>
      </c>
      <c r="K4" s="8">
        <f>(SUMIF(Sta!$A:$A,$A4,Sta!$W:$W)  + SUMIF(Sta!$B:$B,$A4,Sta!$X:$X) )/$D4</f>
        <v>6.9090909090909092</v>
      </c>
      <c r="L4" s="5">
        <f>SUMIF(Sta!$A:$A,$A4,Sta!$W:$W)/$B4</f>
        <v>6.5</v>
      </c>
      <c r="M4" s="5">
        <f>SUMIF(Sta!$B:$B,$A4,Sta!$X:$X)/$C4</f>
        <v>7.4</v>
      </c>
      <c r="N4" s="9">
        <f>(COUNTIFS(Sta!$A:$A,$A4,Sta!$Y:$Y,"&gt;8") +COUNTIFS(Sta!$B:$B,$A4,Sta!$Y:$Y,"&gt;8"))/$D4</f>
        <v>0.90909090909090906</v>
      </c>
      <c r="O4" s="6">
        <f>COUNTIFS(Sta!$A:$A,$A4,Sta!$Y:$Y,"&gt;8")/$B4</f>
        <v>0.83333333333333337</v>
      </c>
      <c r="P4" s="6">
        <f>COUNTIFS(Sta!$B:$B,$A4,Sta!$Y:$Y,"&gt;8")/$C4</f>
        <v>1</v>
      </c>
      <c r="Q4" s="9">
        <f>(COUNTIFS(Sta!$A:$A,$A4,Sta!$Y:$Y,"&gt;10") +COUNTIFS(Sta!$B:$B,$A4,Sta!$Y:$Y,"&gt;10"))/$D4</f>
        <v>0.63636363636363635</v>
      </c>
      <c r="R4" s="6">
        <f>COUNTIFS(Sta!$A:$A,$A4,Sta!$Y:$Y,"&gt;10")/$B4</f>
        <v>0.66666666666666663</v>
      </c>
      <c r="S4" s="6">
        <f>COUNTIFS(Sta!$B:$B,$A4,Sta!$Y:$Y,"&gt;10")/$C4</f>
        <v>0.6</v>
      </c>
      <c r="T4" s="9">
        <f>(COUNTIFS(Sta!$A:$A,$A4,Sta!$Y:$Y,"&lt;12") +COUNTIFS(Sta!$B:$B,$A4,Sta!$Y:$Y,"&lt;12"))/$D4</f>
        <v>0.36363636363636365</v>
      </c>
      <c r="U4" s="6">
        <f>COUNTIFS(Sta!$A:$A,$A4,Sta!$Y:$Y,"&lt;12")/$B4</f>
        <v>0.33333333333333331</v>
      </c>
      <c r="V4" s="6">
        <f>COUNTIFS(Sta!$B:$B,$A4,Sta!$Y:$Y,"&lt;12")/$C4</f>
        <v>0.4</v>
      </c>
    </row>
    <row r="5" spans="1:32" x14ac:dyDescent="0.3">
      <c r="A5" t="s">
        <v>14</v>
      </c>
      <c r="B5" s="7">
        <f>COUNTIF(Sta!A:A,A5)</f>
        <v>5</v>
      </c>
      <c r="C5" s="4">
        <f>COUNTIF(Sta!B:B,A5)</f>
        <v>6</v>
      </c>
      <c r="D5" s="4">
        <f t="shared" si="0"/>
        <v>11</v>
      </c>
      <c r="E5" s="8">
        <f>(SUMIF(Sta!$A:$A,$A5,Sta!$Y:$Y)  + SUMIF(Sta!$B:$B,$A5,Sta!$Y:$Y) )/$D5</f>
        <v>11.363636363636363</v>
      </c>
      <c r="F5" s="5">
        <f>SUMIF(Sta!$A:$A,$A5,Sta!$Y:$Y)/$B5</f>
        <v>11.2</v>
      </c>
      <c r="G5" s="5">
        <f>SUMIF(Sta!$B:$B,$A5,Sta!$Y:$Y)/$C5</f>
        <v>11.5</v>
      </c>
      <c r="H5" s="8">
        <f>(SUMIF(Sta!$A:$A,$A5,Sta!$U:$U)  + SUMIF(Sta!$B:$B,$A5,Sta!$V:$V) )/$D5</f>
        <v>5.0909090909090908</v>
      </c>
      <c r="I5" s="5">
        <f>SUMIF(Sta!$A:$A,$A5,Sta!$U:$U)/$B5</f>
        <v>5.4</v>
      </c>
      <c r="J5" s="5">
        <f>SUMIF(Sta!$B:$B,$A5,Sta!$V:$V)/$C5</f>
        <v>4.833333333333333</v>
      </c>
      <c r="K5" s="8">
        <f>(SUMIF(Sta!$A:$A,$A5,Sta!$W:$W)  + SUMIF(Sta!$B:$B,$A5,Sta!$X:$X) )/$D5</f>
        <v>6.2727272727272725</v>
      </c>
      <c r="L5" s="5">
        <f>SUMIF(Sta!$A:$A,$A5,Sta!$W:$W)/$B5</f>
        <v>5.8</v>
      </c>
      <c r="M5" s="5">
        <f>SUMIF(Sta!$B:$B,$A5,Sta!$X:$X)/$C5</f>
        <v>6.666666666666667</v>
      </c>
      <c r="N5" s="9">
        <f>(COUNTIFS(Sta!$A:$A,$A5,Sta!$Y:$Y,"&gt;8") +COUNTIFS(Sta!$B:$B,$A5,Sta!$Y:$Y,"&gt;8"))/$D5</f>
        <v>0.90909090909090906</v>
      </c>
      <c r="O5" s="6">
        <f>COUNTIFS(Sta!$A:$A,$A5,Sta!$Y:$Y,"&gt;8")/$B5</f>
        <v>1</v>
      </c>
      <c r="P5" s="6">
        <f>COUNTIFS(Sta!$B:$B,$A5,Sta!$Y:$Y,"&gt;8")/$C5</f>
        <v>0.83333333333333337</v>
      </c>
      <c r="Q5" s="9">
        <f>(COUNTIFS(Sta!$A:$A,$A5,Sta!$Y:$Y,"&gt;10") +COUNTIFS(Sta!$B:$B,$A5,Sta!$Y:$Y,"&gt;10"))/$D5</f>
        <v>0.45454545454545453</v>
      </c>
      <c r="R5" s="6">
        <f>COUNTIFS(Sta!$A:$A,$A5,Sta!$Y:$Y,"&gt;10")/$B5</f>
        <v>0.4</v>
      </c>
      <c r="S5" s="6">
        <f>COUNTIFS(Sta!$B:$B,$A5,Sta!$Y:$Y,"&gt;10")/$C5</f>
        <v>0.5</v>
      </c>
      <c r="T5" s="9">
        <f>(COUNTIFS(Sta!$A:$A,$A5,Sta!$Y:$Y,"&lt;12") +COUNTIFS(Sta!$B:$B,$A5,Sta!$Y:$Y,"&lt;12"))/$D5</f>
        <v>0.63636363636363635</v>
      </c>
      <c r="U5" s="6">
        <f>COUNTIFS(Sta!$A:$A,$A5,Sta!$Y:$Y,"&lt;12")/$B5</f>
        <v>0.8</v>
      </c>
      <c r="V5" s="6">
        <f>COUNTIFS(Sta!$B:$B,$A5,Sta!$Y:$Y,"&lt;12")/$C5</f>
        <v>0.5</v>
      </c>
    </row>
    <row r="6" spans="1:32" x14ac:dyDescent="0.3">
      <c r="A6" t="s">
        <v>5</v>
      </c>
      <c r="B6" s="7">
        <f>COUNTIF(Sta!A:A,A6)</f>
        <v>6</v>
      </c>
      <c r="C6" s="4">
        <f>COUNTIF(Sta!B:B,A6)</f>
        <v>5</v>
      </c>
      <c r="D6" s="4">
        <f t="shared" si="0"/>
        <v>11</v>
      </c>
      <c r="E6" s="8">
        <f>(SUMIF(Sta!$A:$A,$A6,Sta!$Y:$Y)  + SUMIF(Sta!$B:$B,$A6,Sta!$Y:$Y) )/$D6</f>
        <v>10</v>
      </c>
      <c r="F6" s="5">
        <f>SUMIF(Sta!$A:$A,$A6,Sta!$Y:$Y)/$B6</f>
        <v>10.166666666666666</v>
      </c>
      <c r="G6" s="5">
        <f>SUMIF(Sta!$B:$B,$A6,Sta!$Y:$Y)/$C6</f>
        <v>9.8000000000000007</v>
      </c>
      <c r="H6" s="8">
        <f>(SUMIF(Sta!$A:$A,$A6,Sta!$U:$U)  + SUMIF(Sta!$B:$B,$A6,Sta!$V:$V) )/$D6</f>
        <v>4.2727272727272725</v>
      </c>
      <c r="I6" s="5">
        <f>SUMIF(Sta!$A:$A,$A6,Sta!$U:$U)/$B6</f>
        <v>5.333333333333333</v>
      </c>
      <c r="J6" s="5">
        <f>SUMIF(Sta!$B:$B,$A6,Sta!$V:$V)/$C6</f>
        <v>3</v>
      </c>
      <c r="K6" s="8">
        <f>(SUMIF(Sta!$A:$A,$A6,Sta!$W:$W)  + SUMIF(Sta!$B:$B,$A6,Sta!$X:$X) )/$D6</f>
        <v>5.7272727272727275</v>
      </c>
      <c r="L6" s="5">
        <f>SUMIF(Sta!$A:$A,$A6,Sta!$W:$W)/$B6</f>
        <v>4.833333333333333</v>
      </c>
      <c r="M6" s="5">
        <f>SUMIF(Sta!$B:$B,$A6,Sta!$X:$X)/$C6</f>
        <v>6.8</v>
      </c>
      <c r="N6" s="9">
        <f>(COUNTIFS(Sta!$A:$A,$A6,Sta!$Y:$Y,"&gt;8") +COUNTIFS(Sta!$B:$B,$A6,Sta!$Y:$Y,"&gt;8"))/$D6</f>
        <v>0.63636363636363635</v>
      </c>
      <c r="O6" s="6">
        <f>COUNTIFS(Sta!$A:$A,$A6,Sta!$Y:$Y,"&gt;8")/$B6</f>
        <v>0.66666666666666663</v>
      </c>
      <c r="P6" s="6">
        <f>COUNTIFS(Sta!$B:$B,$A6,Sta!$Y:$Y,"&gt;8")/$C6</f>
        <v>0.6</v>
      </c>
      <c r="Q6" s="9">
        <f>(COUNTIFS(Sta!$A:$A,$A6,Sta!$Y:$Y,"&gt;10") +COUNTIFS(Sta!$B:$B,$A6,Sta!$Y:$Y,"&gt;10"))/$D6</f>
        <v>0.45454545454545453</v>
      </c>
      <c r="R6" s="6">
        <f>COUNTIFS(Sta!$A:$A,$A6,Sta!$Y:$Y,"&gt;10")/$B6</f>
        <v>0.5</v>
      </c>
      <c r="S6" s="6">
        <f>COUNTIFS(Sta!$B:$B,$A6,Sta!$Y:$Y,"&gt;10")/$C6</f>
        <v>0.4</v>
      </c>
      <c r="T6" s="9">
        <f>(COUNTIFS(Sta!$A:$A,$A6,Sta!$Y:$Y,"&lt;12") +COUNTIFS(Sta!$B:$B,$A6,Sta!$Y:$Y,"&lt;12"))/$D6</f>
        <v>0.63636363636363635</v>
      </c>
      <c r="U6" s="6">
        <f>COUNTIFS(Sta!$A:$A,$A6,Sta!$Y:$Y,"&lt;12")/$B6</f>
        <v>0.66666666666666663</v>
      </c>
      <c r="V6" s="6">
        <f>COUNTIFS(Sta!$B:$B,$A6,Sta!$Y:$Y,"&lt;12")/$C6</f>
        <v>0.6</v>
      </c>
    </row>
    <row r="7" spans="1:32" x14ac:dyDescent="0.3">
      <c r="A7" t="s">
        <v>10</v>
      </c>
      <c r="B7" s="7">
        <f>COUNTIF(Sta!A:A,A7)</f>
        <v>5</v>
      </c>
      <c r="C7" s="4">
        <f>COUNTIF(Sta!B:B,A7)</f>
        <v>6</v>
      </c>
      <c r="D7" s="4">
        <f t="shared" si="0"/>
        <v>11</v>
      </c>
      <c r="E7" s="8">
        <f>(SUMIF(Sta!$A:$A,$A7,Sta!$Y:$Y)  + SUMIF(Sta!$B:$B,$A7,Sta!$Y:$Y) )/$D7</f>
        <v>10.727272727272727</v>
      </c>
      <c r="F7" s="5">
        <f>SUMIF(Sta!$A:$A,$A7,Sta!$Y:$Y)/$B7</f>
        <v>11.2</v>
      </c>
      <c r="G7" s="5">
        <f>SUMIF(Sta!$B:$B,$A7,Sta!$Y:$Y)/$C7</f>
        <v>10.333333333333334</v>
      </c>
      <c r="H7" s="8">
        <f>(SUMIF(Sta!$A:$A,$A7,Sta!$U:$U)  + SUMIF(Sta!$B:$B,$A7,Sta!$V:$V) )/$D7</f>
        <v>7.1818181818181817</v>
      </c>
      <c r="I7" s="5">
        <f>SUMIF(Sta!$A:$A,$A7,Sta!$U:$U)/$B7</f>
        <v>8.4</v>
      </c>
      <c r="J7" s="5">
        <f>SUMIF(Sta!$B:$B,$A7,Sta!$V:$V)/$C7</f>
        <v>6.166666666666667</v>
      </c>
      <c r="K7" s="8">
        <f>(SUMIF(Sta!$A:$A,$A7,Sta!$W:$W)  + SUMIF(Sta!$B:$B,$A7,Sta!$X:$X) )/$D7</f>
        <v>3.5454545454545454</v>
      </c>
      <c r="L7" s="5">
        <f>SUMIF(Sta!$A:$A,$A7,Sta!$W:$W)/$B7</f>
        <v>2.8</v>
      </c>
      <c r="M7" s="5">
        <f>SUMIF(Sta!$B:$B,$A7,Sta!$X:$X)/$C7</f>
        <v>4.166666666666667</v>
      </c>
      <c r="N7" s="9">
        <f>(COUNTIFS(Sta!$A:$A,$A7,Sta!$Y:$Y,"&gt;8") +COUNTIFS(Sta!$B:$B,$A7,Sta!$Y:$Y,"&gt;8"))/$D7</f>
        <v>1</v>
      </c>
      <c r="O7" s="6">
        <f>COUNTIFS(Sta!$A:$A,$A7,Sta!$Y:$Y,"&gt;8")/$B7</f>
        <v>1</v>
      </c>
      <c r="P7" s="6">
        <f>COUNTIFS(Sta!$B:$B,$A7,Sta!$Y:$Y,"&gt;8")/$C7</f>
        <v>1</v>
      </c>
      <c r="Q7" s="9">
        <f>(COUNTIFS(Sta!$A:$A,$A7,Sta!$Y:$Y,"&gt;10") +COUNTIFS(Sta!$B:$B,$A7,Sta!$Y:$Y,"&gt;10"))/$D7</f>
        <v>0.45454545454545453</v>
      </c>
      <c r="R7" s="6">
        <f>COUNTIFS(Sta!$A:$A,$A7,Sta!$Y:$Y,"&gt;10")/$B7</f>
        <v>0.4</v>
      </c>
      <c r="S7" s="6">
        <f>COUNTIFS(Sta!$B:$B,$A7,Sta!$Y:$Y,"&gt;10")/$C7</f>
        <v>0.5</v>
      </c>
      <c r="T7" s="9">
        <f>(COUNTIFS(Sta!$A:$A,$A7,Sta!$Y:$Y,"&lt;12") +COUNTIFS(Sta!$B:$B,$A7,Sta!$Y:$Y,"&lt;12"))/$D7</f>
        <v>0.72727272727272729</v>
      </c>
      <c r="U7" s="6">
        <f>COUNTIFS(Sta!$A:$A,$A7,Sta!$Y:$Y,"&lt;12")/$B7</f>
        <v>0.6</v>
      </c>
      <c r="V7" s="6">
        <f>COUNTIFS(Sta!$B:$B,$A7,Sta!$Y:$Y,"&lt;12")/$C7</f>
        <v>0.83333333333333337</v>
      </c>
    </row>
    <row r="8" spans="1:32" x14ac:dyDescent="0.3">
      <c r="A8" t="s">
        <v>12</v>
      </c>
      <c r="B8" s="7">
        <f>COUNTIF(Sta!A:A,A8)</f>
        <v>5</v>
      </c>
      <c r="C8" s="4">
        <f>COUNTIF(Sta!B:B,A8)</f>
        <v>6</v>
      </c>
      <c r="D8" s="4">
        <f t="shared" si="0"/>
        <v>11</v>
      </c>
      <c r="E8" s="8">
        <f>(SUMIF(Sta!$A:$A,$A8,Sta!$Y:$Y)  + SUMIF(Sta!$B:$B,$A8,Sta!$Y:$Y) )/$D8</f>
        <v>11.454545454545455</v>
      </c>
      <c r="F8" s="5">
        <f>SUMIF(Sta!$A:$A,$A8,Sta!$Y:$Y)/$B8</f>
        <v>11.6</v>
      </c>
      <c r="G8" s="5">
        <f>SUMIF(Sta!$B:$B,$A8,Sta!$Y:$Y)/$C8</f>
        <v>11.333333333333334</v>
      </c>
      <c r="H8" s="8">
        <f>(SUMIF(Sta!$A:$A,$A8,Sta!$U:$U)  + SUMIF(Sta!$B:$B,$A8,Sta!$V:$V) )/$D8</f>
        <v>5.4545454545454541</v>
      </c>
      <c r="I8" s="5">
        <f>SUMIF(Sta!$A:$A,$A8,Sta!$U:$U)/$B8</f>
        <v>8.1999999999999993</v>
      </c>
      <c r="J8" s="5">
        <f>SUMIF(Sta!$B:$B,$A8,Sta!$V:$V)/$C8</f>
        <v>3.1666666666666665</v>
      </c>
      <c r="K8" s="8">
        <f>(SUMIF(Sta!$A:$A,$A8,Sta!$W:$W)  + SUMIF(Sta!$B:$B,$A8,Sta!$X:$X) )/$D8</f>
        <v>6</v>
      </c>
      <c r="L8" s="5">
        <f>SUMIF(Sta!$A:$A,$A8,Sta!$W:$W)/$B8</f>
        <v>3.4</v>
      </c>
      <c r="M8" s="5">
        <f>SUMIF(Sta!$B:$B,$A8,Sta!$X:$X)/$C8</f>
        <v>8.1666666666666661</v>
      </c>
      <c r="N8" s="9">
        <f>(COUNTIFS(Sta!$A:$A,$A8,Sta!$Y:$Y,"&gt;8") +COUNTIFS(Sta!$B:$B,$A8,Sta!$Y:$Y,"&gt;8"))/$D8</f>
        <v>0.72727272727272729</v>
      </c>
      <c r="O8" s="6">
        <f>COUNTIFS(Sta!$A:$A,$A8,Sta!$Y:$Y,"&gt;8")/$B8</f>
        <v>0.8</v>
      </c>
      <c r="P8" s="6">
        <f>COUNTIFS(Sta!$B:$B,$A8,Sta!$Y:$Y,"&gt;8")/$C8</f>
        <v>0.66666666666666663</v>
      </c>
      <c r="Q8" s="9">
        <f>(COUNTIFS(Sta!$A:$A,$A8,Sta!$Y:$Y,"&gt;10") +COUNTIFS(Sta!$B:$B,$A8,Sta!$Y:$Y,"&gt;10"))/$D8</f>
        <v>0.63636363636363635</v>
      </c>
      <c r="R8" s="6">
        <f>COUNTIFS(Sta!$A:$A,$A8,Sta!$Y:$Y,"&gt;10")/$B8</f>
        <v>0.8</v>
      </c>
      <c r="S8" s="6">
        <f>COUNTIFS(Sta!$B:$B,$A8,Sta!$Y:$Y,"&gt;10")/$C8</f>
        <v>0.5</v>
      </c>
      <c r="T8" s="9">
        <f>(COUNTIFS(Sta!$A:$A,$A8,Sta!$Y:$Y,"&lt;12") +COUNTIFS(Sta!$B:$B,$A8,Sta!$Y:$Y,"&lt;12"))/$D8</f>
        <v>0.45454545454545453</v>
      </c>
      <c r="U8" s="6">
        <f>COUNTIFS(Sta!$A:$A,$A8,Sta!$Y:$Y,"&lt;12")/$B8</f>
        <v>0.2</v>
      </c>
      <c r="V8" s="6">
        <f>COUNTIFS(Sta!$B:$B,$A8,Sta!$Y:$Y,"&lt;12")/$C8</f>
        <v>0.66666666666666663</v>
      </c>
    </row>
    <row r="9" spans="1:32" x14ac:dyDescent="0.3">
      <c r="A9" t="s">
        <v>15</v>
      </c>
      <c r="B9" s="7">
        <f>COUNTIF(Sta!A:A,A9)</f>
        <v>6</v>
      </c>
      <c r="C9" s="4">
        <f>COUNTIF(Sta!B:B,A9)</f>
        <v>5</v>
      </c>
      <c r="D9" s="4">
        <f t="shared" si="0"/>
        <v>11</v>
      </c>
      <c r="E9" s="8">
        <f>(SUMIF(Sta!$A:$A,$A9,Sta!$Y:$Y)  + SUMIF(Sta!$B:$B,$A9,Sta!$Y:$Y) )/$D9</f>
        <v>10.636363636363637</v>
      </c>
      <c r="F9" s="5">
        <f>SUMIF(Sta!$A:$A,$A9,Sta!$Y:$Y)/$B9</f>
        <v>11</v>
      </c>
      <c r="G9" s="5">
        <f>SUMIF(Sta!$B:$B,$A9,Sta!$Y:$Y)/$C9</f>
        <v>10.199999999999999</v>
      </c>
      <c r="H9" s="8">
        <f>(SUMIF(Sta!$A:$A,$A9,Sta!$U:$U)  + SUMIF(Sta!$B:$B,$A9,Sta!$V:$V) )/$D9</f>
        <v>5.1818181818181817</v>
      </c>
      <c r="I9" s="5">
        <f>SUMIF(Sta!$A:$A,$A9,Sta!$U:$U)/$B9</f>
        <v>5.5</v>
      </c>
      <c r="J9" s="5">
        <f>SUMIF(Sta!$B:$B,$A9,Sta!$V:$V)/$C9</f>
        <v>4.8</v>
      </c>
      <c r="K9" s="8">
        <f>(SUMIF(Sta!$A:$A,$A9,Sta!$W:$W)  + SUMIF(Sta!$B:$B,$A9,Sta!$X:$X) )/$D9</f>
        <v>5.4545454545454541</v>
      </c>
      <c r="L9" s="5">
        <f>SUMIF(Sta!$A:$A,$A9,Sta!$W:$W)/$B9</f>
        <v>5.5</v>
      </c>
      <c r="M9" s="5">
        <f>SUMIF(Sta!$B:$B,$A9,Sta!$X:$X)/$C9</f>
        <v>5.4</v>
      </c>
      <c r="N9" s="9">
        <f>(COUNTIFS(Sta!$A:$A,$A9,Sta!$Y:$Y,"&gt;8") +COUNTIFS(Sta!$B:$B,$A9,Sta!$Y:$Y,"&gt;8"))/$D9</f>
        <v>0.63636363636363635</v>
      </c>
      <c r="O9" s="6">
        <f>COUNTIFS(Sta!$A:$A,$A9,Sta!$Y:$Y,"&gt;8")/$B9</f>
        <v>0.5</v>
      </c>
      <c r="P9" s="6">
        <f>COUNTIFS(Sta!$B:$B,$A9,Sta!$Y:$Y,"&gt;8")/$C9</f>
        <v>0.8</v>
      </c>
      <c r="Q9" s="9">
        <f>(COUNTIFS(Sta!$A:$A,$A9,Sta!$Y:$Y,"&gt;10") +COUNTIFS(Sta!$B:$B,$A9,Sta!$Y:$Y,"&gt;10"))/$D9</f>
        <v>0.54545454545454541</v>
      </c>
      <c r="R9" s="6">
        <f>COUNTIFS(Sta!$A:$A,$A9,Sta!$Y:$Y,"&gt;10")/$B9</f>
        <v>0.5</v>
      </c>
      <c r="S9" s="6">
        <f>COUNTIFS(Sta!$B:$B,$A9,Sta!$Y:$Y,"&gt;10")/$C9</f>
        <v>0.6</v>
      </c>
      <c r="T9" s="9">
        <f>(COUNTIFS(Sta!$A:$A,$A9,Sta!$Y:$Y,"&lt;12") +COUNTIFS(Sta!$B:$B,$A9,Sta!$Y:$Y,"&lt;12"))/$D9</f>
        <v>0.63636363636363635</v>
      </c>
      <c r="U9" s="6">
        <f>COUNTIFS(Sta!$A:$A,$A9,Sta!$Y:$Y,"&lt;12")/$B9</f>
        <v>0.5</v>
      </c>
      <c r="V9" s="6">
        <f>COUNTIFS(Sta!$B:$B,$A9,Sta!$Y:$Y,"&lt;12")/$C9</f>
        <v>0.8</v>
      </c>
    </row>
    <row r="10" spans="1:32" x14ac:dyDescent="0.3">
      <c r="A10" t="s">
        <v>8</v>
      </c>
      <c r="B10" s="7">
        <f>COUNTIF(Sta!A:A,A10)</f>
        <v>6</v>
      </c>
      <c r="C10" s="4">
        <f>COUNTIF(Sta!B:B,A10)</f>
        <v>5</v>
      </c>
      <c r="D10" s="4">
        <f t="shared" si="0"/>
        <v>11</v>
      </c>
      <c r="E10" s="8">
        <f>(SUMIF(Sta!$A:$A,$A10,Sta!$Y:$Y)  + SUMIF(Sta!$B:$B,$A10,Sta!$Y:$Y) )/$D10</f>
        <v>10</v>
      </c>
      <c r="F10" s="5">
        <f>SUMIF(Sta!$A:$A,$A10,Sta!$Y:$Y)/$B10</f>
        <v>8.3333333333333339</v>
      </c>
      <c r="G10" s="5">
        <f>SUMIF(Sta!$B:$B,$A10,Sta!$Y:$Y)/$C10</f>
        <v>12</v>
      </c>
      <c r="H10" s="8">
        <f>(SUMIF(Sta!$A:$A,$A10,Sta!$U:$U)  + SUMIF(Sta!$B:$B,$A10,Sta!$V:$V) )/$D10</f>
        <v>5.0909090909090908</v>
      </c>
      <c r="I10" s="5">
        <f>SUMIF(Sta!$A:$A,$A10,Sta!$U:$U)/$B10</f>
        <v>5.166666666666667</v>
      </c>
      <c r="J10" s="5">
        <f>SUMIF(Sta!$B:$B,$A10,Sta!$V:$V)/$C10</f>
        <v>5</v>
      </c>
      <c r="K10" s="8">
        <f>(SUMIF(Sta!$A:$A,$A10,Sta!$W:$W)  + SUMIF(Sta!$B:$B,$A10,Sta!$X:$X) )/$D10</f>
        <v>4.9090909090909092</v>
      </c>
      <c r="L10" s="5">
        <f>SUMIF(Sta!$A:$A,$A10,Sta!$W:$W)/$B10</f>
        <v>3.1666666666666665</v>
      </c>
      <c r="M10" s="5">
        <f>SUMIF(Sta!$B:$B,$A10,Sta!$X:$X)/$C10</f>
        <v>7</v>
      </c>
      <c r="N10" s="9">
        <f>(COUNTIFS(Sta!$A:$A,$A10,Sta!$Y:$Y,"&gt;8") +COUNTIFS(Sta!$B:$B,$A10,Sta!$Y:$Y,"&gt;8"))/$D10</f>
        <v>0.72727272727272729</v>
      </c>
      <c r="O10" s="6">
        <f>COUNTIFS(Sta!$A:$A,$A10,Sta!$Y:$Y,"&gt;8")/$B10</f>
        <v>0.66666666666666663</v>
      </c>
      <c r="P10" s="6">
        <f>COUNTIFS(Sta!$B:$B,$A10,Sta!$Y:$Y,"&gt;8")/$C10</f>
        <v>0.8</v>
      </c>
      <c r="Q10" s="9">
        <f>(COUNTIFS(Sta!$A:$A,$A10,Sta!$Y:$Y,"&gt;10") +COUNTIFS(Sta!$B:$B,$A10,Sta!$Y:$Y,"&gt;10"))/$D10</f>
        <v>0.45454545454545453</v>
      </c>
      <c r="R10" s="6">
        <f>COUNTIFS(Sta!$A:$A,$A10,Sta!$Y:$Y,"&gt;10")/$B10</f>
        <v>0.16666666666666666</v>
      </c>
      <c r="S10" s="6">
        <f>COUNTIFS(Sta!$B:$B,$A10,Sta!$Y:$Y,"&gt;10")/$C10</f>
        <v>0.8</v>
      </c>
      <c r="T10" s="9">
        <f>(COUNTIFS(Sta!$A:$A,$A10,Sta!$Y:$Y,"&lt;12") +COUNTIFS(Sta!$B:$B,$A10,Sta!$Y:$Y,"&lt;12"))/$D10</f>
        <v>0.54545454545454541</v>
      </c>
      <c r="U10" s="6">
        <f>COUNTIFS(Sta!$A:$A,$A10,Sta!$Y:$Y,"&lt;12")/$B10</f>
        <v>0.83333333333333337</v>
      </c>
      <c r="V10" s="6">
        <f>COUNTIFS(Sta!$B:$B,$A10,Sta!$Y:$Y,"&lt;12")/$C10</f>
        <v>0.2</v>
      </c>
    </row>
    <row r="11" spans="1:32" x14ac:dyDescent="0.3">
      <c r="A11" t="s">
        <v>9</v>
      </c>
      <c r="B11" s="7">
        <f>COUNTIF(Sta!A:A,A11)</f>
        <v>5</v>
      </c>
      <c r="C11" s="4">
        <f>COUNTIF(Sta!B:B,A11)</f>
        <v>6</v>
      </c>
      <c r="D11" s="4">
        <f t="shared" si="0"/>
        <v>11</v>
      </c>
      <c r="E11" s="8">
        <f>(SUMIF(Sta!$A:$A,$A11,Sta!$Y:$Y)  + SUMIF(Sta!$B:$B,$A11,Sta!$Y:$Y) )/$D11</f>
        <v>9.8181818181818183</v>
      </c>
      <c r="F11" s="5">
        <f>SUMIF(Sta!$A:$A,$A11,Sta!$Y:$Y)/$B11</f>
        <v>9.6</v>
      </c>
      <c r="G11" s="5">
        <f>SUMIF(Sta!$B:$B,$A11,Sta!$Y:$Y)/$C11</f>
        <v>10</v>
      </c>
      <c r="H11" s="8">
        <f>(SUMIF(Sta!$A:$A,$A11,Sta!$U:$U)  + SUMIF(Sta!$B:$B,$A11,Sta!$V:$V) )/$D11</f>
        <v>6.0909090909090908</v>
      </c>
      <c r="I11" s="5">
        <f>SUMIF(Sta!$A:$A,$A11,Sta!$U:$U)/$B11</f>
        <v>5</v>
      </c>
      <c r="J11" s="5">
        <f>SUMIF(Sta!$B:$B,$A11,Sta!$V:$V)/$C11</f>
        <v>7</v>
      </c>
      <c r="K11" s="8">
        <f>(SUMIF(Sta!$A:$A,$A11,Sta!$W:$W)  + SUMIF(Sta!$B:$B,$A11,Sta!$X:$X) )/$D11</f>
        <v>3.7272727272727271</v>
      </c>
      <c r="L11" s="5">
        <f>SUMIF(Sta!$A:$A,$A11,Sta!$W:$W)/$B11</f>
        <v>4.5999999999999996</v>
      </c>
      <c r="M11" s="5">
        <f>SUMIF(Sta!$B:$B,$A11,Sta!$X:$X)/$C11</f>
        <v>3</v>
      </c>
      <c r="N11" s="9">
        <f>(COUNTIFS(Sta!$A:$A,$A11,Sta!$Y:$Y,"&gt;8") +COUNTIFS(Sta!$B:$B,$A11,Sta!$Y:$Y,"&gt;8"))/$D11</f>
        <v>0.72727272727272729</v>
      </c>
      <c r="O11" s="6">
        <f>COUNTIFS(Sta!$A:$A,$A11,Sta!$Y:$Y,"&gt;8")/$B11</f>
        <v>0.6</v>
      </c>
      <c r="P11" s="6">
        <f>COUNTIFS(Sta!$B:$B,$A11,Sta!$Y:$Y,"&gt;8")/$C11</f>
        <v>0.83333333333333337</v>
      </c>
      <c r="Q11" s="9">
        <f>(COUNTIFS(Sta!$A:$A,$A11,Sta!$Y:$Y,"&gt;10") +COUNTIFS(Sta!$B:$B,$A11,Sta!$Y:$Y,"&gt;10"))/$D11</f>
        <v>0.36363636363636365</v>
      </c>
      <c r="R11" s="6">
        <f>COUNTIFS(Sta!$A:$A,$A11,Sta!$Y:$Y,"&gt;10")/$B11</f>
        <v>0.4</v>
      </c>
      <c r="S11" s="6">
        <f>COUNTIFS(Sta!$B:$B,$A11,Sta!$Y:$Y,"&gt;10")/$C11</f>
        <v>0.33333333333333331</v>
      </c>
      <c r="T11" s="9">
        <f>(COUNTIFS(Sta!$A:$A,$A11,Sta!$Y:$Y,"&lt;12") +COUNTIFS(Sta!$B:$B,$A11,Sta!$Y:$Y,"&lt;12"))/$D11</f>
        <v>0.72727272727272729</v>
      </c>
      <c r="U11" s="6">
        <f>COUNTIFS(Sta!$A:$A,$A11,Sta!$Y:$Y,"&lt;12")/$B11</f>
        <v>0.6</v>
      </c>
      <c r="V11" s="6">
        <f>COUNTIFS(Sta!$B:$B,$A11,Sta!$Y:$Y,"&lt;12")/$C11</f>
        <v>0.83333333333333337</v>
      </c>
    </row>
    <row r="12" spans="1:32" x14ac:dyDescent="0.3">
      <c r="A12" t="s">
        <v>11</v>
      </c>
      <c r="B12" s="7">
        <f>COUNTIF(Sta!A:A,A12)</f>
        <v>5</v>
      </c>
      <c r="C12" s="4">
        <f>COUNTIF(Sta!B:B,A12)</f>
        <v>6</v>
      </c>
      <c r="D12" s="4">
        <f t="shared" si="0"/>
        <v>11</v>
      </c>
      <c r="E12" s="8">
        <f>(SUMIF(Sta!$A:$A,$A12,Sta!$Y:$Y)  + SUMIF(Sta!$B:$B,$A12,Sta!$Y:$Y) )/$D12</f>
        <v>10.090909090909092</v>
      </c>
      <c r="F12" s="5">
        <f>SUMIF(Sta!$A:$A,$A12,Sta!$Y:$Y)/$B12</f>
        <v>9.1999999999999993</v>
      </c>
      <c r="G12" s="5">
        <f>SUMIF(Sta!$B:$B,$A12,Sta!$Y:$Y)/$C12</f>
        <v>10.833333333333334</v>
      </c>
      <c r="H12" s="8">
        <f>(SUMIF(Sta!$A:$A,$A12,Sta!$U:$U)  + SUMIF(Sta!$B:$B,$A12,Sta!$V:$V) )/$D12</f>
        <v>3.4545454545454546</v>
      </c>
      <c r="I12" s="5">
        <f>SUMIF(Sta!$A:$A,$A12,Sta!$U:$U)/$B12</f>
        <v>4.5999999999999996</v>
      </c>
      <c r="J12" s="5">
        <f>SUMIF(Sta!$B:$B,$A12,Sta!$V:$V)/$C12</f>
        <v>2.5</v>
      </c>
      <c r="K12" s="8">
        <f>(SUMIF(Sta!$A:$A,$A12,Sta!$W:$W)  + SUMIF(Sta!$B:$B,$A12,Sta!$X:$X) )/$D12</f>
        <v>6.6363636363636367</v>
      </c>
      <c r="L12" s="5">
        <f>SUMIF(Sta!$A:$A,$A12,Sta!$W:$W)/$B12</f>
        <v>4.5999999999999996</v>
      </c>
      <c r="M12" s="5">
        <f>SUMIF(Sta!$B:$B,$A12,Sta!$X:$X)/$C12</f>
        <v>8.3333333333333339</v>
      </c>
      <c r="N12" s="9">
        <f>(COUNTIFS(Sta!$A:$A,$A12,Sta!$Y:$Y,"&gt;8") +COUNTIFS(Sta!$B:$B,$A12,Sta!$Y:$Y,"&gt;8"))/$D12</f>
        <v>0.81818181818181823</v>
      </c>
      <c r="O12" s="6">
        <f>COUNTIFS(Sta!$A:$A,$A12,Sta!$Y:$Y,"&gt;8")/$B12</f>
        <v>0.6</v>
      </c>
      <c r="P12" s="6">
        <f>COUNTIFS(Sta!$B:$B,$A12,Sta!$Y:$Y,"&gt;8")/$C12</f>
        <v>1</v>
      </c>
      <c r="Q12" s="9">
        <f>(COUNTIFS(Sta!$A:$A,$A12,Sta!$Y:$Y,"&gt;10") +COUNTIFS(Sta!$B:$B,$A12,Sta!$Y:$Y,"&gt;10"))/$D12</f>
        <v>0.45454545454545453</v>
      </c>
      <c r="R12" s="6">
        <f>COUNTIFS(Sta!$A:$A,$A12,Sta!$Y:$Y,"&gt;10")/$B12</f>
        <v>0.2</v>
      </c>
      <c r="S12" s="6">
        <f>COUNTIFS(Sta!$B:$B,$A12,Sta!$Y:$Y,"&gt;10")/$C12</f>
        <v>0.66666666666666663</v>
      </c>
      <c r="T12" s="9">
        <f>(COUNTIFS(Sta!$A:$A,$A12,Sta!$Y:$Y,"&lt;12") +COUNTIFS(Sta!$B:$B,$A12,Sta!$Y:$Y,"&lt;12"))/$D12</f>
        <v>0.81818181818181823</v>
      </c>
      <c r="U12" s="6">
        <f>COUNTIFS(Sta!$A:$A,$A12,Sta!$Y:$Y,"&lt;12")/$B12</f>
        <v>1</v>
      </c>
      <c r="V12" s="6">
        <f>COUNTIFS(Sta!$B:$B,$A12,Sta!$Y:$Y,"&lt;12")/$C12</f>
        <v>0.66666666666666663</v>
      </c>
    </row>
    <row r="13" spans="1:32" x14ac:dyDescent="0.3">
      <c r="A13" t="s">
        <v>3</v>
      </c>
      <c r="B13" s="7">
        <f>COUNTIF(Sta!A:A,A13)</f>
        <v>6</v>
      </c>
      <c r="C13" s="4">
        <f>COUNTIF(Sta!B:B,A13)</f>
        <v>5</v>
      </c>
      <c r="D13" s="4">
        <f t="shared" si="0"/>
        <v>11</v>
      </c>
      <c r="E13" s="8">
        <f>(SUMIF(Sta!$A:$A,$A13,Sta!$Y:$Y)  + SUMIF(Sta!$B:$B,$A13,Sta!$Y:$Y) )/$D13</f>
        <v>14.545454545454545</v>
      </c>
      <c r="F13" s="5">
        <f>SUMIF(Sta!$A:$A,$A13,Sta!$Y:$Y)/$B13</f>
        <v>16.666666666666668</v>
      </c>
      <c r="G13" s="5">
        <f>SUMIF(Sta!$B:$B,$A13,Sta!$Y:$Y)/$C13</f>
        <v>12</v>
      </c>
      <c r="H13" s="8">
        <f>(SUMIF(Sta!$A:$A,$A13,Sta!$U:$U)  + SUMIF(Sta!$B:$B,$A13,Sta!$V:$V) )/$D13</f>
        <v>8.2727272727272734</v>
      </c>
      <c r="I13" s="5">
        <f>SUMIF(Sta!$A:$A,$A13,Sta!$U:$U)/$B13</f>
        <v>10.666666666666666</v>
      </c>
      <c r="J13" s="5">
        <f>SUMIF(Sta!$B:$B,$A13,Sta!$V:$V)/$C13</f>
        <v>5.4</v>
      </c>
      <c r="K13" s="8">
        <f>(SUMIF(Sta!$A:$A,$A13,Sta!$W:$W)  + SUMIF(Sta!$B:$B,$A13,Sta!$X:$X) )/$D13</f>
        <v>6.2727272727272725</v>
      </c>
      <c r="L13" s="5">
        <f>SUMIF(Sta!$A:$A,$A13,Sta!$W:$W)/$B13</f>
        <v>6</v>
      </c>
      <c r="M13" s="5">
        <f>SUMIF(Sta!$B:$B,$A13,Sta!$X:$X)/$C13</f>
        <v>6.6</v>
      </c>
      <c r="N13" s="9">
        <f>(COUNTIFS(Sta!$A:$A,$A13,Sta!$Y:$Y,"&gt;8") +COUNTIFS(Sta!$B:$B,$A13,Sta!$Y:$Y,"&gt;8"))/$D13</f>
        <v>0.81818181818181823</v>
      </c>
      <c r="O13" s="6">
        <f>COUNTIFS(Sta!$A:$A,$A13,Sta!$Y:$Y,"&gt;8")/$B13</f>
        <v>1</v>
      </c>
      <c r="P13" s="6">
        <f>COUNTIFS(Sta!$B:$B,$A13,Sta!$Y:$Y,"&gt;8")/$C13</f>
        <v>0.6</v>
      </c>
      <c r="Q13" s="9">
        <f>(COUNTIFS(Sta!$A:$A,$A13,Sta!$Y:$Y,"&gt;10") +COUNTIFS(Sta!$B:$B,$A13,Sta!$Y:$Y,"&gt;10"))/$D13</f>
        <v>0.72727272727272729</v>
      </c>
      <c r="R13" s="6">
        <f>COUNTIFS(Sta!$A:$A,$A13,Sta!$Y:$Y,"&gt;10")/$B13</f>
        <v>1</v>
      </c>
      <c r="S13" s="6">
        <f>COUNTIFS(Sta!$B:$B,$A13,Sta!$Y:$Y,"&gt;10")/$C13</f>
        <v>0.4</v>
      </c>
      <c r="T13" s="9">
        <f>(COUNTIFS(Sta!$A:$A,$A13,Sta!$Y:$Y,"&lt;12") +COUNTIFS(Sta!$B:$B,$A13,Sta!$Y:$Y,"&lt;12"))/$D13</f>
        <v>0.27272727272727271</v>
      </c>
      <c r="U13" s="6">
        <f>COUNTIFS(Sta!$A:$A,$A13,Sta!$Y:$Y,"&lt;12")/$B13</f>
        <v>0</v>
      </c>
      <c r="V13" s="6">
        <f>COUNTIFS(Sta!$B:$B,$A13,Sta!$Y:$Y,"&lt;12")/$C13</f>
        <v>0.6</v>
      </c>
    </row>
    <row r="14" spans="1:32" x14ac:dyDescent="0.3">
      <c r="A14" t="s">
        <v>80</v>
      </c>
      <c r="B14" s="7">
        <f>COUNTIF(Sta!A:A,A14)</f>
        <v>6</v>
      </c>
      <c r="C14" s="4">
        <f>COUNTIF(Sta!B:B,A14)</f>
        <v>5</v>
      </c>
      <c r="D14" s="4">
        <f t="shared" si="0"/>
        <v>11</v>
      </c>
      <c r="E14" s="8">
        <f>(SUMIF(Sta!$A:$A,$A14,Sta!$Y:$Y)  + SUMIF(Sta!$B:$B,$A14,Sta!$Y:$Y) )/$D14</f>
        <v>12.636363636363637</v>
      </c>
      <c r="F14" s="5">
        <f>SUMIF(Sta!$A:$A,$A14,Sta!$Y:$Y)/$B14</f>
        <v>10.166666666666666</v>
      </c>
      <c r="G14" s="5">
        <f>SUMIF(Sta!$B:$B,$A14,Sta!$Y:$Y)/$C14</f>
        <v>15.6</v>
      </c>
      <c r="H14" s="8">
        <f>(SUMIF(Sta!$A:$A,$A14,Sta!$U:$U)  + SUMIF(Sta!$B:$B,$A14,Sta!$V:$V) )/$D14</f>
        <v>4.2727272727272725</v>
      </c>
      <c r="I14" s="5">
        <f>SUMIF(Sta!$A:$A,$A14,Sta!$U:$U)/$B14</f>
        <v>4.666666666666667</v>
      </c>
      <c r="J14" s="5">
        <f>SUMIF(Sta!$B:$B,$A14,Sta!$V:$V)/$C14</f>
        <v>3.8</v>
      </c>
      <c r="K14" s="8">
        <f>(SUMIF(Sta!$A:$A,$A14,Sta!$W:$W)  + SUMIF(Sta!$B:$B,$A14,Sta!$X:$X) )/$D14</f>
        <v>8.3636363636363633</v>
      </c>
      <c r="L14" s="5">
        <f>SUMIF(Sta!$A:$A,$A14,Sta!$W:$W)/$B14</f>
        <v>5.5</v>
      </c>
      <c r="M14" s="5">
        <f>SUMIF(Sta!$B:$B,$A14,Sta!$X:$X)/$C14</f>
        <v>11.8</v>
      </c>
      <c r="N14" s="9">
        <f>(COUNTIFS(Sta!$A:$A,$A14,Sta!$Y:$Y,"&gt;8") +COUNTIFS(Sta!$B:$B,$A14,Sta!$Y:$Y,"&gt;8"))/$D14</f>
        <v>0.81818181818181823</v>
      </c>
      <c r="O14" s="6">
        <f>COUNTIFS(Sta!$A:$A,$A14,Sta!$Y:$Y,"&gt;8")/$B14</f>
        <v>0.66666666666666663</v>
      </c>
      <c r="P14" s="6">
        <f>COUNTIFS(Sta!$B:$B,$A14,Sta!$Y:$Y,"&gt;8")/$C14</f>
        <v>1</v>
      </c>
      <c r="Q14" s="9">
        <f>(COUNTIFS(Sta!$A:$A,$A14,Sta!$Y:$Y,"&gt;10") +COUNTIFS(Sta!$B:$B,$A14,Sta!$Y:$Y,"&gt;10"))/$D14</f>
        <v>0.72727272727272729</v>
      </c>
      <c r="R14" s="6">
        <f>COUNTIFS(Sta!$A:$A,$A14,Sta!$Y:$Y,"&gt;10")/$B14</f>
        <v>0.5</v>
      </c>
      <c r="S14" s="6">
        <f>COUNTIFS(Sta!$B:$B,$A14,Sta!$Y:$Y,"&gt;10")/$C14</f>
        <v>1</v>
      </c>
      <c r="T14" s="9">
        <f>(COUNTIFS(Sta!$A:$A,$A14,Sta!$Y:$Y,"&lt;12") +COUNTIFS(Sta!$B:$B,$A14,Sta!$Y:$Y,"&lt;12"))/$D14</f>
        <v>0.27272727272727271</v>
      </c>
      <c r="U14" s="6">
        <f>COUNTIFS(Sta!$A:$A,$A14,Sta!$Y:$Y,"&lt;12")/$B14</f>
        <v>0.5</v>
      </c>
      <c r="V14" s="6">
        <f>COUNTIFS(Sta!$B:$B,$A14,Sta!$Y:$Y,"&lt;12")/$C14</f>
        <v>0</v>
      </c>
    </row>
    <row r="15" spans="1:32" x14ac:dyDescent="0.3">
      <c r="A15" t="s">
        <v>16</v>
      </c>
      <c r="B15" s="7">
        <f>COUNTIF(Sta!A:A,A15)</f>
        <v>6</v>
      </c>
      <c r="C15" s="4">
        <f>COUNTIF(Sta!B:B,A15)</f>
        <v>5</v>
      </c>
      <c r="D15" s="4">
        <f t="shared" si="0"/>
        <v>11</v>
      </c>
      <c r="E15" s="8">
        <f>(SUMIF(Sta!$A:$A,$A15,Sta!$Y:$Y)  + SUMIF(Sta!$B:$B,$A15,Sta!$Y:$Y) )/$D15</f>
        <v>9.3636363636363633</v>
      </c>
      <c r="F15" s="5">
        <f>SUMIF(Sta!$A:$A,$A15,Sta!$Y:$Y)/$B15</f>
        <v>10</v>
      </c>
      <c r="G15" s="5">
        <f>SUMIF(Sta!$B:$B,$A15,Sta!$Y:$Y)/$C15</f>
        <v>8.6</v>
      </c>
      <c r="H15" s="8">
        <f>(SUMIF(Sta!$A:$A,$A15,Sta!$U:$U)  + SUMIF(Sta!$B:$B,$A15,Sta!$V:$V) )/$D15</f>
        <v>4</v>
      </c>
      <c r="I15" s="5">
        <f>SUMIF(Sta!$A:$A,$A15,Sta!$U:$U)/$B15</f>
        <v>5.166666666666667</v>
      </c>
      <c r="J15" s="5">
        <f>SUMIF(Sta!$B:$B,$A15,Sta!$V:$V)/$C15</f>
        <v>2.6</v>
      </c>
      <c r="K15" s="8">
        <f>(SUMIF(Sta!$A:$A,$A15,Sta!$W:$W)  + SUMIF(Sta!$B:$B,$A15,Sta!$X:$X) )/$D15</f>
        <v>5.3636363636363633</v>
      </c>
      <c r="L15" s="5">
        <f>SUMIF(Sta!$A:$A,$A15,Sta!$W:$W)/$B15</f>
        <v>4.833333333333333</v>
      </c>
      <c r="M15" s="5">
        <f>SUMIF(Sta!$B:$B,$A15,Sta!$X:$X)/$C15</f>
        <v>6</v>
      </c>
      <c r="N15" s="9">
        <f>(COUNTIFS(Sta!$A:$A,$A15,Sta!$Y:$Y,"&gt;8") +COUNTIFS(Sta!$B:$B,$A15,Sta!$Y:$Y,"&gt;8"))/$D15</f>
        <v>0.54545454545454541</v>
      </c>
      <c r="O15" s="6">
        <f>COUNTIFS(Sta!$A:$A,$A15,Sta!$Y:$Y,"&gt;8")/$B15</f>
        <v>0.66666666666666663</v>
      </c>
      <c r="P15" s="6">
        <f>COUNTIFS(Sta!$B:$B,$A15,Sta!$Y:$Y,"&gt;8")/$C15</f>
        <v>0.4</v>
      </c>
      <c r="Q15" s="9">
        <f>(COUNTIFS(Sta!$A:$A,$A15,Sta!$Y:$Y,"&gt;10") +COUNTIFS(Sta!$B:$B,$A15,Sta!$Y:$Y,"&gt;10"))/$D15</f>
        <v>0.36363636363636365</v>
      </c>
      <c r="R15" s="6">
        <f>COUNTIFS(Sta!$A:$A,$A15,Sta!$Y:$Y,"&gt;10")/$B15</f>
        <v>0.5</v>
      </c>
      <c r="S15" s="6">
        <f>COUNTIFS(Sta!$B:$B,$A15,Sta!$Y:$Y,"&gt;10")/$C15</f>
        <v>0.2</v>
      </c>
      <c r="T15" s="9">
        <f>(COUNTIFS(Sta!$A:$A,$A15,Sta!$Y:$Y,"&lt;12") +COUNTIFS(Sta!$B:$B,$A15,Sta!$Y:$Y,"&lt;12"))/$D15</f>
        <v>0.72727272727272729</v>
      </c>
      <c r="U15" s="6">
        <f>COUNTIFS(Sta!$A:$A,$A15,Sta!$Y:$Y,"&lt;12")/$B15</f>
        <v>0.66666666666666663</v>
      </c>
      <c r="V15" s="6">
        <f>COUNTIFS(Sta!$B:$B,$A15,Sta!$Y:$Y,"&lt;12")/$C15</f>
        <v>0.8</v>
      </c>
    </row>
    <row r="16" spans="1:32" x14ac:dyDescent="0.3">
      <c r="A16" t="s">
        <v>6</v>
      </c>
      <c r="B16" s="7">
        <f>COUNTIF(Sta!A:A,A16)</f>
        <v>5</v>
      </c>
      <c r="C16" s="4">
        <f>COUNTIF(Sta!B:B,A16)</f>
        <v>6</v>
      </c>
      <c r="D16" s="4">
        <f t="shared" si="0"/>
        <v>11</v>
      </c>
      <c r="E16" s="8">
        <f>(SUMIF(Sta!$A:$A,$A16,Sta!$Y:$Y)  + SUMIF(Sta!$B:$B,$A16,Sta!$Y:$Y) )/$D16</f>
        <v>8.9090909090909083</v>
      </c>
      <c r="F16" s="5">
        <f>SUMIF(Sta!$A:$A,$A16,Sta!$Y:$Y)/$B16</f>
        <v>8.8000000000000007</v>
      </c>
      <c r="G16" s="5">
        <f>SUMIF(Sta!$B:$B,$A16,Sta!$Y:$Y)/$C16</f>
        <v>9</v>
      </c>
      <c r="H16" s="8">
        <f>(SUMIF(Sta!$A:$A,$A16,Sta!$U:$U)  + SUMIF(Sta!$B:$B,$A16,Sta!$V:$V) )/$D16</f>
        <v>5.7272727272727275</v>
      </c>
      <c r="I16" s="5">
        <f>SUMIF(Sta!$A:$A,$A16,Sta!$U:$U)/$B16</f>
        <v>5.8</v>
      </c>
      <c r="J16" s="5">
        <f>SUMIF(Sta!$B:$B,$A16,Sta!$V:$V)/$C16</f>
        <v>5.666666666666667</v>
      </c>
      <c r="K16" s="8">
        <f>(SUMIF(Sta!$A:$A,$A16,Sta!$W:$W)  + SUMIF(Sta!$B:$B,$A16,Sta!$X:$X) )/$D16</f>
        <v>3.1818181818181817</v>
      </c>
      <c r="L16" s="5">
        <f>SUMIF(Sta!$A:$A,$A16,Sta!$W:$W)/$B16</f>
        <v>3</v>
      </c>
      <c r="M16" s="5">
        <f>SUMIF(Sta!$B:$B,$A16,Sta!$X:$X)/$C16</f>
        <v>3.3333333333333335</v>
      </c>
      <c r="N16" s="9">
        <f>(COUNTIFS(Sta!$A:$A,$A16,Sta!$Y:$Y,"&gt;8") +COUNTIFS(Sta!$B:$B,$A16,Sta!$Y:$Y,"&gt;8"))/$D16</f>
        <v>0.54545454545454541</v>
      </c>
      <c r="O16" s="6">
        <f>COUNTIFS(Sta!$A:$A,$A16,Sta!$Y:$Y,"&gt;8")/$B16</f>
        <v>0.6</v>
      </c>
      <c r="P16" s="6">
        <f>COUNTIFS(Sta!$B:$B,$A16,Sta!$Y:$Y,"&gt;8")/$C16</f>
        <v>0.5</v>
      </c>
      <c r="Q16" s="9">
        <f>(COUNTIFS(Sta!$A:$A,$A16,Sta!$Y:$Y,"&gt;10") +COUNTIFS(Sta!$B:$B,$A16,Sta!$Y:$Y,"&gt;10"))/$D16</f>
        <v>0.27272727272727271</v>
      </c>
      <c r="R16" s="6">
        <f>COUNTIFS(Sta!$A:$A,$A16,Sta!$Y:$Y,"&gt;10")/$B16</f>
        <v>0.2</v>
      </c>
      <c r="S16" s="6">
        <f>COUNTIFS(Sta!$B:$B,$A16,Sta!$Y:$Y,"&gt;10")/$C16</f>
        <v>0.33333333333333331</v>
      </c>
      <c r="T16" s="9">
        <f>(COUNTIFS(Sta!$A:$A,$A16,Sta!$Y:$Y,"&lt;12") +COUNTIFS(Sta!$B:$B,$A16,Sta!$Y:$Y,"&lt;12"))/$D16</f>
        <v>0.90909090909090906</v>
      </c>
      <c r="U16" s="6">
        <f>COUNTIFS(Sta!$A:$A,$A16,Sta!$Y:$Y,"&lt;12")/$B16</f>
        <v>1</v>
      </c>
      <c r="V16" s="6">
        <f>COUNTIFS(Sta!$B:$B,$A16,Sta!$Y:$Y,"&lt;12")/$C16</f>
        <v>0.83333333333333337</v>
      </c>
    </row>
    <row r="17" spans="1:22" x14ac:dyDescent="0.3">
      <c r="A17" t="s">
        <v>18</v>
      </c>
      <c r="B17" s="7">
        <f>COUNTIF(Sta!A:A,A17)</f>
        <v>6</v>
      </c>
      <c r="C17" s="4">
        <f>COUNTIF(Sta!B:B,A17)</f>
        <v>5</v>
      </c>
      <c r="D17" s="4">
        <f t="shared" si="0"/>
        <v>11</v>
      </c>
      <c r="E17" s="8">
        <f>(SUMIF(Sta!$A:$A,$A17,Sta!$Y:$Y)  + SUMIF(Sta!$B:$B,$A17,Sta!$Y:$Y) )/$D17</f>
        <v>10.545454545454545</v>
      </c>
      <c r="F17" s="5">
        <f>SUMIF(Sta!$A:$A,$A17,Sta!$Y:$Y)/$B17</f>
        <v>11.166666666666666</v>
      </c>
      <c r="G17" s="5">
        <f>SUMIF(Sta!$B:$B,$A17,Sta!$Y:$Y)/$C17</f>
        <v>9.8000000000000007</v>
      </c>
      <c r="H17" s="8">
        <f>(SUMIF(Sta!$A:$A,$A17,Sta!$U:$U)  + SUMIF(Sta!$B:$B,$A17,Sta!$V:$V) )/$D17</f>
        <v>6.6363636363636367</v>
      </c>
      <c r="I17" s="5">
        <f>SUMIF(Sta!$A:$A,$A17,Sta!$U:$U)/$B17</f>
        <v>7.333333333333333</v>
      </c>
      <c r="J17" s="5">
        <f>SUMIF(Sta!$B:$B,$A17,Sta!$V:$V)/$C17</f>
        <v>5.8</v>
      </c>
      <c r="K17" s="8">
        <f>(SUMIF(Sta!$A:$A,$A17,Sta!$W:$W)  + SUMIF(Sta!$B:$B,$A17,Sta!$X:$X) )/$D17</f>
        <v>3.9090909090909092</v>
      </c>
      <c r="L17" s="5">
        <f>SUMIF(Sta!$A:$A,$A17,Sta!$W:$W)/$B17</f>
        <v>3.8333333333333335</v>
      </c>
      <c r="M17" s="5">
        <f>SUMIF(Sta!$B:$B,$A17,Sta!$X:$X)/$C17</f>
        <v>4</v>
      </c>
      <c r="N17" s="9">
        <f>(COUNTIFS(Sta!$A:$A,$A17,Sta!$Y:$Y,"&gt;8") +COUNTIFS(Sta!$B:$B,$A17,Sta!$Y:$Y,"&gt;8"))/$D17</f>
        <v>0.54545454545454541</v>
      </c>
      <c r="O17" s="6">
        <f>COUNTIFS(Sta!$A:$A,$A17,Sta!$Y:$Y,"&gt;8")/$B17</f>
        <v>0.66666666666666663</v>
      </c>
      <c r="P17" s="6">
        <f>COUNTIFS(Sta!$B:$B,$A17,Sta!$Y:$Y,"&gt;8")/$C17</f>
        <v>0.4</v>
      </c>
      <c r="Q17" s="9">
        <f>(COUNTIFS(Sta!$A:$A,$A17,Sta!$Y:$Y,"&gt;10") +COUNTIFS(Sta!$B:$B,$A17,Sta!$Y:$Y,"&gt;10"))/$D17</f>
        <v>0.54545454545454541</v>
      </c>
      <c r="R17" s="6">
        <f>COUNTIFS(Sta!$A:$A,$A17,Sta!$Y:$Y,"&gt;10")/$B17</f>
        <v>0.66666666666666663</v>
      </c>
      <c r="S17" s="6">
        <f>COUNTIFS(Sta!$B:$B,$A17,Sta!$Y:$Y,"&gt;10")/$C17</f>
        <v>0.4</v>
      </c>
      <c r="T17" s="9">
        <f>(COUNTIFS(Sta!$A:$A,$A17,Sta!$Y:$Y,"&lt;12") +COUNTIFS(Sta!$B:$B,$A17,Sta!$Y:$Y,"&lt;12"))/$D17</f>
        <v>0.54545454545454541</v>
      </c>
      <c r="U17" s="6">
        <f>COUNTIFS(Sta!$A:$A,$A17,Sta!$Y:$Y,"&lt;12")/$B17</f>
        <v>0.5</v>
      </c>
      <c r="V17" s="6">
        <f>COUNTIFS(Sta!$B:$B,$A17,Sta!$Y:$Y,"&lt;12")/$C17</f>
        <v>0.6</v>
      </c>
    </row>
    <row r="18" spans="1:22" x14ac:dyDescent="0.3">
      <c r="A18" t="s">
        <v>4</v>
      </c>
      <c r="B18" s="7">
        <f>COUNTIF(Sta!A:A,A18)</f>
        <v>6</v>
      </c>
      <c r="C18" s="4">
        <f>COUNTIF(Sta!B:B,A18)</f>
        <v>5</v>
      </c>
      <c r="D18" s="4">
        <f t="shared" si="0"/>
        <v>11</v>
      </c>
      <c r="E18" s="8">
        <f>(SUMIF(Sta!$A:$A,$A18,Sta!$Y:$Y)  + SUMIF(Sta!$B:$B,$A18,Sta!$Y:$Y) )/$D18</f>
        <v>11.454545454545455</v>
      </c>
      <c r="F18" s="5">
        <f>SUMIF(Sta!$A:$A,$A18,Sta!$Y:$Y)/$B18</f>
        <v>13.333333333333334</v>
      </c>
      <c r="G18" s="5">
        <f>SUMIF(Sta!$B:$B,$A18,Sta!$Y:$Y)/$C18</f>
        <v>9.1999999999999993</v>
      </c>
      <c r="H18" s="8">
        <f>(SUMIF(Sta!$A:$A,$A18,Sta!$U:$U)  + SUMIF(Sta!$B:$B,$A18,Sta!$V:$V) )/$D18</f>
        <v>8.8181818181818183</v>
      </c>
      <c r="I18" s="5">
        <f>SUMIF(Sta!$A:$A,$A18,Sta!$U:$U)/$B18</f>
        <v>10.833333333333334</v>
      </c>
      <c r="J18" s="5">
        <f>SUMIF(Sta!$B:$B,$A18,Sta!$V:$V)/$C18</f>
        <v>6.4</v>
      </c>
      <c r="K18" s="8">
        <f>(SUMIF(Sta!$A:$A,$A18,Sta!$W:$W)  + SUMIF(Sta!$B:$B,$A18,Sta!$X:$X) )/$D18</f>
        <v>2.6363636363636362</v>
      </c>
      <c r="L18" s="5">
        <f>SUMIF(Sta!$A:$A,$A18,Sta!$W:$W)/$B18</f>
        <v>2.5</v>
      </c>
      <c r="M18" s="5">
        <f>SUMIF(Sta!$B:$B,$A18,Sta!$X:$X)/$C18</f>
        <v>2.8</v>
      </c>
      <c r="N18" s="9">
        <f>(COUNTIFS(Sta!$A:$A,$A18,Sta!$Y:$Y,"&gt;8") +COUNTIFS(Sta!$B:$B,$A18,Sta!$Y:$Y,"&gt;8"))/$D18</f>
        <v>0.81818181818181823</v>
      </c>
      <c r="O18" s="6">
        <f>COUNTIFS(Sta!$A:$A,$A18,Sta!$Y:$Y,"&gt;8")/$B18</f>
        <v>1</v>
      </c>
      <c r="P18" s="6">
        <f>COUNTIFS(Sta!$B:$B,$A18,Sta!$Y:$Y,"&gt;8")/$C18</f>
        <v>0.6</v>
      </c>
      <c r="Q18" s="9">
        <f>(COUNTIFS(Sta!$A:$A,$A18,Sta!$Y:$Y,"&gt;10") +COUNTIFS(Sta!$B:$B,$A18,Sta!$Y:$Y,"&gt;10"))/$D18</f>
        <v>0.36363636363636365</v>
      </c>
      <c r="R18" s="6">
        <f>COUNTIFS(Sta!$A:$A,$A18,Sta!$Y:$Y,"&gt;10")/$B18</f>
        <v>0.5</v>
      </c>
      <c r="S18" s="6">
        <f>COUNTIFS(Sta!$B:$B,$A18,Sta!$Y:$Y,"&gt;10")/$C18</f>
        <v>0.2</v>
      </c>
      <c r="T18" s="9">
        <f>(COUNTIFS(Sta!$A:$A,$A18,Sta!$Y:$Y,"&lt;12") +COUNTIFS(Sta!$B:$B,$A18,Sta!$Y:$Y,"&lt;12"))/$D18</f>
        <v>0.63636363636363635</v>
      </c>
      <c r="U18" s="6">
        <f>COUNTIFS(Sta!$A:$A,$A18,Sta!$Y:$Y,"&lt;12")/$B18</f>
        <v>0.5</v>
      </c>
      <c r="V18" s="6">
        <f>COUNTIFS(Sta!$B:$B,$A18,Sta!$Y:$Y,"&lt;12")/$C18</f>
        <v>0.8</v>
      </c>
    </row>
    <row r="19" spans="1:22" x14ac:dyDescent="0.3">
      <c r="A19" t="s">
        <v>78</v>
      </c>
      <c r="B19" s="7">
        <f>COUNTIF(Sta!A:A,A19)</f>
        <v>5</v>
      </c>
      <c r="C19" s="4">
        <f>COUNTIF(Sta!B:B,A19)</f>
        <v>6</v>
      </c>
      <c r="D19" s="4">
        <f t="shared" si="0"/>
        <v>11</v>
      </c>
      <c r="E19" s="8">
        <f>(SUMIF(Sta!$A:$A,$A19,Sta!$Y:$Y)  + SUMIF(Sta!$B:$B,$A19,Sta!$Y:$Y) )/$D19</f>
        <v>11.727272727272727</v>
      </c>
      <c r="F19" s="5">
        <f>SUMIF(Sta!$A:$A,$A19,Sta!$Y:$Y)/$B19</f>
        <v>13.4</v>
      </c>
      <c r="G19" s="5">
        <f>SUMIF(Sta!$B:$B,$A19,Sta!$Y:$Y)/$C19</f>
        <v>10.333333333333334</v>
      </c>
      <c r="H19" s="8">
        <f>(SUMIF(Sta!$A:$A,$A19,Sta!$U:$U)  + SUMIF(Sta!$B:$B,$A19,Sta!$V:$V) )/$D19</f>
        <v>3.9090909090909092</v>
      </c>
      <c r="I19" s="5">
        <f>SUMIF(Sta!$A:$A,$A19,Sta!$U:$U)/$B19</f>
        <v>4.4000000000000004</v>
      </c>
      <c r="J19" s="5">
        <f>SUMIF(Sta!$B:$B,$A19,Sta!$V:$V)/$C19</f>
        <v>3.5</v>
      </c>
      <c r="K19" s="8">
        <f>(SUMIF(Sta!$A:$A,$A19,Sta!$W:$W)  + SUMIF(Sta!$B:$B,$A19,Sta!$X:$X) )/$D19</f>
        <v>7.8181818181818183</v>
      </c>
      <c r="L19" s="5">
        <f>SUMIF(Sta!$A:$A,$A19,Sta!$W:$W)/$B19</f>
        <v>9</v>
      </c>
      <c r="M19" s="5">
        <f>SUMIF(Sta!$B:$B,$A19,Sta!$X:$X)/$C19</f>
        <v>6.833333333333333</v>
      </c>
      <c r="N19" s="9">
        <f>(COUNTIFS(Sta!$A:$A,$A19,Sta!$Y:$Y,"&gt;8") +COUNTIFS(Sta!$B:$B,$A19,Sta!$Y:$Y,"&gt;8"))/$D19</f>
        <v>0.90909090909090906</v>
      </c>
      <c r="O19" s="6">
        <f>COUNTIFS(Sta!$A:$A,$A19,Sta!$Y:$Y,"&gt;8")/$B19</f>
        <v>1</v>
      </c>
      <c r="P19" s="6">
        <f>COUNTIFS(Sta!$B:$B,$A19,Sta!$Y:$Y,"&gt;8")/$C19</f>
        <v>0.83333333333333337</v>
      </c>
      <c r="Q19" s="9">
        <f>(COUNTIFS(Sta!$A:$A,$A19,Sta!$Y:$Y,"&gt;10") +COUNTIFS(Sta!$B:$B,$A19,Sta!$Y:$Y,"&gt;10"))/$D19</f>
        <v>0.63636363636363635</v>
      </c>
      <c r="R19" s="6">
        <f>COUNTIFS(Sta!$A:$A,$A19,Sta!$Y:$Y,"&gt;10")/$B19</f>
        <v>0.8</v>
      </c>
      <c r="S19" s="6">
        <f>COUNTIFS(Sta!$B:$B,$A19,Sta!$Y:$Y,"&gt;10")/$C19</f>
        <v>0.5</v>
      </c>
      <c r="T19" s="9">
        <f>(COUNTIFS(Sta!$A:$A,$A19,Sta!$Y:$Y,"&lt;12") +COUNTIFS(Sta!$B:$B,$A19,Sta!$Y:$Y,"&lt;12"))/$D19</f>
        <v>0.54545454545454541</v>
      </c>
      <c r="U19" s="6">
        <f>COUNTIFS(Sta!$A:$A,$A19,Sta!$Y:$Y,"&lt;12")/$B19</f>
        <v>0.4</v>
      </c>
      <c r="V19" s="6">
        <f>COUNTIFS(Sta!$B:$B,$A19,Sta!$Y:$Y,"&lt;12")/$C19</f>
        <v>0.66666666666666663</v>
      </c>
    </row>
    <row r="20" spans="1:22" x14ac:dyDescent="0.3">
      <c r="A20" t="s">
        <v>79</v>
      </c>
      <c r="B20" s="7">
        <f>COUNTIF(Sta!A:A,A20)</f>
        <v>6</v>
      </c>
      <c r="C20" s="4">
        <f>COUNTIF(Sta!B:B,A20)</f>
        <v>5</v>
      </c>
      <c r="D20" s="4">
        <f t="shared" si="0"/>
        <v>11</v>
      </c>
      <c r="E20" s="8">
        <f>(SUMIF(Sta!$A:$A,$A20,Sta!$Y:$Y)  + SUMIF(Sta!$B:$B,$A20,Sta!$Y:$Y) )/$D20</f>
        <v>12.818181818181818</v>
      </c>
      <c r="F20" s="5">
        <f>SUMIF(Sta!$A:$A,$A20,Sta!$Y:$Y)/$B20</f>
        <v>14</v>
      </c>
      <c r="G20" s="5">
        <f>SUMIF(Sta!$B:$B,$A20,Sta!$Y:$Y)/$C20</f>
        <v>11.4</v>
      </c>
      <c r="H20" s="8">
        <f>(SUMIF(Sta!$A:$A,$A20,Sta!$U:$U)  + SUMIF(Sta!$B:$B,$A20,Sta!$V:$V) )/$D20</f>
        <v>6.2727272727272725</v>
      </c>
      <c r="I20" s="5">
        <f>SUMIF(Sta!$A:$A,$A20,Sta!$U:$U)/$B20</f>
        <v>7.833333333333333</v>
      </c>
      <c r="J20" s="5">
        <f>SUMIF(Sta!$B:$B,$A20,Sta!$V:$V)/$C20</f>
        <v>4.4000000000000004</v>
      </c>
      <c r="K20" s="8">
        <f>(SUMIF(Sta!$A:$A,$A20,Sta!$W:$W)  + SUMIF(Sta!$B:$B,$A20,Sta!$X:$X) )/$D20</f>
        <v>6.5454545454545459</v>
      </c>
      <c r="L20" s="5">
        <f>SUMIF(Sta!$A:$A,$A20,Sta!$W:$W)/$B20</f>
        <v>6.166666666666667</v>
      </c>
      <c r="M20" s="5">
        <f>SUMIF(Sta!$B:$B,$A20,Sta!$X:$X)/$C20</f>
        <v>7</v>
      </c>
      <c r="N20" s="9">
        <f>(COUNTIFS(Sta!$A:$A,$A20,Sta!$Y:$Y,"&gt;8") +COUNTIFS(Sta!$B:$B,$A20,Sta!$Y:$Y,"&gt;8"))/$D20</f>
        <v>0.81818181818181823</v>
      </c>
      <c r="O20" s="6">
        <f>COUNTIFS(Sta!$A:$A,$A20,Sta!$Y:$Y,"&gt;8")/$B20</f>
        <v>1</v>
      </c>
      <c r="P20" s="6">
        <f>COUNTIFS(Sta!$B:$B,$A20,Sta!$Y:$Y,"&gt;8")/$C20</f>
        <v>0.6</v>
      </c>
      <c r="Q20" s="9">
        <f>(COUNTIFS(Sta!$A:$A,$A20,Sta!$Y:$Y,"&gt;10") +COUNTIFS(Sta!$B:$B,$A20,Sta!$Y:$Y,"&gt;10"))/$D20</f>
        <v>0.81818181818181823</v>
      </c>
      <c r="R20" s="6">
        <f>COUNTIFS(Sta!$A:$A,$A20,Sta!$Y:$Y,"&gt;10")/$B20</f>
        <v>1</v>
      </c>
      <c r="S20" s="6">
        <f>COUNTIFS(Sta!$B:$B,$A20,Sta!$Y:$Y,"&gt;10")/$C20</f>
        <v>0.6</v>
      </c>
      <c r="T20" s="9">
        <f>(COUNTIFS(Sta!$A:$A,$A20,Sta!$Y:$Y,"&lt;12") +COUNTIFS(Sta!$B:$B,$A20,Sta!$Y:$Y,"&lt;12"))/$D20</f>
        <v>0.36363636363636365</v>
      </c>
      <c r="U20" s="6">
        <f>COUNTIFS(Sta!$A:$A,$A20,Sta!$Y:$Y,"&lt;12")/$B20</f>
        <v>0.33333333333333331</v>
      </c>
      <c r="V20" s="6">
        <f>COUNTIFS(Sta!$B:$B,$A20,Sta!$Y:$Y,"&lt;12")/$C20</f>
        <v>0.4</v>
      </c>
    </row>
    <row r="21" spans="1:22" x14ac:dyDescent="0.3">
      <c r="A21" t="s">
        <v>13</v>
      </c>
      <c r="B21" s="7">
        <f>COUNTIF(Sta!A:A,A21)</f>
        <v>5</v>
      </c>
      <c r="C21" s="4">
        <f>COUNTIF(Sta!B:B,A21)</f>
        <v>6</v>
      </c>
      <c r="D21" s="4">
        <f t="shared" si="0"/>
        <v>11</v>
      </c>
      <c r="E21" s="8">
        <f>(SUMIF(Sta!$A:$A,$A21,Sta!$Y:$Y)  + SUMIF(Sta!$B:$B,$A21,Sta!$Y:$Y) )/$D21</f>
        <v>10.636363636363637</v>
      </c>
      <c r="F21" s="5">
        <f>SUMIF(Sta!$A:$A,$A21,Sta!$Y:$Y)/$B21</f>
        <v>8.8000000000000007</v>
      </c>
      <c r="G21" s="5">
        <f>SUMIF(Sta!$B:$B,$A21,Sta!$Y:$Y)/$C21</f>
        <v>12.166666666666666</v>
      </c>
      <c r="H21" s="8">
        <f>(SUMIF(Sta!$A:$A,$A21,Sta!$U:$U)  + SUMIF(Sta!$B:$B,$A21,Sta!$V:$V) )/$D21</f>
        <v>3.9090909090909092</v>
      </c>
      <c r="I21" s="5">
        <f>SUMIF(Sta!$A:$A,$A21,Sta!$U:$U)/$B21</f>
        <v>3.2</v>
      </c>
      <c r="J21" s="5">
        <f>SUMIF(Sta!$B:$B,$A21,Sta!$V:$V)/$C21</f>
        <v>4.5</v>
      </c>
      <c r="K21" s="8">
        <f>(SUMIF(Sta!$A:$A,$A21,Sta!$W:$W)  + SUMIF(Sta!$B:$B,$A21,Sta!$X:$X) )/$D21</f>
        <v>6.7272727272727275</v>
      </c>
      <c r="L21" s="5">
        <f>SUMIF(Sta!$A:$A,$A21,Sta!$W:$W)/$B21</f>
        <v>5.6</v>
      </c>
      <c r="M21" s="5">
        <f>SUMIF(Sta!$B:$B,$A21,Sta!$X:$X)/$C21</f>
        <v>7.666666666666667</v>
      </c>
      <c r="N21" s="9">
        <f>(COUNTIFS(Sta!$A:$A,$A21,Sta!$Y:$Y,"&gt;8") +COUNTIFS(Sta!$B:$B,$A21,Sta!$Y:$Y,"&gt;8"))/$D21</f>
        <v>0.72727272727272729</v>
      </c>
      <c r="O21" s="6">
        <f>COUNTIFS(Sta!$A:$A,$A21,Sta!$Y:$Y,"&gt;8")/$B21</f>
        <v>0.6</v>
      </c>
      <c r="P21" s="6">
        <f>COUNTIFS(Sta!$B:$B,$A21,Sta!$Y:$Y,"&gt;8")/$C21</f>
        <v>0.83333333333333337</v>
      </c>
      <c r="Q21" s="9">
        <f>(COUNTIFS(Sta!$A:$A,$A21,Sta!$Y:$Y,"&gt;10") +COUNTIFS(Sta!$B:$B,$A21,Sta!$Y:$Y,"&gt;10"))/$D21</f>
        <v>0.45454545454545453</v>
      </c>
      <c r="R21" s="6">
        <f>COUNTIFS(Sta!$A:$A,$A21,Sta!$Y:$Y,"&gt;10")/$B21</f>
        <v>0.2</v>
      </c>
      <c r="S21" s="6">
        <f>COUNTIFS(Sta!$B:$B,$A21,Sta!$Y:$Y,"&gt;10")/$C21</f>
        <v>0.66666666666666663</v>
      </c>
      <c r="T21" s="9">
        <f>(COUNTIFS(Sta!$A:$A,$A21,Sta!$Y:$Y,"&lt;12") +COUNTIFS(Sta!$B:$B,$A21,Sta!$Y:$Y,"&lt;12"))/$D21</f>
        <v>0.54545454545454541</v>
      </c>
      <c r="U21" s="6">
        <f>COUNTIFS(Sta!$A:$A,$A21,Sta!$Y:$Y,"&lt;12")/$B21</f>
        <v>0.8</v>
      </c>
      <c r="V21" s="6">
        <f>COUNTIFS(Sta!$B:$B,$A21,Sta!$Y:$Y,"&lt;12")/$C21</f>
        <v>0.33333333333333331</v>
      </c>
    </row>
    <row r="22" spans="1:22" x14ac:dyDescent="0.3">
      <c r="A22" t="s">
        <v>17</v>
      </c>
      <c r="B22" s="7">
        <f>COUNTIF(Sta!A:A,A22)</f>
        <v>5</v>
      </c>
      <c r="C22" s="4">
        <f>COUNTIF(Sta!B:B,A22)</f>
        <v>6</v>
      </c>
      <c r="D22" s="4">
        <f t="shared" si="0"/>
        <v>11</v>
      </c>
      <c r="E22" s="8">
        <f>(SUMIF(Sta!$A:$A,$A22,Sta!$Y:$Y)  + SUMIF(Sta!$B:$B,$A22,Sta!$Y:$Y) )/$D22</f>
        <v>10.727272727272727</v>
      </c>
      <c r="F22" s="5">
        <f>SUMIF(Sta!$A:$A,$A22,Sta!$Y:$Y)/$B22</f>
        <v>8</v>
      </c>
      <c r="G22" s="5">
        <f>SUMIF(Sta!$B:$B,$A22,Sta!$Y:$Y)/$C22</f>
        <v>13</v>
      </c>
      <c r="H22" s="8">
        <f>(SUMIF(Sta!$A:$A,$A22,Sta!$U:$U)  + SUMIF(Sta!$B:$B,$A22,Sta!$V:$V) )/$D22</f>
        <v>4.5454545454545459</v>
      </c>
      <c r="I22" s="5">
        <f>SUMIF(Sta!$A:$A,$A22,Sta!$U:$U)/$B22</f>
        <v>3.4</v>
      </c>
      <c r="J22" s="5">
        <f>SUMIF(Sta!$B:$B,$A22,Sta!$V:$V)/$C22</f>
        <v>5.5</v>
      </c>
      <c r="K22" s="8">
        <f>(SUMIF(Sta!$A:$A,$A22,Sta!$W:$W)  + SUMIF(Sta!$B:$B,$A22,Sta!$X:$X) )/$D22</f>
        <v>6.1818181818181817</v>
      </c>
      <c r="L22" s="5">
        <f>SUMIF(Sta!$A:$A,$A22,Sta!$W:$W)/$B22</f>
        <v>4.5999999999999996</v>
      </c>
      <c r="M22" s="5">
        <f>SUMIF(Sta!$B:$B,$A22,Sta!$X:$X)/$C22</f>
        <v>7.5</v>
      </c>
      <c r="N22" s="9">
        <f>(COUNTIFS(Sta!$A:$A,$A22,Sta!$Y:$Y,"&gt;8") +COUNTIFS(Sta!$B:$B,$A22,Sta!$Y:$Y,"&gt;8"))/$D22</f>
        <v>0.72727272727272729</v>
      </c>
      <c r="O22" s="6">
        <f>COUNTIFS(Sta!$A:$A,$A22,Sta!$Y:$Y,"&gt;8")/$B22</f>
        <v>0.4</v>
      </c>
      <c r="P22" s="6">
        <f>COUNTIFS(Sta!$B:$B,$A22,Sta!$Y:$Y,"&gt;8")/$C22</f>
        <v>1</v>
      </c>
      <c r="Q22" s="9">
        <f>(COUNTIFS(Sta!$A:$A,$A22,Sta!$Y:$Y,"&gt;10") +COUNTIFS(Sta!$B:$B,$A22,Sta!$Y:$Y,"&gt;10"))/$D22</f>
        <v>0.45454545454545453</v>
      </c>
      <c r="R22" s="6">
        <f>COUNTIFS(Sta!$A:$A,$A22,Sta!$Y:$Y,"&gt;10")/$B22</f>
        <v>0.2</v>
      </c>
      <c r="S22" s="6">
        <f>COUNTIFS(Sta!$B:$B,$A22,Sta!$Y:$Y,"&gt;10")/$C22</f>
        <v>0.66666666666666663</v>
      </c>
      <c r="T22" s="9">
        <f>(COUNTIFS(Sta!$A:$A,$A22,Sta!$Y:$Y,"&lt;12") +COUNTIFS(Sta!$B:$B,$A22,Sta!$Y:$Y,"&lt;12"))/$D22</f>
        <v>0.54545454545454541</v>
      </c>
      <c r="U22" s="6">
        <f>COUNTIFS(Sta!$A:$A,$A22,Sta!$Y:$Y,"&lt;12")/$B22</f>
        <v>0.8</v>
      </c>
      <c r="V22" s="6">
        <f>COUNTIFS(Sta!$B:$B,$A22,Sta!$Y:$Y,"&lt;12")/$C22</f>
        <v>0.33333333333333331</v>
      </c>
    </row>
    <row r="23" spans="1:22" x14ac:dyDescent="0.3">
      <c r="A23" t="s">
        <v>48</v>
      </c>
      <c r="B23" s="7">
        <f>COUNTIF(Sta!A:A,A23)</f>
        <v>6</v>
      </c>
      <c r="C23" s="4">
        <f>COUNTIF(Sta!B:B,A23)</f>
        <v>5</v>
      </c>
      <c r="D23" s="4">
        <f t="shared" si="0"/>
        <v>11</v>
      </c>
      <c r="E23" s="8">
        <f>(SUMIF(Sta!$A:$A,$A23,Sta!$Y:$Y)  + SUMIF(Sta!$B:$B,$A23,Sta!$Y:$Y) )/$D23</f>
        <v>11.545454545454545</v>
      </c>
      <c r="F23" s="5">
        <f>SUMIF(Sta!$A:$A,$A23,Sta!$Y:$Y)/$B23</f>
        <v>9.6666666666666661</v>
      </c>
      <c r="G23" s="5">
        <f>SUMIF(Sta!$B:$B,$A23,Sta!$Y:$Y)/$C23</f>
        <v>13.8</v>
      </c>
      <c r="H23" s="8">
        <f>(SUMIF(Sta!$A:$A,$A23,Sta!$U:$U)  + SUMIF(Sta!$B:$B,$A23,Sta!$V:$V) )/$D23</f>
        <v>4.3636363636363633</v>
      </c>
      <c r="I23" s="5">
        <f>SUMIF(Sta!$A:$A,$A23,Sta!$U:$U)/$B23</f>
        <v>5</v>
      </c>
      <c r="J23" s="5">
        <f>SUMIF(Sta!$B:$B,$A23,Sta!$V:$V)/$C23</f>
        <v>3.6</v>
      </c>
      <c r="K23" s="8">
        <f>(SUMIF(Sta!$A:$A,$A23,Sta!$W:$W)  + SUMIF(Sta!$B:$B,$A23,Sta!$X:$X) )/$D23</f>
        <v>7.1818181818181817</v>
      </c>
      <c r="L23" s="5">
        <f>SUMIF(Sta!$A:$A,$A23,Sta!$W:$W)/$B23</f>
        <v>4.666666666666667</v>
      </c>
      <c r="M23" s="5">
        <f>SUMIF(Sta!$B:$B,$A23,Sta!$X:$X)/$C23</f>
        <v>10.199999999999999</v>
      </c>
      <c r="N23" s="9">
        <f>(COUNTIFS(Sta!$A:$A,$A23,Sta!$Y:$Y,"&gt;8") +COUNTIFS(Sta!$B:$B,$A23,Sta!$Y:$Y,"&gt;8"))/$D23</f>
        <v>0.63636363636363635</v>
      </c>
      <c r="O23" s="6">
        <f>COUNTIFS(Sta!$A:$A,$A23,Sta!$Y:$Y,"&gt;8")/$B23</f>
        <v>0.5</v>
      </c>
      <c r="P23" s="6">
        <f>COUNTIFS(Sta!$B:$B,$A23,Sta!$Y:$Y,"&gt;8")/$C23</f>
        <v>0.8</v>
      </c>
      <c r="Q23" s="9">
        <f>(COUNTIFS(Sta!$A:$A,$A23,Sta!$Y:$Y,"&gt;10") +COUNTIFS(Sta!$B:$B,$A23,Sta!$Y:$Y,"&gt;10"))/$D23</f>
        <v>0.54545454545454541</v>
      </c>
      <c r="R23" s="6">
        <f>COUNTIFS(Sta!$A:$A,$A23,Sta!$Y:$Y,"&gt;10")/$B23</f>
        <v>0.33333333333333331</v>
      </c>
      <c r="S23" s="6">
        <f>COUNTIFS(Sta!$B:$B,$A23,Sta!$Y:$Y,"&gt;10")/$C23</f>
        <v>0.8</v>
      </c>
      <c r="T23" s="9">
        <f>(COUNTIFS(Sta!$A:$A,$A23,Sta!$Y:$Y,"&lt;12") +COUNTIFS(Sta!$B:$B,$A23,Sta!$Y:$Y,"&lt;12"))/$D23</f>
        <v>0.45454545454545453</v>
      </c>
      <c r="U23" s="6">
        <f>COUNTIFS(Sta!$A:$A,$A23,Sta!$Y:$Y,"&lt;12")/$B23</f>
        <v>0.66666666666666663</v>
      </c>
      <c r="V23" s="6">
        <f>COUNTIFS(Sta!$B:$B,$A23,Sta!$Y:$Y,"&lt;12")/$C23</f>
        <v>0.2</v>
      </c>
    </row>
    <row r="24" spans="1:22" x14ac:dyDescent="0.3">
      <c r="A24" t="s">
        <v>45</v>
      </c>
      <c r="B24" s="7">
        <f>COUNTIF(Sta!A:A,A24)</f>
        <v>6</v>
      </c>
      <c r="C24" s="4">
        <f>COUNTIF(Sta!B:B,A24)</f>
        <v>5</v>
      </c>
      <c r="D24" s="4">
        <f t="shared" si="0"/>
        <v>11</v>
      </c>
      <c r="E24" s="8">
        <f>(SUMIF(Sta!$A:$A,$A24,Sta!$Y:$Y)  + SUMIF(Sta!$B:$B,$A24,Sta!$Y:$Y) )/$D24</f>
        <v>10.636363636363637</v>
      </c>
      <c r="F24" s="5">
        <f>SUMIF(Sta!$A:$A,$A24,Sta!$Y:$Y)/$B24</f>
        <v>9.1666666666666661</v>
      </c>
      <c r="G24" s="5">
        <f>SUMIF(Sta!$B:$B,$A24,Sta!$Y:$Y)/$C24</f>
        <v>12.4</v>
      </c>
      <c r="H24" s="8">
        <f>(SUMIF(Sta!$A:$A,$A24,Sta!$U:$U)  + SUMIF(Sta!$B:$B,$A24,Sta!$V:$V) )/$D24</f>
        <v>6.5454545454545459</v>
      </c>
      <c r="I24" s="5">
        <f>SUMIF(Sta!$A:$A,$A24,Sta!$U:$U)/$B24</f>
        <v>6.833333333333333</v>
      </c>
      <c r="J24" s="5">
        <f>SUMIF(Sta!$B:$B,$A24,Sta!$V:$V)/$C24</f>
        <v>6.2</v>
      </c>
      <c r="K24" s="8">
        <f>(SUMIF(Sta!$A:$A,$A24,Sta!$W:$W)  + SUMIF(Sta!$B:$B,$A24,Sta!$X:$X) )/$D24</f>
        <v>4.0909090909090908</v>
      </c>
      <c r="L24" s="5">
        <f>SUMIF(Sta!$A:$A,$A24,Sta!$W:$W)/$B24</f>
        <v>2.3333333333333335</v>
      </c>
      <c r="M24" s="5">
        <f>SUMIF(Sta!$B:$B,$A24,Sta!$X:$X)/$C24</f>
        <v>6.2</v>
      </c>
      <c r="N24" s="9">
        <f>(COUNTIFS(Sta!$A:$A,$A24,Sta!$Y:$Y,"&gt;8") +COUNTIFS(Sta!$B:$B,$A24,Sta!$Y:$Y,"&gt;8"))/$D24</f>
        <v>0.81818181818181823</v>
      </c>
      <c r="O24" s="6">
        <f>COUNTIFS(Sta!$A:$A,$A24,Sta!$Y:$Y,"&gt;8")/$B24</f>
        <v>0.66666666666666663</v>
      </c>
      <c r="P24" s="6">
        <f>COUNTIFS(Sta!$B:$B,$A24,Sta!$Y:$Y,"&gt;8")/$C24</f>
        <v>1</v>
      </c>
      <c r="Q24" s="9">
        <f>(COUNTIFS(Sta!$A:$A,$A24,Sta!$Y:$Y,"&gt;10") +COUNTIFS(Sta!$B:$B,$A24,Sta!$Y:$Y,"&gt;10"))/$D24</f>
        <v>0.27272727272727271</v>
      </c>
      <c r="R24" s="6">
        <f>COUNTIFS(Sta!$A:$A,$A24,Sta!$Y:$Y,"&gt;10")/$B24</f>
        <v>0.16666666666666666</v>
      </c>
      <c r="S24" s="6">
        <f>COUNTIFS(Sta!$B:$B,$A24,Sta!$Y:$Y,"&gt;10")/$C24</f>
        <v>0.4</v>
      </c>
      <c r="T24" s="9">
        <f>(COUNTIFS(Sta!$A:$A,$A24,Sta!$Y:$Y,"&lt;12") +COUNTIFS(Sta!$B:$B,$A24,Sta!$Y:$Y,"&lt;12"))/$D24</f>
        <v>0.72727272727272729</v>
      </c>
      <c r="U24" s="6">
        <f>COUNTIFS(Sta!$A:$A,$A24,Sta!$Y:$Y,"&lt;12")/$B24</f>
        <v>0.83333333333333337</v>
      </c>
      <c r="V24" s="6">
        <f>COUNTIFS(Sta!$B:$B,$A24,Sta!$Y:$Y,"&lt;12")/$C24</f>
        <v>0.6</v>
      </c>
    </row>
    <row r="25" spans="1:22" x14ac:dyDescent="0.3">
      <c r="A25" t="s">
        <v>130</v>
      </c>
      <c r="B25" s="7">
        <f>COUNTIF(Sta!A:A,A25)</f>
        <v>6</v>
      </c>
      <c r="C25" s="4">
        <f>COUNTIF(Sta!B:B,A25)</f>
        <v>5</v>
      </c>
      <c r="D25" s="4">
        <f t="shared" si="0"/>
        <v>11</v>
      </c>
      <c r="E25" s="8">
        <f>(SUMIF(Sta!$A:$A,$A25,Sta!$Y:$Y)  + SUMIF(Sta!$B:$B,$A25,Sta!$Y:$Y) )/$D25</f>
        <v>10.454545454545455</v>
      </c>
      <c r="F25" s="5">
        <f>SUMIF(Sta!$A:$A,$A25,Sta!$Y:$Y)/$B25</f>
        <v>10.333333333333334</v>
      </c>
      <c r="G25" s="5">
        <f>SUMIF(Sta!$B:$B,$A25,Sta!$Y:$Y)/$C25</f>
        <v>10.6</v>
      </c>
      <c r="H25" s="8">
        <f>(SUMIF(Sta!$A:$A,$A25,Sta!$U:$U)  + SUMIF(Sta!$B:$B,$A25,Sta!$V:$V) )/$D25</f>
        <v>5.4545454545454541</v>
      </c>
      <c r="I25" s="5">
        <f>SUMIF(Sta!$A:$A,$A25,Sta!$U:$U)/$B25</f>
        <v>5.333333333333333</v>
      </c>
      <c r="J25" s="5">
        <f>SUMIF(Sta!$B:$B,$A25,Sta!$V:$V)/$C25</f>
        <v>5.6</v>
      </c>
      <c r="K25" s="8">
        <f>(SUMIF(Sta!$A:$A,$A25,Sta!$W:$W)  + SUMIF(Sta!$B:$B,$A25,Sta!$X:$X) )/$D25</f>
        <v>5</v>
      </c>
      <c r="L25" s="5">
        <f>SUMIF(Sta!$A:$A,$A25,Sta!$W:$W)/$B25</f>
        <v>5</v>
      </c>
      <c r="M25" s="5">
        <f>SUMIF(Sta!$B:$B,$A25,Sta!$X:$X)/$C25</f>
        <v>5</v>
      </c>
      <c r="N25" s="9">
        <f>(COUNTIFS(Sta!$A:$A,$A25,Sta!$Y:$Y,"&gt;8") +COUNTIFS(Sta!$B:$B,$A25,Sta!$Y:$Y,"&gt;8"))/$D25</f>
        <v>0.63636363636363635</v>
      </c>
      <c r="O25" s="6">
        <f>COUNTIFS(Sta!$A:$A,$A25,Sta!$Y:$Y,"&gt;8")/$B25</f>
        <v>0.66666666666666663</v>
      </c>
      <c r="P25" s="6">
        <f>COUNTIFS(Sta!$B:$B,$A25,Sta!$Y:$Y,"&gt;8")/$C25</f>
        <v>0.6</v>
      </c>
      <c r="Q25" s="9">
        <f>(COUNTIFS(Sta!$A:$A,$A25,Sta!$Y:$Y,"&gt;10") +COUNTIFS(Sta!$B:$B,$A25,Sta!$Y:$Y,"&gt;10"))/$D25</f>
        <v>0.45454545454545453</v>
      </c>
      <c r="R25" s="6">
        <f>COUNTIFS(Sta!$A:$A,$A25,Sta!$Y:$Y,"&gt;10")/$B25</f>
        <v>0.5</v>
      </c>
      <c r="S25" s="6">
        <f>COUNTIFS(Sta!$B:$B,$A25,Sta!$Y:$Y,"&gt;10")/$C25</f>
        <v>0.4</v>
      </c>
      <c r="T25" s="9">
        <f>(COUNTIFS(Sta!$A:$A,$A25,Sta!$Y:$Y,"&lt;12") +COUNTIFS(Sta!$B:$B,$A25,Sta!$Y:$Y,"&lt;12"))/$D25</f>
        <v>0.54545454545454541</v>
      </c>
      <c r="U25" s="6">
        <f>COUNTIFS(Sta!$A:$A,$A25,Sta!$Y:$Y,"&lt;12")/$B25</f>
        <v>0.5</v>
      </c>
      <c r="V25" s="6">
        <f>COUNTIFS(Sta!$B:$B,$A25,Sta!$Y:$Y,"&lt;12")/$C25</f>
        <v>0.6</v>
      </c>
    </row>
    <row r="26" spans="1:22" x14ac:dyDescent="0.3">
      <c r="A26" t="s">
        <v>38</v>
      </c>
      <c r="B26" s="7">
        <f>COUNTIF(Sta!A:A,A26)</f>
        <v>5</v>
      </c>
      <c r="C26" s="4">
        <f>COUNTIF(Sta!B:B,A26)</f>
        <v>6</v>
      </c>
      <c r="D26" s="4">
        <f t="shared" si="0"/>
        <v>11</v>
      </c>
      <c r="E26" s="8">
        <f>(SUMIF(Sta!$A:$A,$A26,Sta!$Y:$Y)  + SUMIF(Sta!$B:$B,$A26,Sta!$Y:$Y) )/$D26</f>
        <v>10.454545454545455</v>
      </c>
      <c r="F26" s="5">
        <f>SUMIF(Sta!$A:$A,$A26,Sta!$Y:$Y)/$B26</f>
        <v>9.4</v>
      </c>
      <c r="G26" s="5">
        <f>SUMIF(Sta!$B:$B,$A26,Sta!$Y:$Y)/$C26</f>
        <v>11.333333333333334</v>
      </c>
      <c r="H26" s="8">
        <f>(SUMIF(Sta!$A:$A,$A26,Sta!$U:$U)  + SUMIF(Sta!$B:$B,$A26,Sta!$V:$V) )/$D26</f>
        <v>5.9090909090909092</v>
      </c>
      <c r="I26" s="5">
        <f>SUMIF(Sta!$A:$A,$A26,Sta!$U:$U)/$B26</f>
        <v>5.4</v>
      </c>
      <c r="J26" s="5">
        <f>SUMIF(Sta!$B:$B,$A26,Sta!$V:$V)/$C26</f>
        <v>6.333333333333333</v>
      </c>
      <c r="K26" s="8">
        <f>(SUMIF(Sta!$A:$A,$A26,Sta!$W:$W)  + SUMIF(Sta!$B:$B,$A26,Sta!$X:$X) )/$D26</f>
        <v>4.5454545454545459</v>
      </c>
      <c r="L26" s="5">
        <f>SUMIF(Sta!$A:$A,$A26,Sta!$W:$W)/$B26</f>
        <v>4</v>
      </c>
      <c r="M26" s="5">
        <f>SUMIF(Sta!$B:$B,$A26,Sta!$X:$X)/$C26</f>
        <v>5</v>
      </c>
      <c r="N26" s="9">
        <f>(COUNTIFS(Sta!$A:$A,$A26,Sta!$Y:$Y,"&gt;8") +COUNTIFS(Sta!$B:$B,$A26,Sta!$Y:$Y,"&gt;8"))/$D26</f>
        <v>0.81818181818181823</v>
      </c>
      <c r="O26" s="6">
        <f>COUNTIFS(Sta!$A:$A,$A26,Sta!$Y:$Y,"&gt;8")/$B26</f>
        <v>0.8</v>
      </c>
      <c r="P26" s="6">
        <f>COUNTIFS(Sta!$B:$B,$A26,Sta!$Y:$Y,"&gt;8")/$C26</f>
        <v>0.83333333333333337</v>
      </c>
      <c r="Q26" s="9">
        <f>(COUNTIFS(Sta!$A:$A,$A26,Sta!$Y:$Y,"&gt;10") +COUNTIFS(Sta!$B:$B,$A26,Sta!$Y:$Y,"&gt;10"))/$D26</f>
        <v>0.45454545454545453</v>
      </c>
      <c r="R26" s="6">
        <f>COUNTIFS(Sta!$A:$A,$A26,Sta!$Y:$Y,"&gt;10")/$B26</f>
        <v>0.4</v>
      </c>
      <c r="S26" s="6">
        <f>COUNTIFS(Sta!$B:$B,$A26,Sta!$Y:$Y,"&gt;10")/$C26</f>
        <v>0.5</v>
      </c>
      <c r="T26" s="9">
        <f>(COUNTIFS(Sta!$A:$A,$A26,Sta!$Y:$Y,"&lt;12") +COUNTIFS(Sta!$B:$B,$A26,Sta!$Y:$Y,"&lt;12"))/$D26</f>
        <v>0.63636363636363635</v>
      </c>
      <c r="U26" s="6">
        <f>COUNTIFS(Sta!$A:$A,$A26,Sta!$Y:$Y,"&lt;12")/$B26</f>
        <v>0.8</v>
      </c>
      <c r="V26" s="6">
        <f>COUNTIFS(Sta!$B:$B,$A26,Sta!$Y:$Y,"&lt;12")/$C26</f>
        <v>0.5</v>
      </c>
    </row>
    <row r="27" spans="1:22" x14ac:dyDescent="0.3">
      <c r="A27" t="s">
        <v>47</v>
      </c>
      <c r="B27" s="7">
        <f>COUNTIF(Sta!A:A,A27)</f>
        <v>6</v>
      </c>
      <c r="C27" s="4">
        <f>COUNTIF(Sta!B:B,A27)</f>
        <v>5</v>
      </c>
      <c r="D27" s="4">
        <f t="shared" si="0"/>
        <v>11</v>
      </c>
      <c r="E27" s="8">
        <f>(SUMIF(Sta!$A:$A,$A27,Sta!$Y:$Y)  + SUMIF(Sta!$B:$B,$A27,Sta!$Y:$Y) )/$D27</f>
        <v>10.818181818181818</v>
      </c>
      <c r="F27" s="5">
        <f>SUMIF(Sta!$A:$A,$A27,Sta!$Y:$Y)/$B27</f>
        <v>12</v>
      </c>
      <c r="G27" s="5">
        <f>SUMIF(Sta!$B:$B,$A27,Sta!$Y:$Y)/$C27</f>
        <v>9.4</v>
      </c>
      <c r="H27" s="8">
        <f>(SUMIF(Sta!$A:$A,$A27,Sta!$U:$U)  + SUMIF(Sta!$B:$B,$A27,Sta!$V:$V) )/$D27</f>
        <v>5.6363636363636367</v>
      </c>
      <c r="I27" s="5">
        <f>SUMIF(Sta!$A:$A,$A27,Sta!$U:$U)/$B27</f>
        <v>7.333333333333333</v>
      </c>
      <c r="J27" s="5">
        <f>SUMIF(Sta!$B:$B,$A27,Sta!$V:$V)/$C27</f>
        <v>3.6</v>
      </c>
      <c r="K27" s="8">
        <f>(SUMIF(Sta!$A:$A,$A27,Sta!$W:$W)  + SUMIF(Sta!$B:$B,$A27,Sta!$X:$X) )/$D27</f>
        <v>5.1818181818181817</v>
      </c>
      <c r="L27" s="5">
        <f>SUMIF(Sta!$A:$A,$A27,Sta!$W:$W)/$B27</f>
        <v>4.666666666666667</v>
      </c>
      <c r="M27" s="5">
        <f>SUMIF(Sta!$B:$B,$A27,Sta!$X:$X)/$C27</f>
        <v>5.8</v>
      </c>
      <c r="N27" s="9">
        <f>(COUNTIFS(Sta!$A:$A,$A27,Sta!$Y:$Y,"&gt;8") +COUNTIFS(Sta!$B:$B,$A27,Sta!$Y:$Y,"&gt;8"))/$D27</f>
        <v>0.81818181818181823</v>
      </c>
      <c r="O27" s="6">
        <f>COUNTIFS(Sta!$A:$A,$A27,Sta!$Y:$Y,"&gt;8")/$B27</f>
        <v>1</v>
      </c>
      <c r="P27" s="6">
        <f>COUNTIFS(Sta!$B:$B,$A27,Sta!$Y:$Y,"&gt;8")/$C27</f>
        <v>0.6</v>
      </c>
      <c r="Q27" s="9">
        <f>(COUNTIFS(Sta!$A:$A,$A27,Sta!$Y:$Y,"&gt;10") +COUNTIFS(Sta!$B:$B,$A27,Sta!$Y:$Y,"&gt;10"))/$D27</f>
        <v>0.45454545454545453</v>
      </c>
      <c r="R27" s="6">
        <f>COUNTIFS(Sta!$A:$A,$A27,Sta!$Y:$Y,"&gt;10")/$B27</f>
        <v>0.5</v>
      </c>
      <c r="S27" s="6">
        <f>COUNTIFS(Sta!$B:$B,$A27,Sta!$Y:$Y,"&gt;10")/$C27</f>
        <v>0.4</v>
      </c>
      <c r="T27" s="9">
        <f>(COUNTIFS(Sta!$A:$A,$A27,Sta!$Y:$Y,"&lt;12") +COUNTIFS(Sta!$B:$B,$A27,Sta!$Y:$Y,"&lt;12"))/$D27</f>
        <v>0.54545454545454541</v>
      </c>
      <c r="U27" s="6">
        <f>COUNTIFS(Sta!$A:$A,$A27,Sta!$Y:$Y,"&lt;12")/$B27</f>
        <v>0.5</v>
      </c>
      <c r="V27" s="6">
        <f>COUNTIFS(Sta!$B:$B,$A27,Sta!$Y:$Y,"&lt;12")/$C27</f>
        <v>0.6</v>
      </c>
    </row>
    <row r="28" spans="1:22" x14ac:dyDescent="0.3">
      <c r="A28" t="s">
        <v>42</v>
      </c>
      <c r="B28" s="7">
        <f>COUNTIF(Sta!A:A,A28)</f>
        <v>6</v>
      </c>
      <c r="C28" s="4">
        <f>COUNTIF(Sta!B:B,A28)</f>
        <v>5</v>
      </c>
      <c r="D28" s="4">
        <f t="shared" si="0"/>
        <v>11</v>
      </c>
      <c r="E28" s="8">
        <f>(SUMIF(Sta!$A:$A,$A28,Sta!$Y:$Y)  + SUMIF(Sta!$B:$B,$A28,Sta!$Y:$Y) )/$D28</f>
        <v>10.363636363636363</v>
      </c>
      <c r="F28" s="5">
        <f>SUMIF(Sta!$A:$A,$A28,Sta!$Y:$Y)/$B28</f>
        <v>9.3333333333333339</v>
      </c>
      <c r="G28" s="5">
        <f>SUMIF(Sta!$B:$B,$A28,Sta!$Y:$Y)/$C28</f>
        <v>11.6</v>
      </c>
      <c r="H28" s="8">
        <f>(SUMIF(Sta!$A:$A,$A28,Sta!$U:$U)  + SUMIF(Sta!$B:$B,$A28,Sta!$V:$V) )/$D28</f>
        <v>6.3636363636363633</v>
      </c>
      <c r="I28" s="5">
        <f>SUMIF(Sta!$A:$A,$A28,Sta!$U:$U)/$B28</f>
        <v>6.5</v>
      </c>
      <c r="J28" s="5">
        <f>SUMIF(Sta!$B:$B,$A28,Sta!$V:$V)/$C28</f>
        <v>6.2</v>
      </c>
      <c r="K28" s="8">
        <f>(SUMIF(Sta!$A:$A,$A28,Sta!$W:$W)  + SUMIF(Sta!$B:$B,$A28,Sta!$X:$X) )/$D28</f>
        <v>4</v>
      </c>
      <c r="L28" s="5">
        <f>SUMIF(Sta!$A:$A,$A28,Sta!$W:$W)/$B28</f>
        <v>2.8333333333333335</v>
      </c>
      <c r="M28" s="5">
        <f>SUMIF(Sta!$B:$B,$A28,Sta!$X:$X)/$C28</f>
        <v>5.4</v>
      </c>
      <c r="N28" s="9">
        <f>(COUNTIFS(Sta!$A:$A,$A28,Sta!$Y:$Y,"&gt;8") +COUNTIFS(Sta!$B:$B,$A28,Sta!$Y:$Y,"&gt;8"))/$D28</f>
        <v>0.54545454545454541</v>
      </c>
      <c r="O28" s="6">
        <f>COUNTIFS(Sta!$A:$A,$A28,Sta!$Y:$Y,"&gt;8")/$B28</f>
        <v>0.5</v>
      </c>
      <c r="P28" s="6">
        <f>COUNTIFS(Sta!$B:$B,$A28,Sta!$Y:$Y,"&gt;8")/$C28</f>
        <v>0.6</v>
      </c>
      <c r="Q28" s="9">
        <f>(COUNTIFS(Sta!$A:$A,$A28,Sta!$Y:$Y,"&gt;10") +COUNTIFS(Sta!$B:$B,$A28,Sta!$Y:$Y,"&gt;10"))/$D28</f>
        <v>0.45454545454545453</v>
      </c>
      <c r="R28" s="6">
        <f>COUNTIFS(Sta!$A:$A,$A28,Sta!$Y:$Y,"&gt;10")/$B28</f>
        <v>0.33333333333333331</v>
      </c>
      <c r="S28" s="6">
        <f>COUNTIFS(Sta!$B:$B,$A28,Sta!$Y:$Y,"&gt;10")/$C28</f>
        <v>0.6</v>
      </c>
      <c r="T28" s="9">
        <f>(COUNTIFS(Sta!$A:$A,$A28,Sta!$Y:$Y,"&lt;12") +COUNTIFS(Sta!$B:$B,$A28,Sta!$Y:$Y,"&lt;12"))/$D28</f>
        <v>0.54545454545454541</v>
      </c>
      <c r="U28" s="6">
        <f>COUNTIFS(Sta!$A:$A,$A28,Sta!$Y:$Y,"&lt;12")/$B28</f>
        <v>0.66666666666666663</v>
      </c>
      <c r="V28" s="6">
        <f>COUNTIFS(Sta!$B:$B,$A28,Sta!$Y:$Y,"&lt;12")/$C28</f>
        <v>0.4</v>
      </c>
    </row>
    <row r="29" spans="1:22" x14ac:dyDescent="0.3">
      <c r="A29" t="s">
        <v>40</v>
      </c>
      <c r="B29" s="7">
        <f>COUNTIF(Sta!A:A,A29)</f>
        <v>5</v>
      </c>
      <c r="C29" s="4">
        <f>COUNTIF(Sta!B:B,A29)</f>
        <v>6</v>
      </c>
      <c r="D29" s="4">
        <f t="shared" si="0"/>
        <v>11</v>
      </c>
      <c r="E29" s="8">
        <f>(SUMIF(Sta!$A:$A,$A29,Sta!$Y:$Y)  + SUMIF(Sta!$B:$B,$A29,Sta!$Y:$Y) )/$D29</f>
        <v>12.818181818181818</v>
      </c>
      <c r="F29" s="5">
        <f>SUMIF(Sta!$A:$A,$A29,Sta!$Y:$Y)/$B29</f>
        <v>14.2</v>
      </c>
      <c r="G29" s="5">
        <f>SUMIF(Sta!$B:$B,$A29,Sta!$Y:$Y)/$C29</f>
        <v>11.666666666666666</v>
      </c>
      <c r="H29" s="8">
        <f>(SUMIF(Sta!$A:$A,$A29,Sta!$U:$U)  + SUMIF(Sta!$B:$B,$A29,Sta!$V:$V) )/$D29</f>
        <v>5.6363636363636367</v>
      </c>
      <c r="I29" s="5">
        <f>SUMIF(Sta!$A:$A,$A29,Sta!$U:$U)/$B29</f>
        <v>7</v>
      </c>
      <c r="J29" s="5">
        <f>SUMIF(Sta!$B:$B,$A29,Sta!$V:$V)/$C29</f>
        <v>4.5</v>
      </c>
      <c r="K29" s="8">
        <f>(SUMIF(Sta!$A:$A,$A29,Sta!$W:$W)  + SUMIF(Sta!$B:$B,$A29,Sta!$X:$X) )/$D29</f>
        <v>7.1818181818181817</v>
      </c>
      <c r="L29" s="5">
        <f>SUMIF(Sta!$A:$A,$A29,Sta!$W:$W)/$B29</f>
        <v>7.2</v>
      </c>
      <c r="M29" s="5">
        <f>SUMIF(Sta!$B:$B,$A29,Sta!$X:$X)/$C29</f>
        <v>7.166666666666667</v>
      </c>
      <c r="N29" s="9">
        <f>(COUNTIFS(Sta!$A:$A,$A29,Sta!$Y:$Y,"&gt;8") +COUNTIFS(Sta!$B:$B,$A29,Sta!$Y:$Y,"&gt;8"))/$D29</f>
        <v>0.90909090909090906</v>
      </c>
      <c r="O29" s="6">
        <f>COUNTIFS(Sta!$A:$A,$A29,Sta!$Y:$Y,"&gt;8")/$B29</f>
        <v>1</v>
      </c>
      <c r="P29" s="6">
        <f>COUNTIFS(Sta!$B:$B,$A29,Sta!$Y:$Y,"&gt;8")/$C29</f>
        <v>0.83333333333333337</v>
      </c>
      <c r="Q29" s="9">
        <f>(COUNTIFS(Sta!$A:$A,$A29,Sta!$Y:$Y,"&gt;10") +COUNTIFS(Sta!$B:$B,$A29,Sta!$Y:$Y,"&gt;10"))/$D29</f>
        <v>0.81818181818181823</v>
      </c>
      <c r="R29" s="6">
        <f>COUNTIFS(Sta!$A:$A,$A29,Sta!$Y:$Y,"&gt;10")/$B29</f>
        <v>1</v>
      </c>
      <c r="S29" s="6">
        <f>COUNTIFS(Sta!$B:$B,$A29,Sta!$Y:$Y,"&gt;10")/$C29</f>
        <v>0.66666666666666663</v>
      </c>
      <c r="T29" s="9">
        <f>(COUNTIFS(Sta!$A:$A,$A29,Sta!$Y:$Y,"&lt;12") +COUNTIFS(Sta!$B:$B,$A29,Sta!$Y:$Y,"&lt;12"))/$D29</f>
        <v>0.18181818181818182</v>
      </c>
      <c r="U29" s="6">
        <f>COUNTIFS(Sta!$A:$A,$A29,Sta!$Y:$Y,"&lt;12")/$B29</f>
        <v>0</v>
      </c>
      <c r="V29" s="6">
        <f>COUNTIFS(Sta!$B:$B,$A29,Sta!$Y:$Y,"&lt;12")/$C29</f>
        <v>0.33333333333333331</v>
      </c>
    </row>
    <row r="30" spans="1:22" x14ac:dyDescent="0.3">
      <c r="A30" t="s">
        <v>50</v>
      </c>
      <c r="B30" s="7">
        <f>COUNTIF(Sta!A:A,A30)</f>
        <v>6</v>
      </c>
      <c r="C30" s="4">
        <f>COUNTIF(Sta!B:B,A30)</f>
        <v>5</v>
      </c>
      <c r="D30" s="4">
        <f t="shared" si="0"/>
        <v>11</v>
      </c>
      <c r="E30" s="8">
        <f>(SUMIF(Sta!$A:$A,$A30,Sta!$Y:$Y)  + SUMIF(Sta!$B:$B,$A30,Sta!$Y:$Y) )/$D30</f>
        <v>12.636363636363637</v>
      </c>
      <c r="F30" s="5">
        <f>SUMIF(Sta!$A:$A,$A30,Sta!$Y:$Y)/$B30</f>
        <v>11.666666666666666</v>
      </c>
      <c r="G30" s="5">
        <f>SUMIF(Sta!$B:$B,$A30,Sta!$Y:$Y)/$C30</f>
        <v>13.8</v>
      </c>
      <c r="H30" s="8">
        <f>(SUMIF(Sta!$A:$A,$A30,Sta!$U:$U)  + SUMIF(Sta!$B:$B,$A30,Sta!$V:$V) )/$D30</f>
        <v>5.6363636363636367</v>
      </c>
      <c r="I30" s="5">
        <f>SUMIF(Sta!$A:$A,$A30,Sta!$U:$U)/$B30</f>
        <v>6.166666666666667</v>
      </c>
      <c r="J30" s="5">
        <f>SUMIF(Sta!$B:$B,$A30,Sta!$V:$V)/$C30</f>
        <v>5</v>
      </c>
      <c r="K30" s="8">
        <f>(SUMIF(Sta!$A:$A,$A30,Sta!$W:$W)  + SUMIF(Sta!$B:$B,$A30,Sta!$X:$X) )/$D30</f>
        <v>7</v>
      </c>
      <c r="L30" s="5">
        <f>SUMIF(Sta!$A:$A,$A30,Sta!$W:$W)/$B30</f>
        <v>5.5</v>
      </c>
      <c r="M30" s="5">
        <f>SUMIF(Sta!$B:$B,$A30,Sta!$X:$X)/$C30</f>
        <v>8.8000000000000007</v>
      </c>
      <c r="N30" s="9">
        <f>(COUNTIFS(Sta!$A:$A,$A30,Sta!$Y:$Y,"&gt;8") +COUNTIFS(Sta!$B:$B,$A30,Sta!$Y:$Y,"&gt;8"))/$D30</f>
        <v>0.90909090909090906</v>
      </c>
      <c r="O30" s="6">
        <f>COUNTIFS(Sta!$A:$A,$A30,Sta!$Y:$Y,"&gt;8")/$B30</f>
        <v>0.83333333333333337</v>
      </c>
      <c r="P30" s="6">
        <f>COUNTIFS(Sta!$B:$B,$A30,Sta!$Y:$Y,"&gt;8")/$C30</f>
        <v>1</v>
      </c>
      <c r="Q30" s="9">
        <f>(COUNTIFS(Sta!$A:$A,$A30,Sta!$Y:$Y,"&gt;10") +COUNTIFS(Sta!$B:$B,$A30,Sta!$Y:$Y,"&gt;10"))/$D30</f>
        <v>0.90909090909090906</v>
      </c>
      <c r="R30" s="6">
        <f>COUNTIFS(Sta!$A:$A,$A30,Sta!$Y:$Y,"&gt;10")/$B30</f>
        <v>0.83333333333333337</v>
      </c>
      <c r="S30" s="6">
        <f>COUNTIFS(Sta!$B:$B,$A30,Sta!$Y:$Y,"&gt;10")/$C30</f>
        <v>1</v>
      </c>
      <c r="T30" s="9">
        <f>(COUNTIFS(Sta!$A:$A,$A30,Sta!$Y:$Y,"&lt;12") +COUNTIFS(Sta!$B:$B,$A30,Sta!$Y:$Y,"&lt;12"))/$D30</f>
        <v>0.18181818181818182</v>
      </c>
      <c r="U30" s="6">
        <f>COUNTIFS(Sta!$A:$A,$A30,Sta!$Y:$Y,"&lt;12")/$B30</f>
        <v>0.33333333333333331</v>
      </c>
      <c r="V30" s="6">
        <f>COUNTIFS(Sta!$B:$B,$A30,Sta!$Y:$Y,"&lt;12")/$C30</f>
        <v>0</v>
      </c>
    </row>
    <row r="31" spans="1:22" x14ac:dyDescent="0.3">
      <c r="A31" t="s">
        <v>43</v>
      </c>
      <c r="B31" s="7">
        <f>COUNTIF(Sta!A:A,A31)</f>
        <v>6</v>
      </c>
      <c r="C31" s="4">
        <f>COUNTIF(Sta!B:B,A31)</f>
        <v>5</v>
      </c>
      <c r="D31" s="4">
        <f t="shared" si="0"/>
        <v>11</v>
      </c>
      <c r="E31" s="8">
        <f>(SUMIF(Sta!$A:$A,$A31,Sta!$Y:$Y)  + SUMIF(Sta!$B:$B,$A31,Sta!$Y:$Y) )/$D31</f>
        <v>12.090909090909092</v>
      </c>
      <c r="F31" s="5">
        <f>SUMIF(Sta!$A:$A,$A31,Sta!$Y:$Y)/$B31</f>
        <v>12.166666666666666</v>
      </c>
      <c r="G31" s="5">
        <f>SUMIF(Sta!$B:$B,$A31,Sta!$Y:$Y)/$C31</f>
        <v>12</v>
      </c>
      <c r="H31" s="8">
        <f>(SUMIF(Sta!$A:$A,$A31,Sta!$U:$U)  + SUMIF(Sta!$B:$B,$A31,Sta!$V:$V) )/$D31</f>
        <v>5.1818181818181817</v>
      </c>
      <c r="I31" s="5">
        <f>SUMIF(Sta!$A:$A,$A31,Sta!$U:$U)/$B31</f>
        <v>6.166666666666667</v>
      </c>
      <c r="J31" s="5">
        <f>SUMIF(Sta!$B:$B,$A31,Sta!$V:$V)/$C31</f>
        <v>4</v>
      </c>
      <c r="K31" s="8">
        <f>(SUMIF(Sta!$A:$A,$A31,Sta!$W:$W)  + SUMIF(Sta!$B:$B,$A31,Sta!$X:$X) )/$D31</f>
        <v>6.9090909090909092</v>
      </c>
      <c r="L31" s="5">
        <f>SUMIF(Sta!$A:$A,$A31,Sta!$W:$W)/$B31</f>
        <v>6</v>
      </c>
      <c r="M31" s="5">
        <f>SUMIF(Sta!$B:$B,$A31,Sta!$X:$X)/$C31</f>
        <v>8</v>
      </c>
      <c r="N31" s="9">
        <f>(COUNTIFS(Sta!$A:$A,$A31,Sta!$Y:$Y,"&gt;8") +COUNTIFS(Sta!$B:$B,$A31,Sta!$Y:$Y,"&gt;8"))/$D31</f>
        <v>0.81818181818181823</v>
      </c>
      <c r="O31" s="6">
        <f>COUNTIFS(Sta!$A:$A,$A31,Sta!$Y:$Y,"&gt;8")/$B31</f>
        <v>0.83333333333333337</v>
      </c>
      <c r="P31" s="6">
        <f>COUNTIFS(Sta!$B:$B,$A31,Sta!$Y:$Y,"&gt;8")/$C31</f>
        <v>0.8</v>
      </c>
      <c r="Q31" s="9">
        <f>(COUNTIFS(Sta!$A:$A,$A31,Sta!$Y:$Y,"&gt;10") +COUNTIFS(Sta!$B:$B,$A31,Sta!$Y:$Y,"&gt;10"))/$D31</f>
        <v>0.45454545454545453</v>
      </c>
      <c r="R31" s="6">
        <f>COUNTIFS(Sta!$A:$A,$A31,Sta!$Y:$Y,"&gt;10")/$B31</f>
        <v>0.5</v>
      </c>
      <c r="S31" s="6">
        <f>COUNTIFS(Sta!$B:$B,$A31,Sta!$Y:$Y,"&gt;10")/$C31</f>
        <v>0.4</v>
      </c>
      <c r="T31" s="9">
        <f>(COUNTIFS(Sta!$A:$A,$A31,Sta!$Y:$Y,"&lt;12") +COUNTIFS(Sta!$B:$B,$A31,Sta!$Y:$Y,"&lt;12"))/$D31</f>
        <v>0.54545454545454541</v>
      </c>
      <c r="U31" s="6">
        <f>COUNTIFS(Sta!$A:$A,$A31,Sta!$Y:$Y,"&lt;12")/$B31</f>
        <v>0.5</v>
      </c>
      <c r="V31" s="6">
        <f>COUNTIFS(Sta!$B:$B,$A31,Sta!$Y:$Y,"&lt;12")/$C31</f>
        <v>0.6</v>
      </c>
    </row>
    <row r="32" spans="1:22" x14ac:dyDescent="0.3">
      <c r="A32" t="s">
        <v>51</v>
      </c>
      <c r="B32" s="7">
        <f>COUNTIF(Sta!A:A,A32)</f>
        <v>6</v>
      </c>
      <c r="C32" s="4">
        <f>COUNTIF(Sta!B:B,A32)</f>
        <v>5</v>
      </c>
      <c r="D32" s="4">
        <f t="shared" si="0"/>
        <v>11</v>
      </c>
      <c r="E32" s="8">
        <f>(SUMIF(Sta!$A:$A,$A32,Sta!$Y:$Y)  + SUMIF(Sta!$B:$B,$A32,Sta!$Y:$Y) )/$D32</f>
        <v>10.909090909090908</v>
      </c>
      <c r="F32" s="5">
        <f>SUMIF(Sta!$A:$A,$A32,Sta!$Y:$Y)/$B32</f>
        <v>10.166666666666666</v>
      </c>
      <c r="G32" s="5">
        <f>SUMIF(Sta!$B:$B,$A32,Sta!$Y:$Y)/$C32</f>
        <v>11.8</v>
      </c>
      <c r="H32" s="8">
        <f>(SUMIF(Sta!$A:$A,$A32,Sta!$U:$U)  + SUMIF(Sta!$B:$B,$A32,Sta!$V:$V) )/$D32</f>
        <v>4.9090909090909092</v>
      </c>
      <c r="I32" s="5">
        <f>SUMIF(Sta!$A:$A,$A32,Sta!$U:$U)/$B32</f>
        <v>5.833333333333333</v>
      </c>
      <c r="J32" s="5">
        <f>SUMIF(Sta!$B:$B,$A32,Sta!$V:$V)/$C32</f>
        <v>3.8</v>
      </c>
      <c r="K32" s="8">
        <f>(SUMIF(Sta!$A:$A,$A32,Sta!$W:$W)  + SUMIF(Sta!$B:$B,$A32,Sta!$X:$X) )/$D32</f>
        <v>6</v>
      </c>
      <c r="L32" s="5">
        <f>SUMIF(Sta!$A:$A,$A32,Sta!$W:$W)/$B32</f>
        <v>4.333333333333333</v>
      </c>
      <c r="M32" s="5">
        <f>SUMIF(Sta!$B:$B,$A32,Sta!$X:$X)/$C32</f>
        <v>8</v>
      </c>
      <c r="N32" s="9">
        <f>(COUNTIFS(Sta!$A:$A,$A32,Sta!$Y:$Y,"&gt;8") +COUNTIFS(Sta!$B:$B,$A32,Sta!$Y:$Y,"&gt;8"))/$D32</f>
        <v>0.81818181818181823</v>
      </c>
      <c r="O32" s="6">
        <f>COUNTIFS(Sta!$A:$A,$A32,Sta!$Y:$Y,"&gt;8")/$B32</f>
        <v>0.83333333333333337</v>
      </c>
      <c r="P32" s="6">
        <f>COUNTIFS(Sta!$B:$B,$A32,Sta!$Y:$Y,"&gt;8")/$C32</f>
        <v>0.8</v>
      </c>
      <c r="Q32" s="9">
        <f>(COUNTIFS(Sta!$A:$A,$A32,Sta!$Y:$Y,"&gt;10") +COUNTIFS(Sta!$B:$B,$A32,Sta!$Y:$Y,"&gt;10"))/$D32</f>
        <v>0.54545454545454541</v>
      </c>
      <c r="R32" s="6">
        <f>COUNTIFS(Sta!$A:$A,$A32,Sta!$Y:$Y,"&gt;10")/$B32</f>
        <v>0.33333333333333331</v>
      </c>
      <c r="S32" s="6">
        <f>COUNTIFS(Sta!$B:$B,$A32,Sta!$Y:$Y,"&gt;10")/$C32</f>
        <v>0.8</v>
      </c>
      <c r="T32" s="9">
        <f>(COUNTIFS(Sta!$A:$A,$A32,Sta!$Y:$Y,"&lt;12") +COUNTIFS(Sta!$B:$B,$A32,Sta!$Y:$Y,"&lt;12"))/$D32</f>
        <v>0.54545454545454541</v>
      </c>
      <c r="U32" s="6">
        <f>COUNTIFS(Sta!$A:$A,$A32,Sta!$Y:$Y,"&lt;12")/$B32</f>
        <v>0.66666666666666663</v>
      </c>
      <c r="V32" s="6">
        <f>COUNTIFS(Sta!$B:$B,$A32,Sta!$Y:$Y,"&lt;12")/$C32</f>
        <v>0.4</v>
      </c>
    </row>
    <row r="33" spans="1:22" x14ac:dyDescent="0.3">
      <c r="A33" t="s">
        <v>44</v>
      </c>
      <c r="B33" s="7">
        <f>COUNTIF(Sta!A:A,A33)</f>
        <v>5</v>
      </c>
      <c r="C33" s="4">
        <f>COUNTIF(Sta!B:B,A33)</f>
        <v>6</v>
      </c>
      <c r="D33" s="4">
        <f t="shared" si="0"/>
        <v>11</v>
      </c>
      <c r="E33" s="8">
        <f>(SUMIF(Sta!$A:$A,$A33,Sta!$Y:$Y)  + SUMIF(Sta!$B:$B,$A33,Sta!$Y:$Y) )/$D33</f>
        <v>10.545454545454545</v>
      </c>
      <c r="F33" s="5">
        <f>SUMIF(Sta!$A:$A,$A33,Sta!$Y:$Y)/$B33</f>
        <v>12.8</v>
      </c>
      <c r="G33" s="5">
        <f>SUMIF(Sta!$B:$B,$A33,Sta!$Y:$Y)/$C33</f>
        <v>8.6666666666666661</v>
      </c>
      <c r="H33" s="8">
        <f>(SUMIF(Sta!$A:$A,$A33,Sta!$U:$U)  + SUMIF(Sta!$B:$B,$A33,Sta!$V:$V) )/$D33</f>
        <v>6.7272727272727275</v>
      </c>
      <c r="I33" s="5">
        <f>SUMIF(Sta!$A:$A,$A33,Sta!$U:$U)/$B33</f>
        <v>9.8000000000000007</v>
      </c>
      <c r="J33" s="5">
        <f>SUMIF(Sta!$B:$B,$A33,Sta!$V:$V)/$C33</f>
        <v>4.166666666666667</v>
      </c>
      <c r="K33" s="8">
        <f>(SUMIF(Sta!$A:$A,$A33,Sta!$W:$W)  + SUMIF(Sta!$B:$B,$A33,Sta!$X:$X) )/$D33</f>
        <v>3.8181818181818183</v>
      </c>
      <c r="L33" s="5">
        <f>SUMIF(Sta!$A:$A,$A33,Sta!$W:$W)/$B33</f>
        <v>3</v>
      </c>
      <c r="M33" s="5">
        <f>SUMIF(Sta!$B:$B,$A33,Sta!$X:$X)/$C33</f>
        <v>4.5</v>
      </c>
      <c r="N33" s="9">
        <f>(COUNTIFS(Sta!$A:$A,$A33,Sta!$Y:$Y,"&gt;8") +COUNTIFS(Sta!$B:$B,$A33,Sta!$Y:$Y,"&gt;8"))/$D33</f>
        <v>0.63636363636363635</v>
      </c>
      <c r="O33" s="6">
        <f>COUNTIFS(Sta!$A:$A,$A33,Sta!$Y:$Y,"&gt;8")/$B33</f>
        <v>0.8</v>
      </c>
      <c r="P33" s="6">
        <f>COUNTIFS(Sta!$B:$B,$A33,Sta!$Y:$Y,"&gt;8")/$C33</f>
        <v>0.5</v>
      </c>
      <c r="Q33" s="9">
        <f>(COUNTIFS(Sta!$A:$A,$A33,Sta!$Y:$Y,"&gt;10") +COUNTIFS(Sta!$B:$B,$A33,Sta!$Y:$Y,"&gt;10"))/$D33</f>
        <v>0.45454545454545453</v>
      </c>
      <c r="R33" s="6">
        <f>COUNTIFS(Sta!$A:$A,$A33,Sta!$Y:$Y,"&gt;10")/$B33</f>
        <v>0.6</v>
      </c>
      <c r="S33" s="6">
        <f>COUNTIFS(Sta!$B:$B,$A33,Sta!$Y:$Y,"&gt;10")/$C33</f>
        <v>0.33333333333333331</v>
      </c>
      <c r="T33" s="9">
        <f>(COUNTIFS(Sta!$A:$A,$A33,Sta!$Y:$Y,"&lt;12") +COUNTIFS(Sta!$B:$B,$A33,Sta!$Y:$Y,"&lt;12"))/$D33</f>
        <v>0.54545454545454541</v>
      </c>
      <c r="U33" s="6">
        <f>COUNTIFS(Sta!$A:$A,$A33,Sta!$Y:$Y,"&lt;12")/$B33</f>
        <v>0.4</v>
      </c>
      <c r="V33" s="6">
        <f>COUNTIFS(Sta!$B:$B,$A33,Sta!$Y:$Y,"&lt;12")/$C33</f>
        <v>0.66666666666666663</v>
      </c>
    </row>
    <row r="34" spans="1:22" x14ac:dyDescent="0.3">
      <c r="A34" t="s">
        <v>52</v>
      </c>
      <c r="B34" s="7">
        <f>COUNTIF(Sta!A:A,A34)</f>
        <v>5</v>
      </c>
      <c r="C34" s="4">
        <f>COUNTIF(Sta!B:B,A34)</f>
        <v>6</v>
      </c>
      <c r="D34" s="4">
        <f t="shared" si="0"/>
        <v>11</v>
      </c>
      <c r="E34" s="8">
        <f>(SUMIF(Sta!$A:$A,$A34,Sta!$Y:$Y)  + SUMIF(Sta!$B:$B,$A34,Sta!$Y:$Y) )/$D34</f>
        <v>9.9090909090909083</v>
      </c>
      <c r="F34" s="5">
        <f>SUMIF(Sta!$A:$A,$A34,Sta!$Y:$Y)/$B34</f>
        <v>10.8</v>
      </c>
      <c r="G34" s="5">
        <f>SUMIF(Sta!$B:$B,$A34,Sta!$Y:$Y)/$C34</f>
        <v>9.1666666666666661</v>
      </c>
      <c r="H34" s="8">
        <f>(SUMIF(Sta!$A:$A,$A34,Sta!$U:$U)  + SUMIF(Sta!$B:$B,$A34,Sta!$V:$V) )/$D34</f>
        <v>5.7272727272727275</v>
      </c>
      <c r="I34" s="5">
        <f>SUMIF(Sta!$A:$A,$A34,Sta!$U:$U)/$B34</f>
        <v>6.4</v>
      </c>
      <c r="J34" s="5">
        <f>SUMIF(Sta!$B:$B,$A34,Sta!$V:$V)/$C34</f>
        <v>5.166666666666667</v>
      </c>
      <c r="K34" s="8">
        <f>(SUMIF(Sta!$A:$A,$A34,Sta!$W:$W)  + SUMIF(Sta!$B:$B,$A34,Sta!$X:$X) )/$D34</f>
        <v>4.1818181818181817</v>
      </c>
      <c r="L34" s="5">
        <f>SUMIF(Sta!$A:$A,$A34,Sta!$W:$W)/$B34</f>
        <v>4.4000000000000004</v>
      </c>
      <c r="M34" s="5">
        <f>SUMIF(Sta!$B:$B,$A34,Sta!$X:$X)/$C34</f>
        <v>4</v>
      </c>
      <c r="N34" s="9">
        <f>(COUNTIFS(Sta!$A:$A,$A34,Sta!$Y:$Y,"&gt;8") +COUNTIFS(Sta!$B:$B,$A34,Sta!$Y:$Y,"&gt;8"))/$D34</f>
        <v>0.72727272727272729</v>
      </c>
      <c r="O34" s="6">
        <f>COUNTIFS(Sta!$A:$A,$A34,Sta!$Y:$Y,"&gt;8")/$B34</f>
        <v>0.8</v>
      </c>
      <c r="P34" s="6">
        <f>COUNTIFS(Sta!$B:$B,$A34,Sta!$Y:$Y,"&gt;8")/$C34</f>
        <v>0.66666666666666663</v>
      </c>
      <c r="Q34" s="9">
        <f>(COUNTIFS(Sta!$A:$A,$A34,Sta!$Y:$Y,"&gt;10") +COUNTIFS(Sta!$B:$B,$A34,Sta!$Y:$Y,"&gt;10"))/$D34</f>
        <v>0.36363636363636365</v>
      </c>
      <c r="R34" s="6">
        <f>COUNTIFS(Sta!$A:$A,$A34,Sta!$Y:$Y,"&gt;10")/$B34</f>
        <v>0.4</v>
      </c>
      <c r="S34" s="6">
        <f>COUNTIFS(Sta!$B:$B,$A34,Sta!$Y:$Y,"&gt;10")/$C34</f>
        <v>0.33333333333333331</v>
      </c>
      <c r="T34" s="9">
        <f>(COUNTIFS(Sta!$A:$A,$A34,Sta!$Y:$Y,"&lt;12") +COUNTIFS(Sta!$B:$B,$A34,Sta!$Y:$Y,"&lt;12"))/$D34</f>
        <v>0.63636363636363635</v>
      </c>
      <c r="U34" s="6">
        <f>COUNTIFS(Sta!$A:$A,$A34,Sta!$Y:$Y,"&lt;12")/$B34</f>
        <v>0.6</v>
      </c>
      <c r="V34" s="6">
        <f>COUNTIFS(Sta!$B:$B,$A34,Sta!$Y:$Y,"&lt;12")/$C34</f>
        <v>0.66666666666666663</v>
      </c>
    </row>
    <row r="35" spans="1:22" x14ac:dyDescent="0.3">
      <c r="A35" t="s">
        <v>49</v>
      </c>
      <c r="B35" s="7">
        <f>COUNTIF(Sta!A:A,A35)</f>
        <v>6</v>
      </c>
      <c r="C35" s="4">
        <f>COUNTIF(Sta!B:B,A35)</f>
        <v>5</v>
      </c>
      <c r="D35" s="4">
        <f t="shared" si="0"/>
        <v>11</v>
      </c>
      <c r="E35" s="8">
        <f>(SUMIF(Sta!$A:$A,$A35,Sta!$Y:$Y)  + SUMIF(Sta!$B:$B,$A35,Sta!$Y:$Y) )/$D35</f>
        <v>10.545454545454545</v>
      </c>
      <c r="F35" s="5">
        <f>SUMIF(Sta!$A:$A,$A35,Sta!$Y:$Y)/$B35</f>
        <v>11.5</v>
      </c>
      <c r="G35" s="5">
        <f>SUMIF(Sta!$B:$B,$A35,Sta!$Y:$Y)/$C35</f>
        <v>9.4</v>
      </c>
      <c r="H35" s="8">
        <f>(SUMIF(Sta!$A:$A,$A35,Sta!$U:$U)  + SUMIF(Sta!$B:$B,$A35,Sta!$V:$V) )/$D35</f>
        <v>5.6363636363636367</v>
      </c>
      <c r="I35" s="5">
        <f>SUMIF(Sta!$A:$A,$A35,Sta!$U:$U)/$B35</f>
        <v>7</v>
      </c>
      <c r="J35" s="5">
        <f>SUMIF(Sta!$B:$B,$A35,Sta!$V:$V)/$C35</f>
        <v>4</v>
      </c>
      <c r="K35" s="8">
        <f>(SUMIF(Sta!$A:$A,$A35,Sta!$W:$W)  + SUMIF(Sta!$B:$B,$A35,Sta!$X:$X) )/$D35</f>
        <v>4.9090909090909092</v>
      </c>
      <c r="L35" s="5">
        <f>SUMIF(Sta!$A:$A,$A35,Sta!$W:$W)/$B35</f>
        <v>4.5</v>
      </c>
      <c r="M35" s="5">
        <f>SUMIF(Sta!$B:$B,$A35,Sta!$X:$X)/$C35</f>
        <v>5.4</v>
      </c>
      <c r="N35" s="9">
        <f>(COUNTIFS(Sta!$A:$A,$A35,Sta!$Y:$Y,"&gt;8") +COUNTIFS(Sta!$B:$B,$A35,Sta!$Y:$Y,"&gt;8"))/$D35</f>
        <v>0.63636363636363635</v>
      </c>
      <c r="O35" s="6">
        <f>COUNTIFS(Sta!$A:$A,$A35,Sta!$Y:$Y,"&gt;8")/$B35</f>
        <v>0.66666666666666663</v>
      </c>
      <c r="P35" s="6">
        <f>COUNTIFS(Sta!$B:$B,$A35,Sta!$Y:$Y,"&gt;8")/$C35</f>
        <v>0.6</v>
      </c>
      <c r="Q35" s="9">
        <f>(COUNTIFS(Sta!$A:$A,$A35,Sta!$Y:$Y,"&gt;10") +COUNTIFS(Sta!$B:$B,$A35,Sta!$Y:$Y,"&gt;10"))/$D35</f>
        <v>0.45454545454545453</v>
      </c>
      <c r="R35" s="6">
        <f>COUNTIFS(Sta!$A:$A,$A35,Sta!$Y:$Y,"&gt;10")/$B35</f>
        <v>0.5</v>
      </c>
      <c r="S35" s="6">
        <f>COUNTIFS(Sta!$B:$B,$A35,Sta!$Y:$Y,"&gt;10")/$C35</f>
        <v>0.4</v>
      </c>
      <c r="T35" s="9">
        <f>(COUNTIFS(Sta!$A:$A,$A35,Sta!$Y:$Y,"&lt;12") +COUNTIFS(Sta!$B:$B,$A35,Sta!$Y:$Y,"&lt;12"))/$D35</f>
        <v>0.54545454545454541</v>
      </c>
      <c r="U35" s="6">
        <f>COUNTIFS(Sta!$A:$A,$A35,Sta!$Y:$Y,"&lt;12")/$B35</f>
        <v>0.5</v>
      </c>
      <c r="V35" s="6">
        <f>COUNTIFS(Sta!$B:$B,$A35,Sta!$Y:$Y,"&lt;12")/$C35</f>
        <v>0.6</v>
      </c>
    </row>
    <row r="36" spans="1:22" x14ac:dyDescent="0.3">
      <c r="A36" t="s">
        <v>36</v>
      </c>
      <c r="B36" s="7">
        <f>COUNTIF(Sta!A:A,A36)</f>
        <v>5</v>
      </c>
      <c r="C36" s="4">
        <f>COUNTIF(Sta!B:B,A36)</f>
        <v>6</v>
      </c>
      <c r="D36" s="4">
        <f t="shared" si="0"/>
        <v>11</v>
      </c>
      <c r="E36" s="8">
        <f>(SUMIF(Sta!$A:$A,$A36,Sta!$Y:$Y)  + SUMIF(Sta!$B:$B,$A36,Sta!$Y:$Y) )/$D36</f>
        <v>11.545454545454545</v>
      </c>
      <c r="F36" s="5">
        <f>SUMIF(Sta!$A:$A,$A36,Sta!$Y:$Y)/$B36</f>
        <v>10.8</v>
      </c>
      <c r="G36" s="5">
        <f>SUMIF(Sta!$B:$B,$A36,Sta!$Y:$Y)/$C36</f>
        <v>12.166666666666666</v>
      </c>
      <c r="H36" s="8">
        <f>(SUMIF(Sta!$A:$A,$A36,Sta!$U:$U)  + SUMIF(Sta!$B:$B,$A36,Sta!$V:$V) )/$D36</f>
        <v>6.1818181818181817</v>
      </c>
      <c r="I36" s="5">
        <f>SUMIF(Sta!$A:$A,$A36,Sta!$U:$U)/$B36</f>
        <v>7</v>
      </c>
      <c r="J36" s="5">
        <f>SUMIF(Sta!$B:$B,$A36,Sta!$V:$V)/$C36</f>
        <v>5.5</v>
      </c>
      <c r="K36" s="8">
        <f>(SUMIF(Sta!$A:$A,$A36,Sta!$W:$W)  + SUMIF(Sta!$B:$B,$A36,Sta!$X:$X) )/$D36</f>
        <v>5.3636363636363633</v>
      </c>
      <c r="L36" s="5">
        <f>SUMIF(Sta!$A:$A,$A36,Sta!$W:$W)/$B36</f>
        <v>3.8</v>
      </c>
      <c r="M36" s="5">
        <f>SUMIF(Sta!$B:$B,$A36,Sta!$X:$X)/$C36</f>
        <v>6.666666666666667</v>
      </c>
      <c r="N36" s="9">
        <f>(COUNTIFS(Sta!$A:$A,$A36,Sta!$Y:$Y,"&gt;8") +COUNTIFS(Sta!$B:$B,$A36,Sta!$Y:$Y,"&gt;8"))/$D36</f>
        <v>0.72727272727272729</v>
      </c>
      <c r="O36" s="6">
        <f>COUNTIFS(Sta!$A:$A,$A36,Sta!$Y:$Y,"&gt;8")/$B36</f>
        <v>0.6</v>
      </c>
      <c r="P36" s="6">
        <f>COUNTIFS(Sta!$B:$B,$A36,Sta!$Y:$Y,"&gt;8")/$C36</f>
        <v>0.83333333333333337</v>
      </c>
      <c r="Q36" s="9">
        <f>(COUNTIFS(Sta!$A:$A,$A36,Sta!$Y:$Y,"&gt;10") +COUNTIFS(Sta!$B:$B,$A36,Sta!$Y:$Y,"&gt;10"))/$D36</f>
        <v>0.54545454545454541</v>
      </c>
      <c r="R36" s="6">
        <f>COUNTIFS(Sta!$A:$A,$A36,Sta!$Y:$Y,"&gt;10")/$B36</f>
        <v>0.6</v>
      </c>
      <c r="S36" s="6">
        <f>COUNTIFS(Sta!$B:$B,$A36,Sta!$Y:$Y,"&gt;10")/$C36</f>
        <v>0.5</v>
      </c>
      <c r="T36" s="9">
        <f>(COUNTIFS(Sta!$A:$A,$A36,Sta!$Y:$Y,"&lt;12") +COUNTIFS(Sta!$B:$B,$A36,Sta!$Y:$Y,"&lt;12"))/$D36</f>
        <v>0.45454545454545453</v>
      </c>
      <c r="U36" s="6">
        <f>COUNTIFS(Sta!$A:$A,$A36,Sta!$Y:$Y,"&lt;12")/$B36</f>
        <v>0.4</v>
      </c>
      <c r="V36" s="6">
        <f>COUNTIFS(Sta!$B:$B,$A36,Sta!$Y:$Y,"&lt;12")/$C36</f>
        <v>0.5</v>
      </c>
    </row>
    <row r="37" spans="1:22" x14ac:dyDescent="0.3">
      <c r="A37" t="s">
        <v>39</v>
      </c>
      <c r="B37" s="7">
        <f>COUNTIF(Sta!A:A,A37)</f>
        <v>5</v>
      </c>
      <c r="C37" s="4">
        <f>COUNTIF(Sta!B:B,A37)</f>
        <v>6</v>
      </c>
      <c r="D37" s="4">
        <f t="shared" si="0"/>
        <v>11</v>
      </c>
      <c r="E37" s="8">
        <f>(SUMIF(Sta!$A:$A,$A37,Sta!$Y:$Y)  + SUMIF(Sta!$B:$B,$A37,Sta!$Y:$Y) )/$D37</f>
        <v>10.818181818181818</v>
      </c>
      <c r="F37" s="5">
        <f>SUMIF(Sta!$A:$A,$A37,Sta!$Y:$Y)/$B37</f>
        <v>10.199999999999999</v>
      </c>
      <c r="G37" s="5">
        <f>SUMIF(Sta!$B:$B,$A37,Sta!$Y:$Y)/$C37</f>
        <v>11.333333333333334</v>
      </c>
      <c r="H37" s="8">
        <f>(SUMIF(Sta!$A:$A,$A37,Sta!$U:$U)  + SUMIF(Sta!$B:$B,$A37,Sta!$V:$V) )/$D37</f>
        <v>5.9090909090909092</v>
      </c>
      <c r="I37" s="5">
        <f>SUMIF(Sta!$A:$A,$A37,Sta!$U:$U)/$B37</f>
        <v>6.8</v>
      </c>
      <c r="J37" s="5">
        <f>SUMIF(Sta!$B:$B,$A37,Sta!$V:$V)/$C37</f>
        <v>5.166666666666667</v>
      </c>
      <c r="K37" s="8">
        <f>(SUMIF(Sta!$A:$A,$A37,Sta!$W:$W)  + SUMIF(Sta!$B:$B,$A37,Sta!$X:$X) )/$D37</f>
        <v>4.9090909090909092</v>
      </c>
      <c r="L37" s="5">
        <f>SUMIF(Sta!$A:$A,$A37,Sta!$W:$W)/$B37</f>
        <v>3.4</v>
      </c>
      <c r="M37" s="5">
        <f>SUMIF(Sta!$B:$B,$A37,Sta!$X:$X)/$C37</f>
        <v>6.166666666666667</v>
      </c>
      <c r="N37" s="9">
        <f>(COUNTIFS(Sta!$A:$A,$A37,Sta!$Y:$Y,"&gt;8") +COUNTIFS(Sta!$B:$B,$A37,Sta!$Y:$Y,"&gt;8"))/$D37</f>
        <v>0.81818181818181823</v>
      </c>
      <c r="O37" s="6">
        <f>COUNTIFS(Sta!$A:$A,$A37,Sta!$Y:$Y,"&gt;8")/$B37</f>
        <v>0.6</v>
      </c>
      <c r="P37" s="6">
        <f>COUNTIFS(Sta!$B:$B,$A37,Sta!$Y:$Y,"&gt;8")/$C37</f>
        <v>1</v>
      </c>
      <c r="Q37" s="9">
        <f>(COUNTIFS(Sta!$A:$A,$A37,Sta!$Y:$Y,"&gt;10") +COUNTIFS(Sta!$B:$B,$A37,Sta!$Y:$Y,"&gt;10"))/$D37</f>
        <v>0.54545454545454541</v>
      </c>
      <c r="R37" s="6">
        <f>COUNTIFS(Sta!$A:$A,$A37,Sta!$Y:$Y,"&gt;10")/$B37</f>
        <v>0.6</v>
      </c>
      <c r="S37" s="6">
        <f>COUNTIFS(Sta!$B:$B,$A37,Sta!$Y:$Y,"&gt;10")/$C37</f>
        <v>0.5</v>
      </c>
      <c r="T37" s="9">
        <f>(COUNTIFS(Sta!$A:$A,$A37,Sta!$Y:$Y,"&lt;12") +COUNTIFS(Sta!$B:$B,$A37,Sta!$Y:$Y,"&lt;12"))/$D37</f>
        <v>0.45454545454545453</v>
      </c>
      <c r="U37" s="6">
        <f>COUNTIFS(Sta!$A:$A,$A37,Sta!$Y:$Y,"&lt;12")/$B37</f>
        <v>0.4</v>
      </c>
      <c r="V37" s="6">
        <f>COUNTIFS(Sta!$B:$B,$A37,Sta!$Y:$Y,"&lt;12")/$C37</f>
        <v>0.5</v>
      </c>
    </row>
    <row r="38" spans="1:22" x14ac:dyDescent="0.3">
      <c r="A38" t="s">
        <v>131</v>
      </c>
      <c r="B38" s="7">
        <f>COUNTIF(Sta!A:A,A38)</f>
        <v>5</v>
      </c>
      <c r="C38" s="4">
        <f>COUNTIF(Sta!B:B,A38)</f>
        <v>6</v>
      </c>
      <c r="D38" s="4">
        <f t="shared" si="0"/>
        <v>11</v>
      </c>
      <c r="E38" s="8">
        <f>(SUMIF(Sta!$A:$A,$A38,Sta!$Y:$Y)  + SUMIF(Sta!$B:$B,$A38,Sta!$Y:$Y) )/$D38</f>
        <v>12.363636363636363</v>
      </c>
      <c r="F38" s="5">
        <f>SUMIF(Sta!$A:$A,$A38,Sta!$Y:$Y)/$B38</f>
        <v>12.6</v>
      </c>
      <c r="G38" s="5">
        <f>SUMIF(Sta!$B:$B,$A38,Sta!$Y:$Y)/$C38</f>
        <v>12.166666666666666</v>
      </c>
      <c r="H38" s="8">
        <f>(SUMIF(Sta!$A:$A,$A38,Sta!$U:$U)  + SUMIF(Sta!$B:$B,$A38,Sta!$V:$V) )/$D38</f>
        <v>3.8181818181818183</v>
      </c>
      <c r="I38" s="5">
        <f>SUMIF(Sta!$A:$A,$A38,Sta!$U:$U)/$B38</f>
        <v>3.8</v>
      </c>
      <c r="J38" s="5">
        <f>SUMIF(Sta!$B:$B,$A38,Sta!$V:$V)/$C38</f>
        <v>3.8333333333333335</v>
      </c>
      <c r="K38" s="8">
        <f>(SUMIF(Sta!$A:$A,$A38,Sta!$W:$W)  + SUMIF(Sta!$B:$B,$A38,Sta!$X:$X) )/$D38</f>
        <v>8.545454545454545</v>
      </c>
      <c r="L38" s="5">
        <f>SUMIF(Sta!$A:$A,$A38,Sta!$W:$W)/$B38</f>
        <v>8.8000000000000007</v>
      </c>
      <c r="M38" s="5">
        <f>SUMIF(Sta!$B:$B,$A38,Sta!$X:$X)/$C38</f>
        <v>8.3333333333333339</v>
      </c>
      <c r="N38" s="9">
        <f>(COUNTIFS(Sta!$A:$A,$A38,Sta!$Y:$Y,"&gt;8") +COUNTIFS(Sta!$B:$B,$A38,Sta!$Y:$Y,"&gt;8"))/$D38</f>
        <v>1</v>
      </c>
      <c r="O38" s="6">
        <f>COUNTIFS(Sta!$A:$A,$A38,Sta!$Y:$Y,"&gt;8")/$B38</f>
        <v>1</v>
      </c>
      <c r="P38" s="6">
        <f>COUNTIFS(Sta!$B:$B,$A38,Sta!$Y:$Y,"&gt;8")/$C38</f>
        <v>1</v>
      </c>
      <c r="Q38" s="9">
        <f>(COUNTIFS(Sta!$A:$A,$A38,Sta!$Y:$Y,"&gt;10") +COUNTIFS(Sta!$B:$B,$A38,Sta!$Y:$Y,"&gt;10"))/$D38</f>
        <v>0.63636363636363635</v>
      </c>
      <c r="R38" s="6">
        <f>COUNTIFS(Sta!$A:$A,$A38,Sta!$Y:$Y,"&gt;10")/$B38</f>
        <v>0.6</v>
      </c>
      <c r="S38" s="6">
        <f>COUNTIFS(Sta!$B:$B,$A38,Sta!$Y:$Y,"&gt;10")/$C38</f>
        <v>0.66666666666666663</v>
      </c>
      <c r="T38" s="9">
        <f>(COUNTIFS(Sta!$A:$A,$A38,Sta!$Y:$Y,"&lt;12") +COUNTIFS(Sta!$B:$B,$A38,Sta!$Y:$Y,"&lt;12"))/$D38</f>
        <v>0.45454545454545453</v>
      </c>
      <c r="U38" s="6">
        <f>COUNTIFS(Sta!$A:$A,$A38,Sta!$Y:$Y,"&lt;12")/$B38</f>
        <v>0.4</v>
      </c>
      <c r="V38" s="6">
        <f>COUNTIFS(Sta!$B:$B,$A38,Sta!$Y:$Y,"&lt;12")/$C38</f>
        <v>0.5</v>
      </c>
    </row>
    <row r="39" spans="1:22" x14ac:dyDescent="0.3">
      <c r="A39" t="s">
        <v>41</v>
      </c>
      <c r="B39" s="7">
        <f>COUNTIF(Sta!A:A,A39)</f>
        <v>6</v>
      </c>
      <c r="C39" s="4">
        <f>COUNTIF(Sta!B:B,A39)</f>
        <v>5</v>
      </c>
      <c r="D39" s="4">
        <f t="shared" si="0"/>
        <v>11</v>
      </c>
      <c r="E39" s="8">
        <f>(SUMIF(Sta!$A:$A,$A39,Sta!$Y:$Y)  + SUMIF(Sta!$B:$B,$A39,Sta!$Y:$Y) )/$D39</f>
        <v>10</v>
      </c>
      <c r="F39" s="5">
        <f>SUMIF(Sta!$A:$A,$A39,Sta!$Y:$Y)/$B39</f>
        <v>10.166666666666666</v>
      </c>
      <c r="G39" s="5">
        <f>SUMIF(Sta!$B:$B,$A39,Sta!$Y:$Y)/$C39</f>
        <v>9.8000000000000007</v>
      </c>
      <c r="H39" s="8">
        <f>(SUMIF(Sta!$A:$A,$A39,Sta!$U:$U)  + SUMIF(Sta!$B:$B,$A39,Sta!$V:$V) )/$D39</f>
        <v>5.2727272727272725</v>
      </c>
      <c r="I39" s="5">
        <f>SUMIF(Sta!$A:$A,$A39,Sta!$U:$U)/$B39</f>
        <v>5.666666666666667</v>
      </c>
      <c r="J39" s="5">
        <f>SUMIF(Sta!$B:$B,$A39,Sta!$V:$V)/$C39</f>
        <v>4.8</v>
      </c>
      <c r="K39" s="8">
        <f>(SUMIF(Sta!$A:$A,$A39,Sta!$W:$W)  + SUMIF(Sta!$B:$B,$A39,Sta!$X:$X) )/$D39</f>
        <v>4.7272727272727275</v>
      </c>
      <c r="L39" s="5">
        <f>SUMIF(Sta!$A:$A,$A39,Sta!$W:$W)/$B39</f>
        <v>4.5</v>
      </c>
      <c r="M39" s="5">
        <f>SUMIF(Sta!$B:$B,$A39,Sta!$X:$X)/$C39</f>
        <v>5</v>
      </c>
      <c r="N39" s="9">
        <f>(COUNTIFS(Sta!$A:$A,$A39,Sta!$Y:$Y,"&gt;8") +COUNTIFS(Sta!$B:$B,$A39,Sta!$Y:$Y,"&gt;8"))/$D39</f>
        <v>0.63636363636363635</v>
      </c>
      <c r="O39" s="6">
        <f>COUNTIFS(Sta!$A:$A,$A39,Sta!$Y:$Y,"&gt;8")/$B39</f>
        <v>0.66666666666666663</v>
      </c>
      <c r="P39" s="6">
        <f>COUNTIFS(Sta!$B:$B,$A39,Sta!$Y:$Y,"&gt;8")/$C39</f>
        <v>0.6</v>
      </c>
      <c r="Q39" s="9">
        <f>(COUNTIFS(Sta!$A:$A,$A39,Sta!$Y:$Y,"&gt;10") +COUNTIFS(Sta!$B:$B,$A39,Sta!$Y:$Y,"&gt;10"))/$D39</f>
        <v>0.36363636363636365</v>
      </c>
      <c r="R39" s="6">
        <f>COUNTIFS(Sta!$A:$A,$A39,Sta!$Y:$Y,"&gt;10")/$B39</f>
        <v>0.33333333333333331</v>
      </c>
      <c r="S39" s="6">
        <f>COUNTIFS(Sta!$B:$B,$A39,Sta!$Y:$Y,"&gt;10")/$C39</f>
        <v>0.4</v>
      </c>
      <c r="T39" s="9">
        <f>(COUNTIFS(Sta!$A:$A,$A39,Sta!$Y:$Y,"&lt;12") +COUNTIFS(Sta!$B:$B,$A39,Sta!$Y:$Y,"&lt;12"))/$D39</f>
        <v>0.63636363636363635</v>
      </c>
      <c r="U39" s="6">
        <f>COUNTIFS(Sta!$A:$A,$A39,Sta!$Y:$Y,"&lt;12")/$B39</f>
        <v>0.66666666666666663</v>
      </c>
      <c r="V39" s="6">
        <f>COUNTIFS(Sta!$B:$B,$A39,Sta!$Y:$Y,"&lt;12")/$C39</f>
        <v>0.6</v>
      </c>
    </row>
    <row r="40" spans="1:22" x14ac:dyDescent="0.3">
      <c r="A40" t="s">
        <v>46</v>
      </c>
      <c r="B40" s="7">
        <f>COUNTIF(Sta!A:A,A40)</f>
        <v>5</v>
      </c>
      <c r="C40" s="4">
        <f>COUNTIF(Sta!B:B,A40)</f>
        <v>5</v>
      </c>
      <c r="D40" s="4">
        <f t="shared" si="0"/>
        <v>10</v>
      </c>
      <c r="E40" s="8">
        <f>(SUMIF(Sta!$A:$A,$A40,Sta!$Y:$Y)  + SUMIF(Sta!$B:$B,$A40,Sta!$Y:$Y) )/$D40</f>
        <v>11.5</v>
      </c>
      <c r="F40" s="5">
        <f>SUMIF(Sta!$A:$A,$A40,Sta!$Y:$Y)/$B40</f>
        <v>11.4</v>
      </c>
      <c r="G40" s="5">
        <f>SUMIF(Sta!$B:$B,$A40,Sta!$Y:$Y)/$C40</f>
        <v>11.6</v>
      </c>
      <c r="H40" s="8">
        <f>(SUMIF(Sta!$A:$A,$A40,Sta!$U:$U)  + SUMIF(Sta!$B:$B,$A40,Sta!$V:$V) )/$D40</f>
        <v>5</v>
      </c>
      <c r="I40" s="5">
        <f>SUMIF(Sta!$A:$A,$A40,Sta!$U:$U)/$B40</f>
        <v>5.2</v>
      </c>
      <c r="J40" s="5">
        <f>SUMIF(Sta!$B:$B,$A40,Sta!$V:$V)/$C40</f>
        <v>4.8</v>
      </c>
      <c r="K40" s="8">
        <f>(SUMIF(Sta!$A:$A,$A40,Sta!$W:$W)  + SUMIF(Sta!$B:$B,$A40,Sta!$X:$X) )/$D40</f>
        <v>6.5</v>
      </c>
      <c r="L40" s="5">
        <f>SUMIF(Sta!$A:$A,$A40,Sta!$W:$W)/$B40</f>
        <v>6.2</v>
      </c>
      <c r="M40" s="5">
        <f>SUMIF(Sta!$B:$B,$A40,Sta!$X:$X)/$C40</f>
        <v>6.8</v>
      </c>
      <c r="N40" s="9">
        <f>(COUNTIFS(Sta!$A:$A,$A40,Sta!$Y:$Y,"&gt;8") +COUNTIFS(Sta!$B:$B,$A40,Sta!$Y:$Y,"&gt;8"))/$D40</f>
        <v>1</v>
      </c>
      <c r="O40" s="6">
        <f>COUNTIFS(Sta!$A:$A,$A40,Sta!$Y:$Y,"&gt;8")/$B40</f>
        <v>1</v>
      </c>
      <c r="P40" s="6">
        <f>COUNTIFS(Sta!$B:$B,$A40,Sta!$Y:$Y,"&gt;8")/$C40</f>
        <v>1</v>
      </c>
      <c r="Q40" s="9">
        <f>(COUNTIFS(Sta!$A:$A,$A40,Sta!$Y:$Y,"&gt;10") +COUNTIFS(Sta!$B:$B,$A40,Sta!$Y:$Y,"&gt;10"))/$D40</f>
        <v>0.5</v>
      </c>
      <c r="R40" s="6">
        <f>COUNTIFS(Sta!$A:$A,$A40,Sta!$Y:$Y,"&gt;10")/$B40</f>
        <v>0.4</v>
      </c>
      <c r="S40" s="6">
        <f>COUNTIFS(Sta!$B:$B,$A40,Sta!$Y:$Y,"&gt;10")/$C40</f>
        <v>0.6</v>
      </c>
      <c r="T40" s="9">
        <f>(COUNTIFS(Sta!$A:$A,$A40,Sta!$Y:$Y,"&lt;12") +COUNTIFS(Sta!$B:$B,$A40,Sta!$Y:$Y,"&lt;12"))/$D40</f>
        <v>0.5</v>
      </c>
      <c r="U40" s="6">
        <f>COUNTIFS(Sta!$A:$A,$A40,Sta!$Y:$Y,"&lt;12")/$B40</f>
        <v>0.6</v>
      </c>
      <c r="V40" s="6">
        <f>COUNTIFS(Sta!$B:$B,$A40,Sta!$Y:$Y,"&lt;12")/$C40</f>
        <v>0.4</v>
      </c>
    </row>
    <row r="41" spans="1:22" x14ac:dyDescent="0.3">
      <c r="A41" t="s">
        <v>129</v>
      </c>
      <c r="B41" s="7">
        <f>COUNTIF(Sta!A:A,A41)</f>
        <v>4</v>
      </c>
      <c r="C41" s="4">
        <f>COUNTIF(Sta!B:B,A41)</f>
        <v>6</v>
      </c>
      <c r="D41" s="4">
        <f t="shared" si="0"/>
        <v>10</v>
      </c>
      <c r="E41" s="8">
        <f>(SUMIF(Sta!$A:$A,$A41,Sta!$Y:$Y)  + SUMIF(Sta!$B:$B,$A41,Sta!$Y:$Y) )/$D41</f>
        <v>11.5</v>
      </c>
      <c r="F41" s="5">
        <f>SUMIF(Sta!$A:$A,$A41,Sta!$Y:$Y)/$B41</f>
        <v>12.75</v>
      </c>
      <c r="G41" s="5">
        <f>SUMIF(Sta!$B:$B,$A41,Sta!$Y:$Y)/$C41</f>
        <v>10.666666666666666</v>
      </c>
      <c r="H41" s="8">
        <f>(SUMIF(Sta!$A:$A,$A41,Sta!$U:$U)  + SUMIF(Sta!$B:$B,$A41,Sta!$V:$V) )/$D41</f>
        <v>5.2</v>
      </c>
      <c r="I41" s="5">
        <f>SUMIF(Sta!$A:$A,$A41,Sta!$U:$U)/$B41</f>
        <v>5.25</v>
      </c>
      <c r="J41" s="5">
        <f>SUMIF(Sta!$B:$B,$A41,Sta!$V:$V)/$C41</f>
        <v>5.166666666666667</v>
      </c>
      <c r="K41" s="8">
        <f>(SUMIF(Sta!$A:$A,$A41,Sta!$W:$W)  + SUMIF(Sta!$B:$B,$A41,Sta!$X:$X) )/$D41</f>
        <v>6.3</v>
      </c>
      <c r="L41" s="5">
        <f>SUMIF(Sta!$A:$A,$A41,Sta!$W:$W)/$B41</f>
        <v>7.5</v>
      </c>
      <c r="M41" s="5">
        <f>SUMIF(Sta!$B:$B,$A41,Sta!$X:$X)/$C41</f>
        <v>5.5</v>
      </c>
      <c r="N41" s="9">
        <f>(COUNTIFS(Sta!$A:$A,$A41,Sta!$Y:$Y,"&gt;8") +COUNTIFS(Sta!$B:$B,$A41,Sta!$Y:$Y,"&gt;8"))/$D41</f>
        <v>0.6</v>
      </c>
      <c r="O41" s="6">
        <f>COUNTIFS(Sta!$A:$A,$A41,Sta!$Y:$Y,"&gt;8")/$B41</f>
        <v>0.75</v>
      </c>
      <c r="P41" s="6">
        <f>COUNTIFS(Sta!$B:$B,$A41,Sta!$Y:$Y,"&gt;8")/$C41</f>
        <v>0.5</v>
      </c>
      <c r="Q41" s="9">
        <f>(COUNTIFS(Sta!$A:$A,$A41,Sta!$Y:$Y,"&gt;10") +COUNTIFS(Sta!$B:$B,$A41,Sta!$Y:$Y,"&gt;10"))/$D41</f>
        <v>0.6</v>
      </c>
      <c r="R41" s="6">
        <f>COUNTIFS(Sta!$A:$A,$A41,Sta!$Y:$Y,"&gt;10")/$B41</f>
        <v>0.75</v>
      </c>
      <c r="S41" s="6">
        <f>COUNTIFS(Sta!$B:$B,$A41,Sta!$Y:$Y,"&gt;10")/$C41</f>
        <v>0.5</v>
      </c>
      <c r="T41" s="9">
        <f>(COUNTIFS(Sta!$A:$A,$A41,Sta!$Y:$Y,"&lt;12") +COUNTIFS(Sta!$B:$B,$A41,Sta!$Y:$Y,"&lt;12"))/$D41</f>
        <v>0.4</v>
      </c>
      <c r="U41" s="6">
        <f>COUNTIFS(Sta!$A:$A,$A41,Sta!$Y:$Y,"&lt;12")/$B41</f>
        <v>0.25</v>
      </c>
      <c r="V41" s="6">
        <f>COUNTIFS(Sta!$B:$B,$A41,Sta!$Y:$Y,"&lt;12")/$C41</f>
        <v>0.5</v>
      </c>
    </row>
    <row r="42" spans="1:22" x14ac:dyDescent="0.3">
      <c r="A42" t="s">
        <v>37</v>
      </c>
      <c r="B42" s="7">
        <f>COUNTIF(Sta!A:A,A42)</f>
        <v>5</v>
      </c>
      <c r="C42" s="4">
        <f>COUNTIF(Sta!B:B,A42)</f>
        <v>6</v>
      </c>
      <c r="D42" s="4">
        <f t="shared" si="0"/>
        <v>11</v>
      </c>
      <c r="E42" s="8">
        <f>(SUMIF(Sta!$A:$A,$A42,Sta!$Y:$Y)  + SUMIF(Sta!$B:$B,$A42,Sta!$Y:$Y) )/$D42</f>
        <v>10.818181818181818</v>
      </c>
      <c r="F42" s="5">
        <f>SUMIF(Sta!$A:$A,$A42,Sta!$Y:$Y)/$B42</f>
        <v>12.4</v>
      </c>
      <c r="G42" s="5">
        <f>SUMIF(Sta!$B:$B,$A42,Sta!$Y:$Y)/$C42</f>
        <v>9.5</v>
      </c>
      <c r="H42" s="8">
        <f>(SUMIF(Sta!$A:$A,$A42,Sta!$U:$U)  + SUMIF(Sta!$B:$B,$A42,Sta!$V:$V) )/$D42</f>
        <v>5.9090909090909092</v>
      </c>
      <c r="I42" s="5">
        <f>SUMIF(Sta!$A:$A,$A42,Sta!$U:$U)/$B42</f>
        <v>7.2</v>
      </c>
      <c r="J42" s="5">
        <f>SUMIF(Sta!$B:$B,$A42,Sta!$V:$V)/$C42</f>
        <v>4.833333333333333</v>
      </c>
      <c r="K42" s="8">
        <f>(SUMIF(Sta!$A:$A,$A42,Sta!$W:$W)  + SUMIF(Sta!$B:$B,$A42,Sta!$X:$X) )/$D42</f>
        <v>4.9090909090909092</v>
      </c>
      <c r="L42" s="5">
        <f>SUMIF(Sta!$A:$A,$A42,Sta!$W:$W)/$B42</f>
        <v>5.2</v>
      </c>
      <c r="M42" s="5">
        <f>SUMIF(Sta!$B:$B,$A42,Sta!$X:$X)/$C42</f>
        <v>4.666666666666667</v>
      </c>
      <c r="N42" s="9">
        <f>(COUNTIFS(Sta!$A:$A,$A42,Sta!$Y:$Y,"&gt;8") +COUNTIFS(Sta!$B:$B,$A42,Sta!$Y:$Y,"&gt;8"))/$D42</f>
        <v>0.72727272727272729</v>
      </c>
      <c r="O42" s="6">
        <f>COUNTIFS(Sta!$A:$A,$A42,Sta!$Y:$Y,"&gt;8")/$B42</f>
        <v>0.8</v>
      </c>
      <c r="P42" s="6">
        <f>COUNTIFS(Sta!$B:$B,$A42,Sta!$Y:$Y,"&gt;8")/$C42</f>
        <v>0.66666666666666663</v>
      </c>
      <c r="Q42" s="9">
        <f>(COUNTIFS(Sta!$A:$A,$A42,Sta!$Y:$Y,"&gt;10") +COUNTIFS(Sta!$B:$B,$A42,Sta!$Y:$Y,"&gt;10"))/$D42</f>
        <v>0.45454545454545453</v>
      </c>
      <c r="R42" s="6">
        <f>COUNTIFS(Sta!$A:$A,$A42,Sta!$Y:$Y,"&gt;10")/$B42</f>
        <v>0.8</v>
      </c>
      <c r="S42" s="6">
        <f>COUNTIFS(Sta!$B:$B,$A42,Sta!$Y:$Y,"&gt;10")/$C42</f>
        <v>0.16666666666666666</v>
      </c>
      <c r="T42" s="9">
        <f>(COUNTIFS(Sta!$A:$A,$A42,Sta!$Y:$Y,"&lt;12") +COUNTIFS(Sta!$B:$B,$A42,Sta!$Y:$Y,"&lt;12"))/$D42</f>
        <v>0.54545454545454541</v>
      </c>
      <c r="U42" s="6">
        <f>COUNTIFS(Sta!$A:$A,$A42,Sta!$Y:$Y,"&lt;12")/$B42</f>
        <v>0.2</v>
      </c>
      <c r="V42" s="6">
        <f>COUNTIFS(Sta!$B:$B,$A42,Sta!$Y:$Y,"&lt;12")/$C42</f>
        <v>0.83333333333333337</v>
      </c>
    </row>
    <row r="43" spans="1:22" x14ac:dyDescent="0.3">
      <c r="A43" t="s">
        <v>120</v>
      </c>
      <c r="B43" s="7">
        <f>COUNTIF(Sta!A:A,A43)</f>
        <v>6</v>
      </c>
      <c r="C43" s="4">
        <f>COUNTIF(Sta!B:B,A43)</f>
        <v>6</v>
      </c>
      <c r="D43" s="4">
        <f t="shared" si="0"/>
        <v>12</v>
      </c>
      <c r="E43" s="8">
        <f>(SUMIF(Sta!$A:$A,$A43,Sta!$Y:$Y)  + SUMIF(Sta!$B:$B,$A43,Sta!$Y:$Y) )/$D43</f>
        <v>7.666666666666667</v>
      </c>
      <c r="F43" s="5">
        <f>SUMIF(Sta!$A:$A,$A43,Sta!$Y:$Y)/$B43</f>
        <v>7.833333333333333</v>
      </c>
      <c r="G43" s="5">
        <f>SUMIF(Sta!$B:$B,$A43,Sta!$Y:$Y)/$C43</f>
        <v>7.5</v>
      </c>
      <c r="H43" s="8">
        <f>(SUMIF(Sta!$A:$A,$A43,Sta!$U:$U)  + SUMIF(Sta!$B:$B,$A43,Sta!$V:$V) )/$D43</f>
        <v>3.1666666666666665</v>
      </c>
      <c r="I43" s="5">
        <f>SUMIF(Sta!$A:$A,$A43,Sta!$U:$U)/$B43</f>
        <v>3.1666666666666665</v>
      </c>
      <c r="J43" s="5">
        <f>SUMIF(Sta!$B:$B,$A43,Sta!$V:$V)/$C43</f>
        <v>3.1666666666666665</v>
      </c>
      <c r="K43" s="8">
        <f>(SUMIF(Sta!$A:$A,$A43,Sta!$W:$W)  + SUMIF(Sta!$B:$B,$A43,Sta!$X:$X) )/$D43</f>
        <v>4.5</v>
      </c>
      <c r="L43" s="5">
        <f>SUMIF(Sta!$A:$A,$A43,Sta!$W:$W)/$B43</f>
        <v>4.666666666666667</v>
      </c>
      <c r="M43" s="5">
        <f>SUMIF(Sta!$B:$B,$A43,Sta!$X:$X)/$C43</f>
        <v>4.333333333333333</v>
      </c>
      <c r="N43" s="9">
        <f>(COUNTIFS(Sta!$A:$A,$A43,Sta!$Y:$Y,"&gt;8") +COUNTIFS(Sta!$B:$B,$A43,Sta!$Y:$Y,"&gt;8"))/$D43</f>
        <v>0.33333333333333331</v>
      </c>
      <c r="O43" s="6">
        <f>COUNTIFS(Sta!$A:$A,$A43,Sta!$Y:$Y,"&gt;8")/$B43</f>
        <v>0.33333333333333331</v>
      </c>
      <c r="P43" s="6">
        <f>COUNTIFS(Sta!$B:$B,$A43,Sta!$Y:$Y,"&gt;8")/$C43</f>
        <v>0.33333333333333331</v>
      </c>
      <c r="Q43" s="9">
        <f>(COUNTIFS(Sta!$A:$A,$A43,Sta!$Y:$Y,"&gt;10") +COUNTIFS(Sta!$B:$B,$A43,Sta!$Y:$Y,"&gt;10"))/$D43</f>
        <v>0.16666666666666666</v>
      </c>
      <c r="R43" s="6">
        <f>COUNTIFS(Sta!$A:$A,$A43,Sta!$Y:$Y,"&gt;10")/$B43</f>
        <v>0.16666666666666666</v>
      </c>
      <c r="S43" s="6">
        <f>COUNTIFS(Sta!$B:$B,$A43,Sta!$Y:$Y,"&gt;10")/$C43</f>
        <v>0.16666666666666666</v>
      </c>
      <c r="T43" s="9">
        <f>(COUNTIFS(Sta!$A:$A,$A43,Sta!$Y:$Y,"&lt;12") +COUNTIFS(Sta!$B:$B,$A43,Sta!$Y:$Y,"&lt;12"))/$D43</f>
        <v>1</v>
      </c>
      <c r="U43" s="6">
        <f>COUNTIFS(Sta!$A:$A,$A43,Sta!$Y:$Y,"&lt;12")/$B43</f>
        <v>1</v>
      </c>
      <c r="V43" s="6">
        <f>COUNTIFS(Sta!$B:$B,$A43,Sta!$Y:$Y,"&lt;12")/$C43</f>
        <v>1</v>
      </c>
    </row>
    <row r="44" spans="1:22" x14ac:dyDescent="0.3">
      <c r="A44" t="s">
        <v>113</v>
      </c>
      <c r="B44" s="7">
        <f>COUNTIF(Sta!A:A,A44)</f>
        <v>6</v>
      </c>
      <c r="C44" s="4">
        <f>COUNTIF(Sta!B:B,A44)</f>
        <v>6</v>
      </c>
      <c r="D44" s="4">
        <f t="shared" si="0"/>
        <v>12</v>
      </c>
      <c r="E44" s="8">
        <f>(SUMIF(Sta!$A:$A,$A44,Sta!$Y:$Y)  + SUMIF(Sta!$B:$B,$A44,Sta!$Y:$Y) )/$D44</f>
        <v>9.8333333333333339</v>
      </c>
      <c r="F44" s="5">
        <f>SUMIF(Sta!$A:$A,$A44,Sta!$Y:$Y)/$B44</f>
        <v>7.833333333333333</v>
      </c>
      <c r="G44" s="5">
        <f>SUMIF(Sta!$B:$B,$A44,Sta!$Y:$Y)/$C44</f>
        <v>11.833333333333334</v>
      </c>
      <c r="H44" s="8">
        <f>(SUMIF(Sta!$A:$A,$A44,Sta!$U:$U)  + SUMIF(Sta!$B:$B,$A44,Sta!$V:$V) )/$D44</f>
        <v>4.916666666666667</v>
      </c>
      <c r="I44" s="5">
        <f>SUMIF(Sta!$A:$A,$A44,Sta!$U:$U)/$B44</f>
        <v>3.5</v>
      </c>
      <c r="J44" s="5">
        <f>SUMIF(Sta!$B:$B,$A44,Sta!$V:$V)/$C44</f>
        <v>6.333333333333333</v>
      </c>
      <c r="K44" s="8">
        <f>(SUMIF(Sta!$A:$A,$A44,Sta!$W:$W)  + SUMIF(Sta!$B:$B,$A44,Sta!$X:$X) )/$D44</f>
        <v>4.916666666666667</v>
      </c>
      <c r="L44" s="5">
        <f>SUMIF(Sta!$A:$A,$A44,Sta!$W:$W)/$B44</f>
        <v>4.333333333333333</v>
      </c>
      <c r="M44" s="5">
        <f>SUMIF(Sta!$B:$B,$A44,Sta!$X:$X)/$C44</f>
        <v>5.5</v>
      </c>
      <c r="N44" s="9">
        <f>(COUNTIFS(Sta!$A:$A,$A44,Sta!$Y:$Y,"&gt;8") +COUNTIFS(Sta!$B:$B,$A44,Sta!$Y:$Y,"&gt;8"))/$D44</f>
        <v>0.66666666666666663</v>
      </c>
      <c r="O44" s="6">
        <f>COUNTIFS(Sta!$A:$A,$A44,Sta!$Y:$Y,"&gt;8")/$B44</f>
        <v>0.33333333333333331</v>
      </c>
      <c r="P44" s="6">
        <f>COUNTIFS(Sta!$B:$B,$A44,Sta!$Y:$Y,"&gt;8")/$C44</f>
        <v>1</v>
      </c>
      <c r="Q44" s="9">
        <f>(COUNTIFS(Sta!$A:$A,$A44,Sta!$Y:$Y,"&gt;10") +COUNTIFS(Sta!$B:$B,$A44,Sta!$Y:$Y,"&gt;10"))/$D44</f>
        <v>0.33333333333333331</v>
      </c>
      <c r="R44" s="6">
        <f>COUNTIFS(Sta!$A:$A,$A44,Sta!$Y:$Y,"&gt;10")/$B44</f>
        <v>0.33333333333333331</v>
      </c>
      <c r="S44" s="6">
        <f>COUNTIFS(Sta!$B:$B,$A44,Sta!$Y:$Y,"&gt;10")/$C44</f>
        <v>0.33333333333333331</v>
      </c>
      <c r="T44" s="9">
        <f>(COUNTIFS(Sta!$A:$A,$A44,Sta!$Y:$Y,"&lt;12") +COUNTIFS(Sta!$B:$B,$A44,Sta!$Y:$Y,"&lt;12"))/$D44</f>
        <v>0.75</v>
      </c>
      <c r="U44" s="6">
        <f>COUNTIFS(Sta!$A:$A,$A44,Sta!$Y:$Y,"&lt;12")/$B44</f>
        <v>0.83333333333333337</v>
      </c>
      <c r="V44" s="6">
        <f>COUNTIFS(Sta!$B:$B,$A44,Sta!$Y:$Y,"&lt;12")/$C44</f>
        <v>0.66666666666666663</v>
      </c>
    </row>
    <row r="45" spans="1:22" x14ac:dyDescent="0.3">
      <c r="A45" t="s">
        <v>142</v>
      </c>
      <c r="B45" s="7">
        <f>COUNTIF(Sta!A:A,A45)</f>
        <v>6</v>
      </c>
      <c r="C45" s="4">
        <f>COUNTIF(Sta!B:B,A45)</f>
        <v>6</v>
      </c>
      <c r="D45" s="4">
        <f t="shared" si="0"/>
        <v>12</v>
      </c>
      <c r="E45" s="8">
        <f>(SUMIF(Sta!$A:$A,$A45,Sta!$Y:$Y)  + SUMIF(Sta!$B:$B,$A45,Sta!$Y:$Y) )/$D45</f>
        <v>9.5</v>
      </c>
      <c r="F45" s="5">
        <f>SUMIF(Sta!$A:$A,$A45,Sta!$Y:$Y)/$B45</f>
        <v>9.5</v>
      </c>
      <c r="G45" s="5">
        <f>SUMIF(Sta!$B:$B,$A45,Sta!$Y:$Y)/$C45</f>
        <v>9.5</v>
      </c>
      <c r="H45" s="8">
        <f>(SUMIF(Sta!$A:$A,$A45,Sta!$U:$U)  + SUMIF(Sta!$B:$B,$A45,Sta!$V:$V) )/$D45</f>
        <v>4.416666666666667</v>
      </c>
      <c r="I45" s="5">
        <f>SUMIF(Sta!$A:$A,$A45,Sta!$U:$U)/$B45</f>
        <v>5.166666666666667</v>
      </c>
      <c r="J45" s="5">
        <f>SUMIF(Sta!$B:$B,$A45,Sta!$V:$V)/$C45</f>
        <v>3.6666666666666665</v>
      </c>
      <c r="K45" s="8">
        <f>(SUMIF(Sta!$A:$A,$A45,Sta!$W:$W)  + SUMIF(Sta!$B:$B,$A45,Sta!$X:$X) )/$D45</f>
        <v>5.083333333333333</v>
      </c>
      <c r="L45" s="5">
        <f>SUMIF(Sta!$A:$A,$A45,Sta!$W:$W)/$B45</f>
        <v>4.333333333333333</v>
      </c>
      <c r="M45" s="5">
        <f>SUMIF(Sta!$B:$B,$A45,Sta!$X:$X)/$C45</f>
        <v>5.833333333333333</v>
      </c>
      <c r="N45" s="9">
        <f>(COUNTIFS(Sta!$A:$A,$A45,Sta!$Y:$Y,"&gt;8") +COUNTIFS(Sta!$B:$B,$A45,Sta!$Y:$Y,"&gt;8"))/$D45</f>
        <v>0.58333333333333337</v>
      </c>
      <c r="O45" s="6">
        <f>COUNTIFS(Sta!$A:$A,$A45,Sta!$Y:$Y,"&gt;8")/$B45</f>
        <v>0.5</v>
      </c>
      <c r="P45" s="6">
        <f>COUNTIFS(Sta!$B:$B,$A45,Sta!$Y:$Y,"&gt;8")/$C45</f>
        <v>0.66666666666666663</v>
      </c>
      <c r="Q45" s="9">
        <f>(COUNTIFS(Sta!$A:$A,$A45,Sta!$Y:$Y,"&gt;10") +COUNTIFS(Sta!$B:$B,$A45,Sta!$Y:$Y,"&gt;10"))/$D45</f>
        <v>0.41666666666666669</v>
      </c>
      <c r="R45" s="6">
        <f>COUNTIFS(Sta!$A:$A,$A45,Sta!$Y:$Y,"&gt;10")/$B45</f>
        <v>0.5</v>
      </c>
      <c r="S45" s="6">
        <f>COUNTIFS(Sta!$B:$B,$A45,Sta!$Y:$Y,"&gt;10")/$C45</f>
        <v>0.33333333333333331</v>
      </c>
      <c r="T45" s="9">
        <f>(COUNTIFS(Sta!$A:$A,$A45,Sta!$Y:$Y,"&lt;12") +COUNTIFS(Sta!$B:$B,$A45,Sta!$Y:$Y,"&lt;12"))/$D45</f>
        <v>0.58333333333333337</v>
      </c>
      <c r="U45" s="6">
        <f>COUNTIFS(Sta!$A:$A,$A45,Sta!$Y:$Y,"&lt;12")/$B45</f>
        <v>0.5</v>
      </c>
      <c r="V45" s="6">
        <f>COUNTIFS(Sta!$B:$B,$A45,Sta!$Y:$Y,"&lt;12")/$C45</f>
        <v>0.66666666666666663</v>
      </c>
    </row>
    <row r="46" spans="1:22" x14ac:dyDescent="0.3">
      <c r="A46" t="s">
        <v>109</v>
      </c>
      <c r="B46" s="7">
        <f>COUNTIF(Sta!A:A,A46)</f>
        <v>6</v>
      </c>
      <c r="C46" s="4">
        <f>COUNTIF(Sta!B:B,A46)</f>
        <v>6</v>
      </c>
      <c r="D46" s="4">
        <f t="shared" si="0"/>
        <v>12</v>
      </c>
      <c r="E46" s="8">
        <f>(SUMIF(Sta!$A:$A,$A46,Sta!$Y:$Y)  + SUMIF(Sta!$B:$B,$A46,Sta!$Y:$Y) )/$D46</f>
        <v>11.5</v>
      </c>
      <c r="F46" s="5">
        <f>SUMIF(Sta!$A:$A,$A46,Sta!$Y:$Y)/$B46</f>
        <v>12</v>
      </c>
      <c r="G46" s="5">
        <f>SUMIF(Sta!$B:$B,$A46,Sta!$Y:$Y)/$C46</f>
        <v>11</v>
      </c>
      <c r="H46" s="8">
        <f>(SUMIF(Sta!$A:$A,$A46,Sta!$U:$U)  + SUMIF(Sta!$B:$B,$A46,Sta!$V:$V) )/$D46</f>
        <v>4.583333333333333</v>
      </c>
      <c r="I46" s="5">
        <f>SUMIF(Sta!$A:$A,$A46,Sta!$U:$U)/$B46</f>
        <v>6</v>
      </c>
      <c r="J46" s="5">
        <f>SUMIF(Sta!$B:$B,$A46,Sta!$V:$V)/$C46</f>
        <v>3.1666666666666665</v>
      </c>
      <c r="K46" s="8">
        <f>(SUMIF(Sta!$A:$A,$A46,Sta!$W:$W)  + SUMIF(Sta!$B:$B,$A46,Sta!$X:$X) )/$D46</f>
        <v>6.916666666666667</v>
      </c>
      <c r="L46" s="5">
        <f>SUMIF(Sta!$A:$A,$A46,Sta!$W:$W)/$B46</f>
        <v>6</v>
      </c>
      <c r="M46" s="5">
        <f>SUMIF(Sta!$B:$B,$A46,Sta!$X:$X)/$C46</f>
        <v>7.833333333333333</v>
      </c>
      <c r="N46" s="9">
        <f>(COUNTIFS(Sta!$A:$A,$A46,Sta!$Y:$Y,"&gt;8") +COUNTIFS(Sta!$B:$B,$A46,Sta!$Y:$Y,"&gt;8"))/$D46</f>
        <v>0.75</v>
      </c>
      <c r="O46" s="6">
        <f>COUNTIFS(Sta!$A:$A,$A46,Sta!$Y:$Y,"&gt;8")/$B46</f>
        <v>0.66666666666666663</v>
      </c>
      <c r="P46" s="6">
        <f>COUNTIFS(Sta!$B:$B,$A46,Sta!$Y:$Y,"&gt;8")/$C46</f>
        <v>0.83333333333333337</v>
      </c>
      <c r="Q46" s="9">
        <f>(COUNTIFS(Sta!$A:$A,$A46,Sta!$Y:$Y,"&gt;10") +COUNTIFS(Sta!$B:$B,$A46,Sta!$Y:$Y,"&gt;10"))/$D46</f>
        <v>0.66666666666666663</v>
      </c>
      <c r="R46" s="6">
        <f>COUNTIFS(Sta!$A:$A,$A46,Sta!$Y:$Y,"&gt;10")/$B46</f>
        <v>0.66666666666666663</v>
      </c>
      <c r="S46" s="6">
        <f>COUNTIFS(Sta!$B:$B,$A46,Sta!$Y:$Y,"&gt;10")/$C46</f>
        <v>0.66666666666666663</v>
      </c>
      <c r="T46" s="9">
        <f>(COUNTIFS(Sta!$A:$A,$A46,Sta!$Y:$Y,"&lt;12") +COUNTIFS(Sta!$B:$B,$A46,Sta!$Y:$Y,"&lt;12"))/$D46</f>
        <v>0.5</v>
      </c>
      <c r="U46" s="6">
        <f>COUNTIFS(Sta!$A:$A,$A46,Sta!$Y:$Y,"&lt;12")/$B46</f>
        <v>0.5</v>
      </c>
      <c r="V46" s="6">
        <f>COUNTIFS(Sta!$B:$B,$A46,Sta!$Y:$Y,"&lt;12")/$C46</f>
        <v>0.5</v>
      </c>
    </row>
    <row r="47" spans="1:22" x14ac:dyDescent="0.3">
      <c r="A47" t="s">
        <v>152</v>
      </c>
      <c r="B47" s="7">
        <f>COUNTIF(Sta!A:A,A47)</f>
        <v>7</v>
      </c>
      <c r="C47" s="4">
        <f>COUNTIF(Sta!B:B,A47)</f>
        <v>5</v>
      </c>
      <c r="D47" s="4">
        <f t="shared" si="0"/>
        <v>12</v>
      </c>
      <c r="E47" s="8">
        <f>(SUMIF(Sta!$A:$A,$A47,Sta!$Y:$Y)  + SUMIF(Sta!$B:$B,$A47,Sta!$Y:$Y) )/$D47</f>
        <v>10.666666666666666</v>
      </c>
      <c r="F47" s="5">
        <f>SUMIF(Sta!$A:$A,$A47,Sta!$Y:$Y)/$B47</f>
        <v>9.4285714285714288</v>
      </c>
      <c r="G47" s="5">
        <f>SUMIF(Sta!$B:$B,$A47,Sta!$Y:$Y)/$C47</f>
        <v>12.4</v>
      </c>
      <c r="H47" s="8">
        <f>(SUMIF(Sta!$A:$A,$A47,Sta!$U:$U)  + SUMIF(Sta!$B:$B,$A47,Sta!$V:$V) )/$D47</f>
        <v>4.916666666666667</v>
      </c>
      <c r="I47" s="5">
        <f>SUMIF(Sta!$A:$A,$A47,Sta!$U:$U)/$B47</f>
        <v>4.8571428571428568</v>
      </c>
      <c r="J47" s="5">
        <f>SUMIF(Sta!$B:$B,$A47,Sta!$V:$V)/$C47</f>
        <v>5</v>
      </c>
      <c r="K47" s="8">
        <f>(SUMIF(Sta!$A:$A,$A47,Sta!$W:$W)  + SUMIF(Sta!$B:$B,$A47,Sta!$X:$X) )/$D47</f>
        <v>5.75</v>
      </c>
      <c r="L47" s="5">
        <f>SUMIF(Sta!$A:$A,$A47,Sta!$W:$W)/$B47</f>
        <v>4.5714285714285712</v>
      </c>
      <c r="M47" s="5">
        <f>SUMIF(Sta!$B:$B,$A47,Sta!$X:$X)/$C47</f>
        <v>7.4</v>
      </c>
      <c r="N47" s="9">
        <f>(COUNTIFS(Sta!$A:$A,$A47,Sta!$Y:$Y,"&gt;8") +COUNTIFS(Sta!$B:$B,$A47,Sta!$Y:$Y,"&gt;8"))/$D47</f>
        <v>0.83333333333333337</v>
      </c>
      <c r="O47" s="6">
        <f>COUNTIFS(Sta!$A:$A,$A47,Sta!$Y:$Y,"&gt;8")/$B47</f>
        <v>0.7142857142857143</v>
      </c>
      <c r="P47" s="6">
        <f>COUNTIFS(Sta!$B:$B,$A47,Sta!$Y:$Y,"&gt;8")/$C47</f>
        <v>1</v>
      </c>
      <c r="Q47" s="9">
        <f>(COUNTIFS(Sta!$A:$A,$A47,Sta!$Y:$Y,"&gt;10") +COUNTIFS(Sta!$B:$B,$A47,Sta!$Y:$Y,"&gt;10"))/$D47</f>
        <v>0.25</v>
      </c>
      <c r="R47" s="6">
        <f>COUNTIFS(Sta!$A:$A,$A47,Sta!$Y:$Y,"&gt;10")/$B47</f>
        <v>0</v>
      </c>
      <c r="S47" s="6">
        <f>COUNTIFS(Sta!$B:$B,$A47,Sta!$Y:$Y,"&gt;10")/$C47</f>
        <v>0.6</v>
      </c>
      <c r="T47" s="9">
        <f>(COUNTIFS(Sta!$A:$A,$A47,Sta!$Y:$Y,"&lt;12") +COUNTIFS(Sta!$B:$B,$A47,Sta!$Y:$Y,"&lt;12"))/$D47</f>
        <v>0.83333333333333337</v>
      </c>
      <c r="U47" s="6">
        <f>COUNTIFS(Sta!$A:$A,$A47,Sta!$Y:$Y,"&lt;12")/$B47</f>
        <v>1</v>
      </c>
      <c r="V47" s="6">
        <f>COUNTIFS(Sta!$B:$B,$A47,Sta!$Y:$Y,"&lt;12")/$C47</f>
        <v>0.6</v>
      </c>
    </row>
    <row r="48" spans="1:22" x14ac:dyDescent="0.3">
      <c r="A48" t="s">
        <v>111</v>
      </c>
      <c r="B48" s="7">
        <f>COUNTIF(Sta!A:A,A48)</f>
        <v>6</v>
      </c>
      <c r="C48" s="4">
        <f>COUNTIF(Sta!B:B,A48)</f>
        <v>6</v>
      </c>
      <c r="D48" s="4">
        <f t="shared" si="0"/>
        <v>12</v>
      </c>
      <c r="E48" s="8">
        <f>(SUMIF(Sta!$A:$A,$A48,Sta!$Y:$Y)  + SUMIF(Sta!$B:$B,$A48,Sta!$Y:$Y) )/$D48</f>
        <v>9.6666666666666661</v>
      </c>
      <c r="F48" s="5">
        <f>SUMIF(Sta!$A:$A,$A48,Sta!$Y:$Y)/$B48</f>
        <v>10.833333333333334</v>
      </c>
      <c r="G48" s="5">
        <f>SUMIF(Sta!$B:$B,$A48,Sta!$Y:$Y)/$C48</f>
        <v>8.5</v>
      </c>
      <c r="H48" s="8">
        <f>(SUMIF(Sta!$A:$A,$A48,Sta!$U:$U)  + SUMIF(Sta!$B:$B,$A48,Sta!$V:$V) )/$D48</f>
        <v>5.333333333333333</v>
      </c>
      <c r="I48" s="5">
        <f>SUMIF(Sta!$A:$A,$A48,Sta!$U:$U)/$B48</f>
        <v>6.166666666666667</v>
      </c>
      <c r="J48" s="5">
        <f>SUMIF(Sta!$B:$B,$A48,Sta!$V:$V)/$C48</f>
        <v>4.5</v>
      </c>
      <c r="K48" s="8">
        <f>(SUMIF(Sta!$A:$A,$A48,Sta!$W:$W)  + SUMIF(Sta!$B:$B,$A48,Sta!$X:$X) )/$D48</f>
        <v>4.333333333333333</v>
      </c>
      <c r="L48" s="5">
        <f>SUMIF(Sta!$A:$A,$A48,Sta!$W:$W)/$B48</f>
        <v>4.666666666666667</v>
      </c>
      <c r="M48" s="5">
        <f>SUMIF(Sta!$B:$B,$A48,Sta!$X:$X)/$C48</f>
        <v>4</v>
      </c>
      <c r="N48" s="9">
        <f>(COUNTIFS(Sta!$A:$A,$A48,Sta!$Y:$Y,"&gt;8") +COUNTIFS(Sta!$B:$B,$A48,Sta!$Y:$Y,"&gt;8"))/$D48</f>
        <v>0.66666666666666663</v>
      </c>
      <c r="O48" s="6">
        <f>COUNTIFS(Sta!$A:$A,$A48,Sta!$Y:$Y,"&gt;8")/$B48</f>
        <v>0.83333333333333337</v>
      </c>
      <c r="P48" s="6">
        <f>COUNTIFS(Sta!$B:$B,$A48,Sta!$Y:$Y,"&gt;8")/$C48</f>
        <v>0.5</v>
      </c>
      <c r="Q48" s="9">
        <f>(COUNTIFS(Sta!$A:$A,$A48,Sta!$Y:$Y,"&gt;10") +COUNTIFS(Sta!$B:$B,$A48,Sta!$Y:$Y,"&gt;10"))/$D48</f>
        <v>0.33333333333333331</v>
      </c>
      <c r="R48" s="6">
        <f>COUNTIFS(Sta!$A:$A,$A48,Sta!$Y:$Y,"&gt;10")/$B48</f>
        <v>0.5</v>
      </c>
      <c r="S48" s="6">
        <f>COUNTIFS(Sta!$B:$B,$A48,Sta!$Y:$Y,"&gt;10")/$C48</f>
        <v>0.16666666666666666</v>
      </c>
      <c r="T48" s="9">
        <f>(COUNTIFS(Sta!$A:$A,$A48,Sta!$Y:$Y,"&lt;12") +COUNTIFS(Sta!$B:$B,$A48,Sta!$Y:$Y,"&lt;12"))/$D48</f>
        <v>0.75</v>
      </c>
      <c r="U48" s="6">
        <f>COUNTIFS(Sta!$A:$A,$A48,Sta!$Y:$Y,"&lt;12")/$B48</f>
        <v>0.5</v>
      </c>
      <c r="V48" s="6">
        <f>COUNTIFS(Sta!$B:$B,$A48,Sta!$Y:$Y,"&lt;12")/$C48</f>
        <v>1</v>
      </c>
    </row>
    <row r="49" spans="1:22" x14ac:dyDescent="0.3">
      <c r="A49" t="s">
        <v>141</v>
      </c>
      <c r="B49" s="7">
        <f>COUNTIF(Sta!A:A,A49)</f>
        <v>7</v>
      </c>
      <c r="C49" s="4">
        <f>COUNTIF(Sta!B:B,A49)</f>
        <v>5</v>
      </c>
      <c r="D49" s="4">
        <f t="shared" si="0"/>
        <v>12</v>
      </c>
      <c r="E49" s="8">
        <f>(SUMIF(Sta!$A:$A,$A49,Sta!$Y:$Y)  + SUMIF(Sta!$B:$B,$A49,Sta!$Y:$Y) )/$D49</f>
        <v>10.833333333333334</v>
      </c>
      <c r="F49" s="5">
        <f>SUMIF(Sta!$A:$A,$A49,Sta!$Y:$Y)/$B49</f>
        <v>10.285714285714286</v>
      </c>
      <c r="G49" s="5">
        <f>SUMIF(Sta!$B:$B,$A49,Sta!$Y:$Y)/$C49</f>
        <v>11.6</v>
      </c>
      <c r="H49" s="8">
        <f>(SUMIF(Sta!$A:$A,$A49,Sta!$U:$U)  + SUMIF(Sta!$B:$B,$A49,Sta!$V:$V) )/$D49</f>
        <v>5.75</v>
      </c>
      <c r="I49" s="5">
        <f>SUMIF(Sta!$A:$A,$A49,Sta!$U:$U)/$B49</f>
        <v>6.5714285714285712</v>
      </c>
      <c r="J49" s="5">
        <f>SUMIF(Sta!$B:$B,$A49,Sta!$V:$V)/$C49</f>
        <v>4.5999999999999996</v>
      </c>
      <c r="K49" s="8">
        <f>(SUMIF(Sta!$A:$A,$A49,Sta!$W:$W)  + SUMIF(Sta!$B:$B,$A49,Sta!$X:$X) )/$D49</f>
        <v>5.083333333333333</v>
      </c>
      <c r="L49" s="5">
        <f>SUMIF(Sta!$A:$A,$A49,Sta!$W:$W)/$B49</f>
        <v>3.7142857142857144</v>
      </c>
      <c r="M49" s="5">
        <f>SUMIF(Sta!$B:$B,$A49,Sta!$X:$X)/$C49</f>
        <v>7</v>
      </c>
      <c r="N49" s="9">
        <f>(COUNTIFS(Sta!$A:$A,$A49,Sta!$Y:$Y,"&gt;8") +COUNTIFS(Sta!$B:$B,$A49,Sta!$Y:$Y,"&gt;8"))/$D49</f>
        <v>0.75</v>
      </c>
      <c r="O49" s="6">
        <f>COUNTIFS(Sta!$A:$A,$A49,Sta!$Y:$Y,"&gt;8")/$B49</f>
        <v>0.7142857142857143</v>
      </c>
      <c r="P49" s="6">
        <f>COUNTIFS(Sta!$B:$B,$A49,Sta!$Y:$Y,"&gt;8")/$C49</f>
        <v>0.8</v>
      </c>
      <c r="Q49" s="9">
        <f>(COUNTIFS(Sta!$A:$A,$A49,Sta!$Y:$Y,"&gt;10") +COUNTIFS(Sta!$B:$B,$A49,Sta!$Y:$Y,"&gt;10"))/$D49</f>
        <v>0.58333333333333337</v>
      </c>
      <c r="R49" s="6">
        <f>COUNTIFS(Sta!$A:$A,$A49,Sta!$Y:$Y,"&gt;10")/$B49</f>
        <v>0.42857142857142855</v>
      </c>
      <c r="S49" s="6">
        <f>COUNTIFS(Sta!$B:$B,$A49,Sta!$Y:$Y,"&gt;10")/$C49</f>
        <v>0.8</v>
      </c>
      <c r="T49" s="9">
        <f>(COUNTIFS(Sta!$A:$A,$A49,Sta!$Y:$Y,"&lt;12") +COUNTIFS(Sta!$B:$B,$A49,Sta!$Y:$Y,"&lt;12"))/$D49</f>
        <v>0.58333333333333337</v>
      </c>
      <c r="U49" s="6">
        <f>COUNTIFS(Sta!$A:$A,$A49,Sta!$Y:$Y,"&lt;12")/$B49</f>
        <v>0.5714285714285714</v>
      </c>
      <c r="V49" s="6">
        <f>COUNTIFS(Sta!$B:$B,$A49,Sta!$Y:$Y,"&lt;12")/$C49</f>
        <v>0.6</v>
      </c>
    </row>
    <row r="50" spans="1:22" x14ac:dyDescent="0.3">
      <c r="A50" t="s">
        <v>134</v>
      </c>
      <c r="B50" s="7">
        <f>COUNTIF(Sta!A:A,A50)</f>
        <v>7</v>
      </c>
      <c r="C50" s="4">
        <f>COUNTIF(Sta!B:B,A50)</f>
        <v>5</v>
      </c>
      <c r="D50" s="4">
        <f t="shared" si="0"/>
        <v>12</v>
      </c>
      <c r="E50" s="8">
        <f>(SUMIF(Sta!$A:$A,$A50,Sta!$Y:$Y)  + SUMIF(Sta!$B:$B,$A50,Sta!$Y:$Y) )/$D50</f>
        <v>9.0833333333333339</v>
      </c>
      <c r="F50" s="5">
        <f>SUMIF(Sta!$A:$A,$A50,Sta!$Y:$Y)/$B50</f>
        <v>9.5714285714285712</v>
      </c>
      <c r="G50" s="5">
        <f>SUMIF(Sta!$B:$B,$A50,Sta!$Y:$Y)/$C50</f>
        <v>8.4</v>
      </c>
      <c r="H50" s="8">
        <f>(SUMIF(Sta!$A:$A,$A50,Sta!$U:$U)  + SUMIF(Sta!$B:$B,$A50,Sta!$V:$V) )/$D50</f>
        <v>4.583333333333333</v>
      </c>
      <c r="I50" s="5">
        <f>SUMIF(Sta!$A:$A,$A50,Sta!$U:$U)/$B50</f>
        <v>5.2857142857142856</v>
      </c>
      <c r="J50" s="5">
        <f>SUMIF(Sta!$B:$B,$A50,Sta!$V:$V)/$C50</f>
        <v>3.6</v>
      </c>
      <c r="K50" s="8">
        <f>(SUMIF(Sta!$A:$A,$A50,Sta!$W:$W)  + SUMIF(Sta!$B:$B,$A50,Sta!$X:$X) )/$D50</f>
        <v>4.5</v>
      </c>
      <c r="L50" s="5">
        <f>SUMIF(Sta!$A:$A,$A50,Sta!$W:$W)/$B50</f>
        <v>4.2857142857142856</v>
      </c>
      <c r="M50" s="5">
        <f>SUMIF(Sta!$B:$B,$A50,Sta!$X:$X)/$C50</f>
        <v>4.8</v>
      </c>
      <c r="N50" s="9">
        <f>(COUNTIFS(Sta!$A:$A,$A50,Sta!$Y:$Y,"&gt;8") +COUNTIFS(Sta!$B:$B,$A50,Sta!$Y:$Y,"&gt;8"))/$D50</f>
        <v>0.58333333333333337</v>
      </c>
      <c r="O50" s="6">
        <f>COUNTIFS(Sta!$A:$A,$A50,Sta!$Y:$Y,"&gt;8")/$B50</f>
        <v>0.5714285714285714</v>
      </c>
      <c r="P50" s="6">
        <f>COUNTIFS(Sta!$B:$B,$A50,Sta!$Y:$Y,"&gt;8")/$C50</f>
        <v>0.6</v>
      </c>
      <c r="Q50" s="9">
        <f>(COUNTIFS(Sta!$A:$A,$A50,Sta!$Y:$Y,"&gt;10") +COUNTIFS(Sta!$B:$B,$A50,Sta!$Y:$Y,"&gt;10"))/$D50</f>
        <v>0.25</v>
      </c>
      <c r="R50" s="6">
        <f>COUNTIFS(Sta!$A:$A,$A50,Sta!$Y:$Y,"&gt;10")/$B50</f>
        <v>0.2857142857142857</v>
      </c>
      <c r="S50" s="6">
        <f>COUNTIFS(Sta!$B:$B,$A50,Sta!$Y:$Y,"&gt;10")/$C50</f>
        <v>0.2</v>
      </c>
      <c r="T50" s="9">
        <f>(COUNTIFS(Sta!$A:$A,$A50,Sta!$Y:$Y,"&lt;12") +COUNTIFS(Sta!$B:$B,$A50,Sta!$Y:$Y,"&lt;12"))/$D50</f>
        <v>0.83333333333333337</v>
      </c>
      <c r="U50" s="6">
        <f>COUNTIFS(Sta!$A:$A,$A50,Sta!$Y:$Y,"&lt;12")/$B50</f>
        <v>0.7142857142857143</v>
      </c>
      <c r="V50" s="6">
        <f>COUNTIFS(Sta!$B:$B,$A50,Sta!$Y:$Y,"&lt;12")/$C50</f>
        <v>1</v>
      </c>
    </row>
    <row r="51" spans="1:22" x14ac:dyDescent="0.3">
      <c r="A51" t="s">
        <v>115</v>
      </c>
      <c r="B51" s="7">
        <f>COUNTIF(Sta!A:A,A51)</f>
        <v>6</v>
      </c>
      <c r="C51" s="4">
        <f>COUNTIF(Sta!B:B,A51)</f>
        <v>6</v>
      </c>
      <c r="D51" s="4">
        <f t="shared" si="0"/>
        <v>12</v>
      </c>
      <c r="E51" s="8">
        <f>(SUMIF(Sta!$A:$A,$A51,Sta!$Y:$Y)  + SUMIF(Sta!$B:$B,$A51,Sta!$Y:$Y) )/$D51</f>
        <v>9.1666666666666661</v>
      </c>
      <c r="F51" s="5">
        <f>SUMIF(Sta!$A:$A,$A51,Sta!$Y:$Y)/$B51</f>
        <v>9.3333333333333339</v>
      </c>
      <c r="G51" s="5">
        <f>SUMIF(Sta!$B:$B,$A51,Sta!$Y:$Y)/$C51</f>
        <v>9</v>
      </c>
      <c r="H51" s="8">
        <f>(SUMIF(Sta!$A:$A,$A51,Sta!$U:$U)  + SUMIF(Sta!$B:$B,$A51,Sta!$V:$V) )/$D51</f>
        <v>4.666666666666667</v>
      </c>
      <c r="I51" s="5">
        <f>SUMIF(Sta!$A:$A,$A51,Sta!$U:$U)/$B51</f>
        <v>5</v>
      </c>
      <c r="J51" s="5">
        <f>SUMIF(Sta!$B:$B,$A51,Sta!$V:$V)/$C51</f>
        <v>4.333333333333333</v>
      </c>
      <c r="K51" s="8">
        <f>(SUMIF(Sta!$A:$A,$A51,Sta!$W:$W)  + SUMIF(Sta!$B:$B,$A51,Sta!$X:$X) )/$D51</f>
        <v>4.5</v>
      </c>
      <c r="L51" s="5">
        <f>SUMIF(Sta!$A:$A,$A51,Sta!$W:$W)/$B51</f>
        <v>4.333333333333333</v>
      </c>
      <c r="M51" s="5">
        <f>SUMIF(Sta!$B:$B,$A51,Sta!$X:$X)/$C51</f>
        <v>4.666666666666667</v>
      </c>
      <c r="N51" s="9">
        <f>(COUNTIFS(Sta!$A:$A,$A51,Sta!$Y:$Y,"&gt;8") +COUNTIFS(Sta!$B:$B,$A51,Sta!$Y:$Y,"&gt;8"))/$D51</f>
        <v>0.58333333333333337</v>
      </c>
      <c r="O51" s="6">
        <f>COUNTIFS(Sta!$A:$A,$A51,Sta!$Y:$Y,"&gt;8")/$B51</f>
        <v>0.66666666666666663</v>
      </c>
      <c r="P51" s="6">
        <f>COUNTIFS(Sta!$B:$B,$A51,Sta!$Y:$Y,"&gt;8")/$C51</f>
        <v>0.5</v>
      </c>
      <c r="Q51" s="9">
        <f>(COUNTIFS(Sta!$A:$A,$A51,Sta!$Y:$Y,"&gt;10") +COUNTIFS(Sta!$B:$B,$A51,Sta!$Y:$Y,"&gt;10"))/$D51</f>
        <v>0.33333333333333331</v>
      </c>
      <c r="R51" s="6">
        <f>COUNTIFS(Sta!$A:$A,$A51,Sta!$Y:$Y,"&gt;10")/$B51</f>
        <v>0.5</v>
      </c>
      <c r="S51" s="6">
        <f>COUNTIFS(Sta!$B:$B,$A51,Sta!$Y:$Y,"&gt;10")/$C51</f>
        <v>0.16666666666666666</v>
      </c>
      <c r="T51" s="9">
        <f>(COUNTIFS(Sta!$A:$A,$A51,Sta!$Y:$Y,"&lt;12") +COUNTIFS(Sta!$B:$B,$A51,Sta!$Y:$Y,"&lt;12"))/$D51</f>
        <v>0.83333333333333337</v>
      </c>
      <c r="U51" s="6">
        <f>COUNTIFS(Sta!$A:$A,$A51,Sta!$Y:$Y,"&lt;12")/$B51</f>
        <v>0.83333333333333337</v>
      </c>
      <c r="V51" s="6">
        <f>COUNTIFS(Sta!$B:$B,$A51,Sta!$Y:$Y,"&lt;12")/$C51</f>
        <v>0.83333333333333337</v>
      </c>
    </row>
    <row r="52" spans="1:22" x14ac:dyDescent="0.3">
      <c r="A52" t="s">
        <v>118</v>
      </c>
      <c r="B52" s="7">
        <f>COUNTIF(Sta!A:A,A52)</f>
        <v>6</v>
      </c>
      <c r="C52" s="4">
        <f>COUNTIF(Sta!B:B,A52)</f>
        <v>6</v>
      </c>
      <c r="D52" s="4">
        <f t="shared" si="0"/>
        <v>12</v>
      </c>
      <c r="E52" s="8">
        <f>(SUMIF(Sta!$A:$A,$A52,Sta!$Y:$Y)  + SUMIF(Sta!$B:$B,$A52,Sta!$Y:$Y) )/$D52</f>
        <v>11.666666666666666</v>
      </c>
      <c r="F52" s="5">
        <f>SUMIF(Sta!$A:$A,$A52,Sta!$Y:$Y)/$B52</f>
        <v>11.166666666666666</v>
      </c>
      <c r="G52" s="5">
        <f>SUMIF(Sta!$B:$B,$A52,Sta!$Y:$Y)/$C52</f>
        <v>12.166666666666666</v>
      </c>
      <c r="H52" s="8">
        <f>(SUMIF(Sta!$A:$A,$A52,Sta!$U:$U)  + SUMIF(Sta!$B:$B,$A52,Sta!$V:$V) )/$D52</f>
        <v>4.333333333333333</v>
      </c>
      <c r="I52" s="5">
        <f>SUMIF(Sta!$A:$A,$A52,Sta!$U:$U)/$B52</f>
        <v>3.8333333333333335</v>
      </c>
      <c r="J52" s="5">
        <f>SUMIF(Sta!$B:$B,$A52,Sta!$V:$V)/$C52</f>
        <v>4.833333333333333</v>
      </c>
      <c r="K52" s="8">
        <f>(SUMIF(Sta!$A:$A,$A52,Sta!$W:$W)  + SUMIF(Sta!$B:$B,$A52,Sta!$X:$X) )/$D52</f>
        <v>7.333333333333333</v>
      </c>
      <c r="L52" s="5">
        <f>SUMIF(Sta!$A:$A,$A52,Sta!$W:$W)/$B52</f>
        <v>7.333333333333333</v>
      </c>
      <c r="M52" s="5">
        <f>SUMIF(Sta!$B:$B,$A52,Sta!$X:$X)/$C52</f>
        <v>7.333333333333333</v>
      </c>
      <c r="N52" s="9">
        <f>(COUNTIFS(Sta!$A:$A,$A52,Sta!$Y:$Y,"&gt;8") +COUNTIFS(Sta!$B:$B,$A52,Sta!$Y:$Y,"&gt;8"))/$D52</f>
        <v>1</v>
      </c>
      <c r="O52" s="6">
        <f>COUNTIFS(Sta!$A:$A,$A52,Sta!$Y:$Y,"&gt;8")/$B52</f>
        <v>1</v>
      </c>
      <c r="P52" s="6">
        <f>COUNTIFS(Sta!$B:$B,$A52,Sta!$Y:$Y,"&gt;8")/$C52</f>
        <v>1</v>
      </c>
      <c r="Q52" s="9">
        <f>(COUNTIFS(Sta!$A:$A,$A52,Sta!$Y:$Y,"&gt;10") +COUNTIFS(Sta!$B:$B,$A52,Sta!$Y:$Y,"&gt;10"))/$D52</f>
        <v>0.5</v>
      </c>
      <c r="R52" s="6">
        <f>COUNTIFS(Sta!$A:$A,$A52,Sta!$Y:$Y,"&gt;10")/$B52</f>
        <v>0.33333333333333331</v>
      </c>
      <c r="S52" s="6">
        <f>COUNTIFS(Sta!$B:$B,$A52,Sta!$Y:$Y,"&gt;10")/$C52</f>
        <v>0.66666666666666663</v>
      </c>
      <c r="T52" s="9">
        <f>(COUNTIFS(Sta!$A:$A,$A52,Sta!$Y:$Y,"&lt;12") +COUNTIFS(Sta!$B:$B,$A52,Sta!$Y:$Y,"&lt;12"))/$D52</f>
        <v>0.66666666666666663</v>
      </c>
      <c r="U52" s="6">
        <f>COUNTIFS(Sta!$A:$A,$A52,Sta!$Y:$Y,"&lt;12")/$B52</f>
        <v>0.66666666666666663</v>
      </c>
      <c r="V52" s="6">
        <f>COUNTIFS(Sta!$B:$B,$A52,Sta!$Y:$Y,"&lt;12")/$C52</f>
        <v>0.66666666666666663</v>
      </c>
    </row>
    <row r="53" spans="1:22" x14ac:dyDescent="0.3">
      <c r="A53" t="s">
        <v>112</v>
      </c>
      <c r="B53" s="7">
        <f>COUNTIF(Sta!A:A,A53)</f>
        <v>5</v>
      </c>
      <c r="C53" s="4">
        <f>COUNTIF(Sta!B:B,A53)</f>
        <v>6</v>
      </c>
      <c r="D53" s="4">
        <f t="shared" si="0"/>
        <v>11</v>
      </c>
      <c r="E53" s="8">
        <f>(SUMIF(Sta!$A:$A,$A53,Sta!$Y:$Y)  + SUMIF(Sta!$B:$B,$A53,Sta!$Y:$Y) )/$D53</f>
        <v>8.545454545454545</v>
      </c>
      <c r="F53" s="5">
        <f>SUMIF(Sta!$A:$A,$A53,Sta!$Y:$Y)/$B53</f>
        <v>11</v>
      </c>
      <c r="G53" s="5">
        <f>SUMIF(Sta!$B:$B,$A53,Sta!$Y:$Y)/$C53</f>
        <v>6.5</v>
      </c>
      <c r="H53" s="8">
        <f>(SUMIF(Sta!$A:$A,$A53,Sta!$U:$U)  + SUMIF(Sta!$B:$B,$A53,Sta!$V:$V) )/$D53</f>
        <v>4.8181818181818183</v>
      </c>
      <c r="I53" s="5">
        <f>SUMIF(Sta!$A:$A,$A53,Sta!$U:$U)/$B53</f>
        <v>6.4</v>
      </c>
      <c r="J53" s="5">
        <f>SUMIF(Sta!$B:$B,$A53,Sta!$V:$V)/$C53</f>
        <v>3.5</v>
      </c>
      <c r="K53" s="8">
        <f>(SUMIF(Sta!$A:$A,$A53,Sta!$W:$W)  + SUMIF(Sta!$B:$B,$A53,Sta!$X:$X) )/$D53</f>
        <v>3.7272727272727271</v>
      </c>
      <c r="L53" s="5">
        <f>SUMIF(Sta!$A:$A,$A53,Sta!$W:$W)/$B53</f>
        <v>4.5999999999999996</v>
      </c>
      <c r="M53" s="5">
        <f>SUMIF(Sta!$B:$B,$A53,Sta!$X:$X)/$C53</f>
        <v>3</v>
      </c>
      <c r="N53" s="9">
        <f>(COUNTIFS(Sta!$A:$A,$A53,Sta!$Y:$Y,"&gt;8") +COUNTIFS(Sta!$B:$B,$A53,Sta!$Y:$Y,"&gt;8"))/$D53</f>
        <v>0.54545454545454541</v>
      </c>
      <c r="O53" s="6">
        <f>COUNTIFS(Sta!$A:$A,$A53,Sta!$Y:$Y,"&gt;8")/$B53</f>
        <v>0.8</v>
      </c>
      <c r="P53" s="6">
        <f>COUNTIFS(Sta!$B:$B,$A53,Sta!$Y:$Y,"&gt;8")/$C53</f>
        <v>0.33333333333333331</v>
      </c>
      <c r="Q53" s="9">
        <f>(COUNTIFS(Sta!$A:$A,$A53,Sta!$Y:$Y,"&gt;10") +COUNTIFS(Sta!$B:$B,$A53,Sta!$Y:$Y,"&gt;10"))/$D53</f>
        <v>0.36363636363636365</v>
      </c>
      <c r="R53" s="6">
        <f>COUNTIFS(Sta!$A:$A,$A53,Sta!$Y:$Y,"&gt;10")/$B53</f>
        <v>0.6</v>
      </c>
      <c r="S53" s="6">
        <f>COUNTIFS(Sta!$B:$B,$A53,Sta!$Y:$Y,"&gt;10")/$C53</f>
        <v>0.16666666666666666</v>
      </c>
      <c r="T53" s="9">
        <f>(COUNTIFS(Sta!$A:$A,$A53,Sta!$Y:$Y,"&lt;12") +COUNTIFS(Sta!$B:$B,$A53,Sta!$Y:$Y,"&lt;12"))/$D53</f>
        <v>0.90909090909090906</v>
      </c>
      <c r="U53" s="6">
        <f>COUNTIFS(Sta!$A:$A,$A53,Sta!$Y:$Y,"&lt;12")/$B53</f>
        <v>0.8</v>
      </c>
      <c r="V53" s="6">
        <f>COUNTIFS(Sta!$B:$B,$A53,Sta!$Y:$Y,"&lt;12")/$C53</f>
        <v>1</v>
      </c>
    </row>
    <row r="54" spans="1:22" x14ac:dyDescent="0.3">
      <c r="A54" t="s">
        <v>121</v>
      </c>
      <c r="B54" s="7">
        <f>COUNTIF(Sta!A:A,A54)</f>
        <v>6</v>
      </c>
      <c r="C54" s="4">
        <f>COUNTIF(Sta!B:B,A54)</f>
        <v>6</v>
      </c>
      <c r="D54" s="4">
        <f t="shared" si="0"/>
        <v>12</v>
      </c>
      <c r="E54" s="8">
        <f>(SUMIF(Sta!$A:$A,$A54,Sta!$Y:$Y)  + SUMIF(Sta!$B:$B,$A54,Sta!$Y:$Y) )/$D54</f>
        <v>7.583333333333333</v>
      </c>
      <c r="F54" s="5">
        <f>SUMIF(Sta!$A:$A,$A54,Sta!$Y:$Y)/$B54</f>
        <v>6.666666666666667</v>
      </c>
      <c r="G54" s="5">
        <f>SUMIF(Sta!$B:$B,$A54,Sta!$Y:$Y)/$C54</f>
        <v>8.5</v>
      </c>
      <c r="H54" s="8">
        <f>(SUMIF(Sta!$A:$A,$A54,Sta!$U:$U)  + SUMIF(Sta!$B:$B,$A54,Sta!$V:$V) )/$D54</f>
        <v>4.166666666666667</v>
      </c>
      <c r="I54" s="5">
        <f>SUMIF(Sta!$A:$A,$A54,Sta!$U:$U)/$B54</f>
        <v>3.8333333333333335</v>
      </c>
      <c r="J54" s="5">
        <f>SUMIF(Sta!$B:$B,$A54,Sta!$V:$V)/$C54</f>
        <v>4.5</v>
      </c>
      <c r="K54" s="8">
        <f>(SUMIF(Sta!$A:$A,$A54,Sta!$W:$W)  + SUMIF(Sta!$B:$B,$A54,Sta!$X:$X) )/$D54</f>
        <v>3.4166666666666665</v>
      </c>
      <c r="L54" s="5">
        <f>SUMIF(Sta!$A:$A,$A54,Sta!$W:$W)/$B54</f>
        <v>2.8333333333333335</v>
      </c>
      <c r="M54" s="5">
        <f>SUMIF(Sta!$B:$B,$A54,Sta!$X:$X)/$C54</f>
        <v>4</v>
      </c>
      <c r="N54" s="9">
        <f>(COUNTIFS(Sta!$A:$A,$A54,Sta!$Y:$Y,"&gt;8") +COUNTIFS(Sta!$B:$B,$A54,Sta!$Y:$Y,"&gt;8"))/$D54</f>
        <v>0.41666666666666669</v>
      </c>
      <c r="O54" s="6">
        <f>COUNTIFS(Sta!$A:$A,$A54,Sta!$Y:$Y,"&gt;8")/$B54</f>
        <v>0.33333333333333331</v>
      </c>
      <c r="P54" s="6">
        <f>COUNTIFS(Sta!$B:$B,$A54,Sta!$Y:$Y,"&gt;8")/$C54</f>
        <v>0.5</v>
      </c>
      <c r="Q54" s="9">
        <f>(COUNTIFS(Sta!$A:$A,$A54,Sta!$Y:$Y,"&gt;10") +COUNTIFS(Sta!$B:$B,$A54,Sta!$Y:$Y,"&gt;10"))/$D54</f>
        <v>0.16666666666666666</v>
      </c>
      <c r="R54" s="6">
        <f>COUNTIFS(Sta!$A:$A,$A54,Sta!$Y:$Y,"&gt;10")/$B54</f>
        <v>0</v>
      </c>
      <c r="S54" s="6">
        <f>COUNTIFS(Sta!$B:$B,$A54,Sta!$Y:$Y,"&gt;10")/$C54</f>
        <v>0.33333333333333331</v>
      </c>
      <c r="T54" s="9">
        <f>(COUNTIFS(Sta!$A:$A,$A54,Sta!$Y:$Y,"&lt;12") +COUNTIFS(Sta!$B:$B,$A54,Sta!$Y:$Y,"&lt;12"))/$D54</f>
        <v>1</v>
      </c>
      <c r="U54" s="6">
        <f>COUNTIFS(Sta!$A:$A,$A54,Sta!$Y:$Y,"&lt;12")/$B54</f>
        <v>1</v>
      </c>
      <c r="V54" s="6">
        <f>COUNTIFS(Sta!$B:$B,$A54,Sta!$Y:$Y,"&lt;12")/$C54</f>
        <v>1</v>
      </c>
    </row>
    <row r="55" spans="1:22" x14ac:dyDescent="0.3">
      <c r="A55" t="s">
        <v>136</v>
      </c>
      <c r="B55" s="7">
        <f>COUNTIF(Sta!A:A,A55)</f>
        <v>6</v>
      </c>
      <c r="C55" s="4">
        <f>COUNTIF(Sta!B:B,A55)</f>
        <v>6</v>
      </c>
      <c r="D55" s="4">
        <f t="shared" si="0"/>
        <v>12</v>
      </c>
      <c r="E55" s="8">
        <f>(SUMIF(Sta!$A:$A,$A55,Sta!$Y:$Y)  + SUMIF(Sta!$B:$B,$A55,Sta!$Y:$Y) )/$D55</f>
        <v>9.0833333333333339</v>
      </c>
      <c r="F55" s="5">
        <f>SUMIF(Sta!$A:$A,$A55,Sta!$Y:$Y)/$B55</f>
        <v>9.3333333333333339</v>
      </c>
      <c r="G55" s="5">
        <f>SUMIF(Sta!$B:$B,$A55,Sta!$Y:$Y)/$C55</f>
        <v>8.8333333333333339</v>
      </c>
      <c r="H55" s="8">
        <f>(SUMIF(Sta!$A:$A,$A55,Sta!$U:$U)  + SUMIF(Sta!$B:$B,$A55,Sta!$V:$V) )/$D55</f>
        <v>4.5</v>
      </c>
      <c r="I55" s="5">
        <f>SUMIF(Sta!$A:$A,$A55,Sta!$U:$U)/$B55</f>
        <v>4.666666666666667</v>
      </c>
      <c r="J55" s="5">
        <f>SUMIF(Sta!$B:$B,$A55,Sta!$V:$V)/$C55</f>
        <v>4.333333333333333</v>
      </c>
      <c r="K55" s="8">
        <f>(SUMIF(Sta!$A:$A,$A55,Sta!$W:$W)  + SUMIF(Sta!$B:$B,$A55,Sta!$X:$X) )/$D55</f>
        <v>4.583333333333333</v>
      </c>
      <c r="L55" s="5">
        <f>SUMIF(Sta!$A:$A,$A55,Sta!$W:$W)/$B55</f>
        <v>4.666666666666667</v>
      </c>
      <c r="M55" s="5">
        <f>SUMIF(Sta!$B:$B,$A55,Sta!$X:$X)/$C55</f>
        <v>4.5</v>
      </c>
      <c r="N55" s="9">
        <f>(COUNTIFS(Sta!$A:$A,$A55,Sta!$Y:$Y,"&gt;8") +COUNTIFS(Sta!$B:$B,$A55,Sta!$Y:$Y,"&gt;8"))/$D55</f>
        <v>0.66666666666666663</v>
      </c>
      <c r="O55" s="6">
        <f>COUNTIFS(Sta!$A:$A,$A55,Sta!$Y:$Y,"&gt;8")/$B55</f>
        <v>0.83333333333333337</v>
      </c>
      <c r="P55" s="6">
        <f>COUNTIFS(Sta!$B:$B,$A55,Sta!$Y:$Y,"&gt;8")/$C55</f>
        <v>0.5</v>
      </c>
      <c r="Q55" s="9">
        <f>(COUNTIFS(Sta!$A:$A,$A55,Sta!$Y:$Y,"&gt;10") +COUNTIFS(Sta!$B:$B,$A55,Sta!$Y:$Y,"&gt;10"))/$D55</f>
        <v>0.25</v>
      </c>
      <c r="R55" s="6">
        <f>COUNTIFS(Sta!$A:$A,$A55,Sta!$Y:$Y,"&gt;10")/$B55</f>
        <v>0.33333333333333331</v>
      </c>
      <c r="S55" s="6">
        <f>COUNTIFS(Sta!$B:$B,$A55,Sta!$Y:$Y,"&gt;10")/$C55</f>
        <v>0.16666666666666666</v>
      </c>
      <c r="T55" s="9">
        <f>(COUNTIFS(Sta!$A:$A,$A55,Sta!$Y:$Y,"&lt;12") +COUNTIFS(Sta!$B:$B,$A55,Sta!$Y:$Y,"&lt;12"))/$D55</f>
        <v>0.83333333333333337</v>
      </c>
      <c r="U55" s="6">
        <f>COUNTIFS(Sta!$A:$A,$A55,Sta!$Y:$Y,"&lt;12")/$B55</f>
        <v>0.83333333333333337</v>
      </c>
      <c r="V55" s="6">
        <f>COUNTIFS(Sta!$B:$B,$A55,Sta!$Y:$Y,"&lt;12")/$C55</f>
        <v>0.83333333333333337</v>
      </c>
    </row>
    <row r="56" spans="1:22" x14ac:dyDescent="0.3">
      <c r="A56" t="s">
        <v>117</v>
      </c>
      <c r="B56" s="7">
        <f>COUNTIF(Sta!A:A,A56)</f>
        <v>6</v>
      </c>
      <c r="C56" s="4">
        <f>COUNTIF(Sta!B:B,A56)</f>
        <v>6</v>
      </c>
      <c r="D56" s="4">
        <f t="shared" si="0"/>
        <v>12</v>
      </c>
      <c r="E56" s="8">
        <f>(SUMIF(Sta!$A:$A,$A56,Sta!$Y:$Y)  + SUMIF(Sta!$B:$B,$A56,Sta!$Y:$Y) )/$D56</f>
        <v>11.583333333333334</v>
      </c>
      <c r="F56" s="5">
        <f>SUMIF(Sta!$A:$A,$A56,Sta!$Y:$Y)/$B56</f>
        <v>11.5</v>
      </c>
      <c r="G56" s="5">
        <f>SUMIF(Sta!$B:$B,$A56,Sta!$Y:$Y)/$C56</f>
        <v>11.666666666666666</v>
      </c>
      <c r="H56" s="8">
        <f>(SUMIF(Sta!$A:$A,$A56,Sta!$U:$U)  + SUMIF(Sta!$B:$B,$A56,Sta!$V:$V) )/$D56</f>
        <v>4.916666666666667</v>
      </c>
      <c r="I56" s="5">
        <f>SUMIF(Sta!$A:$A,$A56,Sta!$U:$U)/$B56</f>
        <v>5.333333333333333</v>
      </c>
      <c r="J56" s="5">
        <f>SUMIF(Sta!$B:$B,$A56,Sta!$V:$V)/$C56</f>
        <v>4.5</v>
      </c>
      <c r="K56" s="8">
        <f>(SUMIF(Sta!$A:$A,$A56,Sta!$W:$W)  + SUMIF(Sta!$B:$B,$A56,Sta!$X:$X) )/$D56</f>
        <v>6.666666666666667</v>
      </c>
      <c r="L56" s="5">
        <f>SUMIF(Sta!$A:$A,$A56,Sta!$W:$W)/$B56</f>
        <v>6.166666666666667</v>
      </c>
      <c r="M56" s="5">
        <f>SUMIF(Sta!$B:$B,$A56,Sta!$X:$X)/$C56</f>
        <v>7.166666666666667</v>
      </c>
      <c r="N56" s="9">
        <f>(COUNTIFS(Sta!$A:$A,$A56,Sta!$Y:$Y,"&gt;8") +COUNTIFS(Sta!$B:$B,$A56,Sta!$Y:$Y,"&gt;8"))/$D56</f>
        <v>0.83333333333333337</v>
      </c>
      <c r="O56" s="6">
        <f>COUNTIFS(Sta!$A:$A,$A56,Sta!$Y:$Y,"&gt;8")/$B56</f>
        <v>0.83333333333333337</v>
      </c>
      <c r="P56" s="6">
        <f>COUNTIFS(Sta!$B:$B,$A56,Sta!$Y:$Y,"&gt;8")/$C56</f>
        <v>0.83333333333333337</v>
      </c>
      <c r="Q56" s="9">
        <f>(COUNTIFS(Sta!$A:$A,$A56,Sta!$Y:$Y,"&gt;10") +COUNTIFS(Sta!$B:$B,$A56,Sta!$Y:$Y,"&gt;10"))/$D56</f>
        <v>0.66666666666666663</v>
      </c>
      <c r="R56" s="6">
        <f>COUNTIFS(Sta!$A:$A,$A56,Sta!$Y:$Y,"&gt;10")/$B56</f>
        <v>0.66666666666666663</v>
      </c>
      <c r="S56" s="6">
        <f>COUNTIFS(Sta!$B:$B,$A56,Sta!$Y:$Y,"&gt;10")/$C56</f>
        <v>0.66666666666666663</v>
      </c>
      <c r="T56" s="9">
        <f>(COUNTIFS(Sta!$A:$A,$A56,Sta!$Y:$Y,"&lt;12") +COUNTIFS(Sta!$B:$B,$A56,Sta!$Y:$Y,"&lt;12"))/$D56</f>
        <v>0.5</v>
      </c>
      <c r="U56" s="6">
        <f>COUNTIFS(Sta!$A:$A,$A56,Sta!$Y:$Y,"&lt;12")/$B56</f>
        <v>0.5</v>
      </c>
      <c r="V56" s="6">
        <f>COUNTIFS(Sta!$B:$B,$A56,Sta!$Y:$Y,"&lt;12")/$C56</f>
        <v>0.5</v>
      </c>
    </row>
    <row r="57" spans="1:22" x14ac:dyDescent="0.3">
      <c r="A57" t="s">
        <v>135</v>
      </c>
      <c r="B57" s="7">
        <f>COUNTIF(Sta!A:A,A57)</f>
        <v>6</v>
      </c>
      <c r="C57" s="4">
        <f>COUNTIF(Sta!B:B,A57)</f>
        <v>6</v>
      </c>
      <c r="D57" s="4">
        <f t="shared" si="0"/>
        <v>12</v>
      </c>
      <c r="E57" s="8">
        <f>(SUMIF(Sta!$A:$A,$A57,Sta!$Y:$Y)  + SUMIF(Sta!$B:$B,$A57,Sta!$Y:$Y) )/$D57</f>
        <v>10.916666666666666</v>
      </c>
      <c r="F57" s="5">
        <f>SUMIF(Sta!$A:$A,$A57,Sta!$Y:$Y)/$B57</f>
        <v>10</v>
      </c>
      <c r="G57" s="5">
        <f>SUMIF(Sta!$B:$B,$A57,Sta!$Y:$Y)/$C57</f>
        <v>11.833333333333334</v>
      </c>
      <c r="H57" s="8">
        <f>(SUMIF(Sta!$A:$A,$A57,Sta!$U:$U)  + SUMIF(Sta!$B:$B,$A57,Sta!$V:$V) )/$D57</f>
        <v>5.75</v>
      </c>
      <c r="I57" s="5">
        <f>SUMIF(Sta!$A:$A,$A57,Sta!$U:$U)/$B57</f>
        <v>6.166666666666667</v>
      </c>
      <c r="J57" s="5">
        <f>SUMIF(Sta!$B:$B,$A57,Sta!$V:$V)/$C57</f>
        <v>5.333333333333333</v>
      </c>
      <c r="K57" s="8">
        <f>(SUMIF(Sta!$A:$A,$A57,Sta!$W:$W)  + SUMIF(Sta!$B:$B,$A57,Sta!$X:$X) )/$D57</f>
        <v>5.166666666666667</v>
      </c>
      <c r="L57" s="5">
        <f>SUMIF(Sta!$A:$A,$A57,Sta!$W:$W)/$B57</f>
        <v>3.8333333333333335</v>
      </c>
      <c r="M57" s="5">
        <f>SUMIF(Sta!$B:$B,$A57,Sta!$X:$X)/$C57</f>
        <v>6.5</v>
      </c>
      <c r="N57" s="9">
        <f>(COUNTIFS(Sta!$A:$A,$A57,Sta!$Y:$Y,"&gt;8") +COUNTIFS(Sta!$B:$B,$A57,Sta!$Y:$Y,"&gt;8"))/$D57</f>
        <v>0.58333333333333337</v>
      </c>
      <c r="O57" s="6">
        <f>COUNTIFS(Sta!$A:$A,$A57,Sta!$Y:$Y,"&gt;8")/$B57</f>
        <v>0.5</v>
      </c>
      <c r="P57" s="6">
        <f>COUNTIFS(Sta!$B:$B,$A57,Sta!$Y:$Y,"&gt;8")/$C57</f>
        <v>0.66666666666666663</v>
      </c>
      <c r="Q57" s="9">
        <f>(COUNTIFS(Sta!$A:$A,$A57,Sta!$Y:$Y,"&gt;10") +COUNTIFS(Sta!$B:$B,$A57,Sta!$Y:$Y,"&gt;10"))/$D57</f>
        <v>0.5</v>
      </c>
      <c r="R57" s="6">
        <f>COUNTIFS(Sta!$A:$A,$A57,Sta!$Y:$Y,"&gt;10")/$B57</f>
        <v>0.5</v>
      </c>
      <c r="S57" s="6">
        <f>COUNTIFS(Sta!$B:$B,$A57,Sta!$Y:$Y,"&gt;10")/$C57</f>
        <v>0.5</v>
      </c>
      <c r="T57" s="9">
        <f>(COUNTIFS(Sta!$A:$A,$A57,Sta!$Y:$Y,"&lt;12") +COUNTIFS(Sta!$B:$B,$A57,Sta!$Y:$Y,"&lt;12"))/$D57</f>
        <v>0.5</v>
      </c>
      <c r="U57" s="6">
        <f>COUNTIFS(Sta!$A:$A,$A57,Sta!$Y:$Y,"&lt;12")/$B57</f>
        <v>0.5</v>
      </c>
      <c r="V57" s="6">
        <f>COUNTIFS(Sta!$B:$B,$A57,Sta!$Y:$Y,"&lt;12")/$C57</f>
        <v>0.5</v>
      </c>
    </row>
    <row r="58" spans="1:22" x14ac:dyDescent="0.3">
      <c r="A58" t="s">
        <v>119</v>
      </c>
      <c r="B58" s="7">
        <f>COUNTIF(Sta!A:A,A58)</f>
        <v>6</v>
      </c>
      <c r="C58" s="4">
        <f>COUNTIF(Sta!B:B,A58)</f>
        <v>5</v>
      </c>
      <c r="D58" s="4">
        <f t="shared" si="0"/>
        <v>11</v>
      </c>
      <c r="E58" s="8">
        <f>(SUMIF(Sta!$A:$A,$A58,Sta!$Y:$Y)  + SUMIF(Sta!$B:$B,$A58,Sta!$Y:$Y) )/$D58</f>
        <v>10.909090909090908</v>
      </c>
      <c r="F58" s="5">
        <f>SUMIF(Sta!$A:$A,$A58,Sta!$Y:$Y)/$B58</f>
        <v>11</v>
      </c>
      <c r="G58" s="5">
        <f>SUMIF(Sta!$B:$B,$A58,Sta!$Y:$Y)/$C58</f>
        <v>10.8</v>
      </c>
      <c r="H58" s="8">
        <f>(SUMIF(Sta!$A:$A,$A58,Sta!$U:$U)  + SUMIF(Sta!$B:$B,$A58,Sta!$V:$V) )/$D58</f>
        <v>6.5454545454545459</v>
      </c>
      <c r="I58" s="5">
        <f>SUMIF(Sta!$A:$A,$A58,Sta!$U:$U)/$B58</f>
        <v>7.166666666666667</v>
      </c>
      <c r="J58" s="5">
        <f>SUMIF(Sta!$B:$B,$A58,Sta!$V:$V)/$C58</f>
        <v>5.8</v>
      </c>
      <c r="K58" s="8">
        <f>(SUMIF(Sta!$A:$A,$A58,Sta!$W:$W)  + SUMIF(Sta!$B:$B,$A58,Sta!$X:$X) )/$D58</f>
        <v>4.3636363636363633</v>
      </c>
      <c r="L58" s="5">
        <f>SUMIF(Sta!$A:$A,$A58,Sta!$W:$W)/$B58</f>
        <v>3.8333333333333335</v>
      </c>
      <c r="M58" s="5">
        <f>SUMIF(Sta!$B:$B,$A58,Sta!$X:$X)/$C58</f>
        <v>5</v>
      </c>
      <c r="N58" s="9">
        <f>(COUNTIFS(Sta!$A:$A,$A58,Sta!$Y:$Y,"&gt;8") +COUNTIFS(Sta!$B:$B,$A58,Sta!$Y:$Y,"&gt;8"))/$D58</f>
        <v>0.72727272727272729</v>
      </c>
      <c r="O58" s="6">
        <f>COUNTIFS(Sta!$A:$A,$A58,Sta!$Y:$Y,"&gt;8")/$B58</f>
        <v>0.66666666666666663</v>
      </c>
      <c r="P58" s="6">
        <f>COUNTIFS(Sta!$B:$B,$A58,Sta!$Y:$Y,"&gt;8")/$C58</f>
        <v>0.8</v>
      </c>
      <c r="Q58" s="9">
        <f>(COUNTIFS(Sta!$A:$A,$A58,Sta!$Y:$Y,"&gt;10") +COUNTIFS(Sta!$B:$B,$A58,Sta!$Y:$Y,"&gt;10"))/$D58</f>
        <v>0.54545454545454541</v>
      </c>
      <c r="R58" s="6">
        <f>COUNTIFS(Sta!$A:$A,$A58,Sta!$Y:$Y,"&gt;10")/$B58</f>
        <v>0.66666666666666663</v>
      </c>
      <c r="S58" s="6">
        <f>COUNTIFS(Sta!$B:$B,$A58,Sta!$Y:$Y,"&gt;10")/$C58</f>
        <v>0.4</v>
      </c>
      <c r="T58" s="9">
        <f>(COUNTIFS(Sta!$A:$A,$A58,Sta!$Y:$Y,"&lt;12") +COUNTIFS(Sta!$B:$B,$A58,Sta!$Y:$Y,"&lt;12"))/$D58</f>
        <v>0.54545454545454541</v>
      </c>
      <c r="U58" s="6">
        <f>COUNTIFS(Sta!$A:$A,$A58,Sta!$Y:$Y,"&lt;12")/$B58</f>
        <v>0.5</v>
      </c>
      <c r="V58" s="6">
        <f>COUNTIFS(Sta!$B:$B,$A58,Sta!$Y:$Y,"&lt;12")/$C58</f>
        <v>0.6</v>
      </c>
    </row>
    <row r="59" spans="1:22" x14ac:dyDescent="0.3">
      <c r="A59" t="s">
        <v>116</v>
      </c>
      <c r="B59" s="7">
        <f>COUNTIF(Sta!A:A,A59)</f>
        <v>6</v>
      </c>
      <c r="C59" s="4">
        <f>COUNTIF(Sta!B:B,A59)</f>
        <v>6</v>
      </c>
      <c r="D59" s="4">
        <f t="shared" si="0"/>
        <v>12</v>
      </c>
      <c r="E59" s="8">
        <f>(SUMIF(Sta!$A:$A,$A59,Sta!$Y:$Y)  + SUMIF(Sta!$B:$B,$A59,Sta!$Y:$Y) )/$D59</f>
        <v>9.6666666666666661</v>
      </c>
      <c r="F59" s="5">
        <f>SUMIF(Sta!$A:$A,$A59,Sta!$Y:$Y)/$B59</f>
        <v>9.3333333333333339</v>
      </c>
      <c r="G59" s="5">
        <f>SUMIF(Sta!$B:$B,$A59,Sta!$Y:$Y)/$C59</f>
        <v>10</v>
      </c>
      <c r="H59" s="8">
        <f>(SUMIF(Sta!$A:$A,$A59,Sta!$U:$U)  + SUMIF(Sta!$B:$B,$A59,Sta!$V:$V) )/$D59</f>
        <v>6.083333333333333</v>
      </c>
      <c r="I59" s="5">
        <f>SUMIF(Sta!$A:$A,$A59,Sta!$U:$U)/$B59</f>
        <v>7.5</v>
      </c>
      <c r="J59" s="5">
        <f>SUMIF(Sta!$B:$B,$A59,Sta!$V:$V)/$C59</f>
        <v>4.666666666666667</v>
      </c>
      <c r="K59" s="8">
        <f>(SUMIF(Sta!$A:$A,$A59,Sta!$W:$W)  + SUMIF(Sta!$B:$B,$A59,Sta!$X:$X) )/$D59</f>
        <v>3.5833333333333335</v>
      </c>
      <c r="L59" s="5">
        <f>SUMIF(Sta!$A:$A,$A59,Sta!$W:$W)/$B59</f>
        <v>1.8333333333333333</v>
      </c>
      <c r="M59" s="5">
        <f>SUMIF(Sta!$B:$B,$A59,Sta!$X:$X)/$C59</f>
        <v>5.333333333333333</v>
      </c>
      <c r="N59" s="9">
        <f>(COUNTIFS(Sta!$A:$A,$A59,Sta!$Y:$Y,"&gt;8") +COUNTIFS(Sta!$B:$B,$A59,Sta!$Y:$Y,"&gt;8"))/$D59</f>
        <v>0.58333333333333337</v>
      </c>
      <c r="O59" s="6">
        <f>COUNTIFS(Sta!$A:$A,$A59,Sta!$Y:$Y,"&gt;8")/$B59</f>
        <v>0.66666666666666663</v>
      </c>
      <c r="P59" s="6">
        <f>COUNTIFS(Sta!$B:$B,$A59,Sta!$Y:$Y,"&gt;8")/$C59</f>
        <v>0.5</v>
      </c>
      <c r="Q59" s="9">
        <f>(COUNTIFS(Sta!$A:$A,$A59,Sta!$Y:$Y,"&gt;10") +COUNTIFS(Sta!$B:$B,$A59,Sta!$Y:$Y,"&gt;10"))/$D59</f>
        <v>0.33333333333333331</v>
      </c>
      <c r="R59" s="6">
        <f>COUNTIFS(Sta!$A:$A,$A59,Sta!$Y:$Y,"&gt;10")/$B59</f>
        <v>0.16666666666666666</v>
      </c>
      <c r="S59" s="6">
        <f>COUNTIFS(Sta!$B:$B,$A59,Sta!$Y:$Y,"&gt;10")/$C59</f>
        <v>0.5</v>
      </c>
      <c r="T59" s="9">
        <f>(COUNTIFS(Sta!$A:$A,$A59,Sta!$Y:$Y,"&lt;12") +COUNTIFS(Sta!$B:$B,$A59,Sta!$Y:$Y,"&lt;12"))/$D59</f>
        <v>0.66666666666666663</v>
      </c>
      <c r="U59" s="6">
        <f>COUNTIFS(Sta!$A:$A,$A59,Sta!$Y:$Y,"&lt;12")/$B59</f>
        <v>0.83333333333333337</v>
      </c>
      <c r="V59" s="6">
        <f>COUNTIFS(Sta!$B:$B,$A59,Sta!$Y:$Y,"&lt;12")/$C59</f>
        <v>0.5</v>
      </c>
    </row>
    <row r="60" spans="1:22" x14ac:dyDescent="0.3">
      <c r="A60" t="s">
        <v>110</v>
      </c>
      <c r="B60" s="7">
        <f>COUNTIF(Sta!A:A,A60)</f>
        <v>5</v>
      </c>
      <c r="C60" s="4">
        <f>COUNTIF(Sta!B:B,A60)</f>
        <v>7</v>
      </c>
      <c r="D60" s="4">
        <f t="shared" si="0"/>
        <v>12</v>
      </c>
      <c r="E60" s="8">
        <f>(SUMIF(Sta!$A:$A,$A60,Sta!$Y:$Y)  + SUMIF(Sta!$B:$B,$A60,Sta!$Y:$Y) )/$D60</f>
        <v>8.6666666666666661</v>
      </c>
      <c r="F60" s="5">
        <f>SUMIF(Sta!$A:$A,$A60,Sta!$Y:$Y)/$B60</f>
        <v>7.8</v>
      </c>
      <c r="G60" s="5">
        <f>SUMIF(Sta!$B:$B,$A60,Sta!$Y:$Y)/$C60</f>
        <v>9.2857142857142865</v>
      </c>
      <c r="H60" s="8">
        <f>(SUMIF(Sta!$A:$A,$A60,Sta!$U:$U)  + SUMIF(Sta!$B:$B,$A60,Sta!$V:$V) )/$D60</f>
        <v>4.75</v>
      </c>
      <c r="I60" s="5">
        <f>SUMIF(Sta!$A:$A,$A60,Sta!$U:$U)/$B60</f>
        <v>5.2</v>
      </c>
      <c r="J60" s="5">
        <f>SUMIF(Sta!$B:$B,$A60,Sta!$V:$V)/$C60</f>
        <v>4.4285714285714288</v>
      </c>
      <c r="K60" s="8">
        <f>(SUMIF(Sta!$A:$A,$A60,Sta!$W:$W)  + SUMIF(Sta!$B:$B,$A60,Sta!$X:$X) )/$D60</f>
        <v>3.9166666666666665</v>
      </c>
      <c r="L60" s="5">
        <f>SUMIF(Sta!$A:$A,$A60,Sta!$W:$W)/$B60</f>
        <v>2.6</v>
      </c>
      <c r="M60" s="5">
        <f>SUMIF(Sta!$B:$B,$A60,Sta!$X:$X)/$C60</f>
        <v>4.8571428571428568</v>
      </c>
      <c r="N60" s="9">
        <f>(COUNTIFS(Sta!$A:$A,$A60,Sta!$Y:$Y,"&gt;8") +COUNTIFS(Sta!$B:$B,$A60,Sta!$Y:$Y,"&gt;8"))/$D60</f>
        <v>0.58333333333333337</v>
      </c>
      <c r="O60" s="6">
        <f>COUNTIFS(Sta!$A:$A,$A60,Sta!$Y:$Y,"&gt;8")/$B60</f>
        <v>0.6</v>
      </c>
      <c r="P60" s="6">
        <f>COUNTIFS(Sta!$B:$B,$A60,Sta!$Y:$Y,"&gt;8")/$C60</f>
        <v>0.5714285714285714</v>
      </c>
      <c r="Q60" s="9">
        <f>(COUNTIFS(Sta!$A:$A,$A60,Sta!$Y:$Y,"&gt;10") +COUNTIFS(Sta!$B:$B,$A60,Sta!$Y:$Y,"&gt;10"))/$D60</f>
        <v>0.5</v>
      </c>
      <c r="R60" s="6">
        <f>COUNTIFS(Sta!$A:$A,$A60,Sta!$Y:$Y,"&gt;10")/$B60</f>
        <v>0.4</v>
      </c>
      <c r="S60" s="6">
        <f>COUNTIFS(Sta!$B:$B,$A60,Sta!$Y:$Y,"&gt;10")/$C60</f>
        <v>0.5714285714285714</v>
      </c>
      <c r="T60" s="9">
        <f>(COUNTIFS(Sta!$A:$A,$A60,Sta!$Y:$Y,"&lt;12") +COUNTIFS(Sta!$B:$B,$A60,Sta!$Y:$Y,"&lt;12"))/$D60</f>
        <v>0.66666666666666663</v>
      </c>
      <c r="U60" s="6">
        <f>COUNTIFS(Sta!$A:$A,$A60,Sta!$Y:$Y,"&lt;12")/$B60</f>
        <v>1</v>
      </c>
      <c r="V60" s="6">
        <f>COUNTIFS(Sta!$B:$B,$A60,Sta!$Y:$Y,"&lt;12")/$C60</f>
        <v>0.42857142857142855</v>
      </c>
    </row>
    <row r="61" spans="1:22" x14ac:dyDescent="0.3">
      <c r="A61" t="s">
        <v>122</v>
      </c>
      <c r="B61" s="7">
        <f>COUNTIF(Sta!A:A,A61)</f>
        <v>5</v>
      </c>
      <c r="C61" s="4">
        <f>COUNTIF(Sta!B:B,A61)</f>
        <v>7</v>
      </c>
      <c r="D61" s="4">
        <f t="shared" si="0"/>
        <v>12</v>
      </c>
      <c r="E61" s="8">
        <f>(SUMIF(Sta!$A:$A,$A61,Sta!$Y:$Y)  + SUMIF(Sta!$B:$B,$A61,Sta!$Y:$Y) )/$D61</f>
        <v>9.4166666666666661</v>
      </c>
      <c r="F61" s="5">
        <f>SUMIF(Sta!$A:$A,$A61,Sta!$Y:$Y)/$B61</f>
        <v>11.2</v>
      </c>
      <c r="G61" s="5">
        <f>SUMIF(Sta!$B:$B,$A61,Sta!$Y:$Y)/$C61</f>
        <v>8.1428571428571423</v>
      </c>
      <c r="H61" s="8">
        <f>(SUMIF(Sta!$A:$A,$A61,Sta!$U:$U)  + SUMIF(Sta!$B:$B,$A61,Sta!$V:$V) )/$D61</f>
        <v>5</v>
      </c>
      <c r="I61" s="5">
        <f>SUMIF(Sta!$A:$A,$A61,Sta!$U:$U)/$B61</f>
        <v>6.6</v>
      </c>
      <c r="J61" s="5">
        <f>SUMIF(Sta!$B:$B,$A61,Sta!$V:$V)/$C61</f>
        <v>3.8571428571428572</v>
      </c>
      <c r="K61" s="8">
        <f>(SUMIF(Sta!$A:$A,$A61,Sta!$W:$W)  + SUMIF(Sta!$B:$B,$A61,Sta!$X:$X) )/$D61</f>
        <v>4.416666666666667</v>
      </c>
      <c r="L61" s="5">
        <f>SUMIF(Sta!$A:$A,$A61,Sta!$W:$W)/$B61</f>
        <v>4.5999999999999996</v>
      </c>
      <c r="M61" s="5">
        <f>SUMIF(Sta!$B:$B,$A61,Sta!$X:$X)/$C61</f>
        <v>4.2857142857142856</v>
      </c>
      <c r="N61" s="9">
        <f>(COUNTIFS(Sta!$A:$A,$A61,Sta!$Y:$Y,"&gt;8") +COUNTIFS(Sta!$B:$B,$A61,Sta!$Y:$Y,"&gt;8"))/$D61</f>
        <v>0.66666666666666663</v>
      </c>
      <c r="O61" s="6">
        <f>COUNTIFS(Sta!$A:$A,$A61,Sta!$Y:$Y,"&gt;8")/$B61</f>
        <v>0.8</v>
      </c>
      <c r="P61" s="6">
        <f>COUNTIFS(Sta!$B:$B,$A61,Sta!$Y:$Y,"&gt;8")/$C61</f>
        <v>0.5714285714285714</v>
      </c>
      <c r="Q61" s="9">
        <f>(COUNTIFS(Sta!$A:$A,$A61,Sta!$Y:$Y,"&gt;10") +COUNTIFS(Sta!$B:$B,$A61,Sta!$Y:$Y,"&gt;10"))/$D61</f>
        <v>0.33333333333333331</v>
      </c>
      <c r="R61" s="6">
        <f>COUNTIFS(Sta!$A:$A,$A61,Sta!$Y:$Y,"&gt;10")/$B61</f>
        <v>0.6</v>
      </c>
      <c r="S61" s="6">
        <f>COUNTIFS(Sta!$B:$B,$A61,Sta!$Y:$Y,"&gt;10")/$C61</f>
        <v>0.14285714285714285</v>
      </c>
      <c r="T61" s="9">
        <f>(COUNTIFS(Sta!$A:$A,$A61,Sta!$Y:$Y,"&lt;12") +COUNTIFS(Sta!$B:$B,$A61,Sta!$Y:$Y,"&lt;12"))/$D61</f>
        <v>0.75</v>
      </c>
      <c r="U61" s="6">
        <f>COUNTIFS(Sta!$A:$A,$A61,Sta!$Y:$Y,"&lt;12")/$B61</f>
        <v>0.6</v>
      </c>
      <c r="V61" s="6">
        <f>COUNTIFS(Sta!$B:$B,$A61,Sta!$Y:$Y,"&lt;12")/$C61</f>
        <v>0.8571428571428571</v>
      </c>
    </row>
    <row r="62" spans="1:22" x14ac:dyDescent="0.3">
      <c r="A62" t="s">
        <v>114</v>
      </c>
      <c r="B62" s="7">
        <f>COUNTIF(Sta!A:A,A62)</f>
        <v>5</v>
      </c>
      <c r="C62" s="4">
        <f>COUNTIF(Sta!B:B,A62)</f>
        <v>7</v>
      </c>
      <c r="D62" s="4">
        <f t="shared" si="0"/>
        <v>12</v>
      </c>
      <c r="E62" s="8">
        <f>(SUMIF(Sta!$A:$A,$A62,Sta!$Y:$Y)  + SUMIF(Sta!$B:$B,$A62,Sta!$Y:$Y) )/$D62</f>
        <v>9</v>
      </c>
      <c r="F62" s="5">
        <f>SUMIF(Sta!$A:$A,$A62,Sta!$Y:$Y)/$B62</f>
        <v>9.4</v>
      </c>
      <c r="G62" s="5">
        <f>SUMIF(Sta!$B:$B,$A62,Sta!$Y:$Y)/$C62</f>
        <v>8.7142857142857135</v>
      </c>
      <c r="H62" s="8">
        <f>(SUMIF(Sta!$A:$A,$A62,Sta!$U:$U)  + SUMIF(Sta!$B:$B,$A62,Sta!$V:$V) )/$D62</f>
        <v>4.416666666666667</v>
      </c>
      <c r="I62" s="5">
        <f>SUMIF(Sta!$A:$A,$A62,Sta!$U:$U)/$B62</f>
        <v>5</v>
      </c>
      <c r="J62" s="5">
        <f>SUMIF(Sta!$B:$B,$A62,Sta!$V:$V)/$C62</f>
        <v>4</v>
      </c>
      <c r="K62" s="8">
        <f>(SUMIF(Sta!$A:$A,$A62,Sta!$W:$W)  + SUMIF(Sta!$B:$B,$A62,Sta!$X:$X) )/$D62</f>
        <v>4.583333333333333</v>
      </c>
      <c r="L62" s="5">
        <f>SUMIF(Sta!$A:$A,$A62,Sta!$W:$W)/$B62</f>
        <v>4.4000000000000004</v>
      </c>
      <c r="M62" s="5">
        <f>SUMIF(Sta!$B:$B,$A62,Sta!$X:$X)/$C62</f>
        <v>4.7142857142857144</v>
      </c>
      <c r="N62" s="9">
        <f>(COUNTIFS(Sta!$A:$A,$A62,Sta!$Y:$Y,"&gt;8") +COUNTIFS(Sta!$B:$B,$A62,Sta!$Y:$Y,"&gt;8"))/$D62</f>
        <v>0.41666666666666669</v>
      </c>
      <c r="O62" s="6">
        <f>COUNTIFS(Sta!$A:$A,$A62,Sta!$Y:$Y,"&gt;8")/$B62</f>
        <v>0.4</v>
      </c>
      <c r="P62" s="6">
        <f>COUNTIFS(Sta!$B:$B,$A62,Sta!$Y:$Y,"&gt;8")/$C62</f>
        <v>0.42857142857142855</v>
      </c>
      <c r="Q62" s="9">
        <f>(COUNTIFS(Sta!$A:$A,$A62,Sta!$Y:$Y,"&gt;10") +COUNTIFS(Sta!$B:$B,$A62,Sta!$Y:$Y,"&gt;10"))/$D62</f>
        <v>0.25</v>
      </c>
      <c r="R62" s="6">
        <f>COUNTIFS(Sta!$A:$A,$A62,Sta!$Y:$Y,"&gt;10")/$B62</f>
        <v>0.2</v>
      </c>
      <c r="S62" s="6">
        <f>COUNTIFS(Sta!$B:$B,$A62,Sta!$Y:$Y,"&gt;10")/$C62</f>
        <v>0.2857142857142857</v>
      </c>
      <c r="T62" s="9">
        <f>(COUNTIFS(Sta!$A:$A,$A62,Sta!$Y:$Y,"&lt;12") +COUNTIFS(Sta!$B:$B,$A62,Sta!$Y:$Y,"&lt;12"))/$D62</f>
        <v>0.75</v>
      </c>
      <c r="U62" s="6">
        <f>COUNTIFS(Sta!$A:$A,$A62,Sta!$Y:$Y,"&lt;12")/$B62</f>
        <v>0.8</v>
      </c>
      <c r="V62" s="6">
        <f>COUNTIFS(Sta!$B:$B,$A62,Sta!$Y:$Y,"&lt;12")/$C62</f>
        <v>0.7142857142857143</v>
      </c>
    </row>
    <row r="63" spans="1:22" x14ac:dyDescent="0.3">
      <c r="A63" t="s">
        <v>106</v>
      </c>
      <c r="B63" s="7">
        <f>COUNTIF(Sta!A:A,A63)</f>
        <v>6</v>
      </c>
      <c r="C63" s="4">
        <f>COUNTIF(Sta!B:B,A63)</f>
        <v>6</v>
      </c>
      <c r="D63" s="4">
        <f t="shared" si="0"/>
        <v>12</v>
      </c>
      <c r="E63" s="8">
        <f>(SUMIF(Sta!$A:$A,$A63,Sta!$Y:$Y)  + SUMIF(Sta!$B:$B,$A63,Sta!$Y:$Y) )/$D63</f>
        <v>10.583333333333334</v>
      </c>
      <c r="F63" s="5">
        <f>SUMIF(Sta!$A:$A,$A63,Sta!$Y:$Y)/$B63</f>
        <v>11</v>
      </c>
      <c r="G63" s="5">
        <f>SUMIF(Sta!$B:$B,$A63,Sta!$Y:$Y)/$C63</f>
        <v>10.166666666666666</v>
      </c>
      <c r="H63" s="8">
        <f>(SUMIF(Sta!$A:$A,$A63,Sta!$U:$U)  + SUMIF(Sta!$B:$B,$A63,Sta!$V:$V) )/$D63</f>
        <v>4.916666666666667</v>
      </c>
      <c r="I63" s="5">
        <f>SUMIF(Sta!$A:$A,$A63,Sta!$U:$U)/$B63</f>
        <v>6.333333333333333</v>
      </c>
      <c r="J63" s="5">
        <f>SUMIF(Sta!$B:$B,$A63,Sta!$V:$V)/$C63</f>
        <v>3.5</v>
      </c>
      <c r="K63" s="8">
        <f>(SUMIF(Sta!$A:$A,$A63,Sta!$W:$W)  + SUMIF(Sta!$B:$B,$A63,Sta!$X:$X) )/$D63</f>
        <v>5.666666666666667</v>
      </c>
      <c r="L63" s="5">
        <f>SUMIF(Sta!$A:$A,$A63,Sta!$W:$W)/$B63</f>
        <v>4.666666666666667</v>
      </c>
      <c r="M63" s="5">
        <f>SUMIF(Sta!$B:$B,$A63,Sta!$X:$X)/$C63</f>
        <v>6.666666666666667</v>
      </c>
      <c r="N63" s="9">
        <f>(COUNTIFS(Sta!$A:$A,$A63,Sta!$Y:$Y,"&gt;8") +COUNTIFS(Sta!$B:$B,$A63,Sta!$Y:$Y,"&gt;8"))/$D63</f>
        <v>0.83333333333333337</v>
      </c>
      <c r="O63" s="6">
        <f>COUNTIFS(Sta!$A:$A,$A63,Sta!$Y:$Y,"&gt;8")/$B63</f>
        <v>0.83333333333333337</v>
      </c>
      <c r="P63" s="6">
        <f>COUNTIFS(Sta!$B:$B,$A63,Sta!$Y:$Y,"&gt;8")/$C63</f>
        <v>0.83333333333333337</v>
      </c>
      <c r="Q63" s="9">
        <f>(COUNTIFS(Sta!$A:$A,$A63,Sta!$Y:$Y,"&gt;10") +COUNTIFS(Sta!$B:$B,$A63,Sta!$Y:$Y,"&gt;10"))/$D63</f>
        <v>0.41666666666666669</v>
      </c>
      <c r="R63" s="6">
        <f>COUNTIFS(Sta!$A:$A,$A63,Sta!$Y:$Y,"&gt;10")/$B63</f>
        <v>0.5</v>
      </c>
      <c r="S63" s="6">
        <f>COUNTIFS(Sta!$B:$B,$A63,Sta!$Y:$Y,"&gt;10")/$C63</f>
        <v>0.33333333333333331</v>
      </c>
      <c r="T63" s="9">
        <f>(COUNTIFS(Sta!$A:$A,$A63,Sta!$Y:$Y,"&lt;12") +COUNTIFS(Sta!$B:$B,$A63,Sta!$Y:$Y,"&lt;12"))/$D63</f>
        <v>0.66666666666666663</v>
      </c>
      <c r="U63" s="6">
        <f>COUNTIFS(Sta!$A:$A,$A63,Sta!$Y:$Y,"&lt;12")/$B63</f>
        <v>0.66666666666666663</v>
      </c>
      <c r="V63" s="6">
        <f>COUNTIFS(Sta!$B:$B,$A63,Sta!$Y:$Y,"&lt;12")/$C63</f>
        <v>0.66666666666666663</v>
      </c>
    </row>
    <row r="64" spans="1:22" x14ac:dyDescent="0.3">
      <c r="A64" t="s">
        <v>123</v>
      </c>
      <c r="B64" s="7">
        <f>COUNTIF(Sta!A:A,A64)</f>
        <v>6</v>
      </c>
      <c r="C64" s="4">
        <f>COUNTIF(Sta!B:B,A64)</f>
        <v>6</v>
      </c>
      <c r="D64" s="4">
        <f t="shared" si="0"/>
        <v>12</v>
      </c>
      <c r="E64" s="8">
        <f>(SUMIF(Sta!$A:$A,$A64,Sta!$Y:$Y)  + SUMIF(Sta!$B:$B,$A64,Sta!$Y:$Y) )/$D64</f>
        <v>10.166666666666666</v>
      </c>
      <c r="F64" s="5">
        <f>SUMIF(Sta!$A:$A,$A64,Sta!$Y:$Y)/$B64</f>
        <v>11</v>
      </c>
      <c r="G64" s="5">
        <f>SUMIF(Sta!$B:$B,$A64,Sta!$Y:$Y)/$C64</f>
        <v>9.3333333333333339</v>
      </c>
      <c r="H64" s="8">
        <f>(SUMIF(Sta!$A:$A,$A64,Sta!$U:$U)  + SUMIF(Sta!$B:$B,$A64,Sta!$V:$V) )/$D64</f>
        <v>5.333333333333333</v>
      </c>
      <c r="I64" s="5">
        <f>SUMIF(Sta!$A:$A,$A64,Sta!$U:$U)/$B64</f>
        <v>6.833333333333333</v>
      </c>
      <c r="J64" s="5">
        <f>SUMIF(Sta!$B:$B,$A64,Sta!$V:$V)/$C64</f>
        <v>3.8333333333333335</v>
      </c>
      <c r="K64" s="8">
        <f>(SUMIF(Sta!$A:$A,$A64,Sta!$W:$W)  + SUMIF(Sta!$B:$B,$A64,Sta!$X:$X) )/$D64</f>
        <v>4.833333333333333</v>
      </c>
      <c r="L64" s="5">
        <f>SUMIF(Sta!$A:$A,$A64,Sta!$W:$W)/$B64</f>
        <v>4.166666666666667</v>
      </c>
      <c r="M64" s="5">
        <f>SUMIF(Sta!$B:$B,$A64,Sta!$X:$X)/$C64</f>
        <v>5.5</v>
      </c>
      <c r="N64" s="9">
        <f>(COUNTIFS(Sta!$A:$A,$A64,Sta!$Y:$Y,"&gt;8") +COUNTIFS(Sta!$B:$B,$A64,Sta!$Y:$Y,"&gt;8"))/$D64</f>
        <v>0.66666666666666663</v>
      </c>
      <c r="O64" s="6">
        <f>COUNTIFS(Sta!$A:$A,$A64,Sta!$Y:$Y,"&gt;8")/$B64</f>
        <v>0.66666666666666663</v>
      </c>
      <c r="P64" s="6">
        <f>COUNTIFS(Sta!$B:$B,$A64,Sta!$Y:$Y,"&gt;8")/$C64</f>
        <v>0.66666666666666663</v>
      </c>
      <c r="Q64" s="9">
        <f>(COUNTIFS(Sta!$A:$A,$A64,Sta!$Y:$Y,"&gt;10") +COUNTIFS(Sta!$B:$B,$A64,Sta!$Y:$Y,"&gt;10"))/$D64</f>
        <v>0.41666666666666669</v>
      </c>
      <c r="R64" s="6">
        <f>COUNTIFS(Sta!$A:$A,$A64,Sta!$Y:$Y,"&gt;10")/$B64</f>
        <v>0.66666666666666663</v>
      </c>
      <c r="S64" s="6">
        <f>COUNTIFS(Sta!$B:$B,$A64,Sta!$Y:$Y,"&gt;10")/$C64</f>
        <v>0.16666666666666666</v>
      </c>
      <c r="T64" s="9">
        <f>(COUNTIFS(Sta!$A:$A,$A64,Sta!$Y:$Y,"&lt;12") +COUNTIFS(Sta!$B:$B,$A64,Sta!$Y:$Y,"&lt;12"))/$D64</f>
        <v>0.83333333333333337</v>
      </c>
      <c r="U64" s="6">
        <f>COUNTIFS(Sta!$A:$A,$A64,Sta!$Y:$Y,"&lt;12")/$B64</f>
        <v>0.66666666666666663</v>
      </c>
      <c r="V64" s="6">
        <f>COUNTIFS(Sta!$B:$B,$A64,Sta!$Y:$Y,"&lt;12")/$C64</f>
        <v>1</v>
      </c>
    </row>
    <row r="65" spans="1:22" x14ac:dyDescent="0.3">
      <c r="A65" t="s">
        <v>99</v>
      </c>
      <c r="B65" s="7">
        <f>COUNTIF(Sta!A:A,A65)</f>
        <v>6</v>
      </c>
      <c r="C65" s="4">
        <f>COUNTIF(Sta!B:B,A65)</f>
        <v>6</v>
      </c>
      <c r="D65" s="4">
        <f t="shared" si="0"/>
        <v>12</v>
      </c>
      <c r="E65" s="8">
        <f>(SUMIF(Sta!$A:$A,$A65,Sta!$Y:$Y)  + SUMIF(Sta!$B:$B,$A65,Sta!$Y:$Y) )/$D65</f>
        <v>9.6666666666666661</v>
      </c>
      <c r="F65" s="5">
        <f>SUMIF(Sta!$A:$A,$A65,Sta!$Y:$Y)/$B65</f>
        <v>10</v>
      </c>
      <c r="G65" s="5">
        <f>SUMIF(Sta!$B:$B,$A65,Sta!$Y:$Y)/$C65</f>
        <v>9.3333333333333339</v>
      </c>
      <c r="H65" s="8">
        <f>(SUMIF(Sta!$A:$A,$A65,Sta!$U:$U)  + SUMIF(Sta!$B:$B,$A65,Sta!$V:$V) )/$D65</f>
        <v>4.333333333333333</v>
      </c>
      <c r="I65" s="5">
        <f>SUMIF(Sta!$A:$A,$A65,Sta!$U:$U)/$B65</f>
        <v>4.833333333333333</v>
      </c>
      <c r="J65" s="5">
        <f>SUMIF(Sta!$B:$B,$A65,Sta!$V:$V)/$C65</f>
        <v>3.8333333333333335</v>
      </c>
      <c r="K65" s="8">
        <f>(SUMIF(Sta!$A:$A,$A65,Sta!$W:$W)  + SUMIF(Sta!$B:$B,$A65,Sta!$X:$X) )/$D65</f>
        <v>5.333333333333333</v>
      </c>
      <c r="L65" s="5">
        <f>SUMIF(Sta!$A:$A,$A65,Sta!$W:$W)/$B65</f>
        <v>5.166666666666667</v>
      </c>
      <c r="M65" s="5">
        <f>SUMIF(Sta!$B:$B,$A65,Sta!$X:$X)/$C65</f>
        <v>5.5</v>
      </c>
      <c r="N65" s="9">
        <f>(COUNTIFS(Sta!$A:$A,$A65,Sta!$Y:$Y,"&gt;8") +COUNTIFS(Sta!$B:$B,$A65,Sta!$Y:$Y,"&gt;8"))/$D65</f>
        <v>0.75</v>
      </c>
      <c r="O65" s="6">
        <f>COUNTIFS(Sta!$A:$A,$A65,Sta!$Y:$Y,"&gt;8")/$B65</f>
        <v>0.83333333333333337</v>
      </c>
      <c r="P65" s="6">
        <f>COUNTIFS(Sta!$B:$B,$A65,Sta!$Y:$Y,"&gt;8")/$C65</f>
        <v>0.66666666666666663</v>
      </c>
      <c r="Q65" s="9">
        <f>(COUNTIFS(Sta!$A:$A,$A65,Sta!$Y:$Y,"&gt;10") +COUNTIFS(Sta!$B:$B,$A65,Sta!$Y:$Y,"&gt;10"))/$D65</f>
        <v>0.41666666666666669</v>
      </c>
      <c r="R65" s="6">
        <f>COUNTIFS(Sta!$A:$A,$A65,Sta!$Y:$Y,"&gt;10")/$B65</f>
        <v>0.33333333333333331</v>
      </c>
      <c r="S65" s="6">
        <f>COUNTIFS(Sta!$B:$B,$A65,Sta!$Y:$Y,"&gt;10")/$C65</f>
        <v>0.5</v>
      </c>
      <c r="T65" s="9">
        <f>(COUNTIFS(Sta!$A:$A,$A65,Sta!$Y:$Y,"&lt;12") +COUNTIFS(Sta!$B:$B,$A65,Sta!$Y:$Y,"&lt;12"))/$D65</f>
        <v>0.75</v>
      </c>
      <c r="U65" s="6">
        <f>COUNTIFS(Sta!$A:$A,$A65,Sta!$Y:$Y,"&lt;12")/$B65</f>
        <v>0.83333333333333337</v>
      </c>
      <c r="V65" s="6">
        <f>COUNTIFS(Sta!$B:$B,$A65,Sta!$Y:$Y,"&lt;12")/$C65</f>
        <v>0.66666666666666663</v>
      </c>
    </row>
    <row r="66" spans="1:22" x14ac:dyDescent="0.3">
      <c r="A66" t="s">
        <v>98</v>
      </c>
      <c r="B66" s="7">
        <f>COUNTIF(Sta!A:A,A66)</f>
        <v>6</v>
      </c>
      <c r="C66" s="4">
        <f>COUNTIF(Sta!B:B,A66)</f>
        <v>6</v>
      </c>
      <c r="D66" s="4">
        <f t="shared" si="0"/>
        <v>12</v>
      </c>
      <c r="E66" s="8">
        <f>(SUMIF(Sta!$A:$A,$A66,Sta!$Y:$Y)  + SUMIF(Sta!$B:$B,$A66,Sta!$Y:$Y) )/$D66</f>
        <v>9</v>
      </c>
      <c r="F66" s="5">
        <f>SUMIF(Sta!$A:$A,$A66,Sta!$Y:$Y)/$B66</f>
        <v>8.6666666666666661</v>
      </c>
      <c r="G66" s="5">
        <f>SUMIF(Sta!$B:$B,$A66,Sta!$Y:$Y)/$C66</f>
        <v>9.3333333333333339</v>
      </c>
      <c r="H66" s="8">
        <f>(SUMIF(Sta!$A:$A,$A66,Sta!$U:$U)  + SUMIF(Sta!$B:$B,$A66,Sta!$V:$V) )/$D66</f>
        <v>4.916666666666667</v>
      </c>
      <c r="I66" s="5">
        <f>SUMIF(Sta!$A:$A,$A66,Sta!$U:$U)/$B66</f>
        <v>4.833333333333333</v>
      </c>
      <c r="J66" s="5">
        <f>SUMIF(Sta!$B:$B,$A66,Sta!$V:$V)/$C66</f>
        <v>5</v>
      </c>
      <c r="K66" s="8">
        <f>(SUMIF(Sta!$A:$A,$A66,Sta!$W:$W)  + SUMIF(Sta!$B:$B,$A66,Sta!$X:$X) )/$D66</f>
        <v>4.083333333333333</v>
      </c>
      <c r="L66" s="5">
        <f>SUMIF(Sta!$A:$A,$A66,Sta!$W:$W)/$B66</f>
        <v>3.8333333333333335</v>
      </c>
      <c r="M66" s="5">
        <f>SUMIF(Sta!$B:$B,$A66,Sta!$X:$X)/$C66</f>
        <v>4.333333333333333</v>
      </c>
      <c r="N66" s="9">
        <f>(COUNTIFS(Sta!$A:$A,$A66,Sta!$Y:$Y,"&gt;8") +COUNTIFS(Sta!$B:$B,$A66,Sta!$Y:$Y,"&gt;8"))/$D66</f>
        <v>0.5</v>
      </c>
      <c r="O66" s="6">
        <f>COUNTIFS(Sta!$A:$A,$A66,Sta!$Y:$Y,"&gt;8")/$B66</f>
        <v>0.5</v>
      </c>
      <c r="P66" s="6">
        <f>COUNTIFS(Sta!$B:$B,$A66,Sta!$Y:$Y,"&gt;8")/$C66</f>
        <v>0.5</v>
      </c>
      <c r="Q66" s="9">
        <f>(COUNTIFS(Sta!$A:$A,$A66,Sta!$Y:$Y,"&gt;10") +COUNTIFS(Sta!$B:$B,$A66,Sta!$Y:$Y,"&gt;10"))/$D66</f>
        <v>0.41666666666666669</v>
      </c>
      <c r="R66" s="6">
        <f>COUNTIFS(Sta!$A:$A,$A66,Sta!$Y:$Y,"&gt;10")/$B66</f>
        <v>0.33333333333333331</v>
      </c>
      <c r="S66" s="6">
        <f>COUNTIFS(Sta!$B:$B,$A66,Sta!$Y:$Y,"&gt;10")/$C66</f>
        <v>0.5</v>
      </c>
      <c r="T66" s="9">
        <f>(COUNTIFS(Sta!$A:$A,$A66,Sta!$Y:$Y,"&lt;12") +COUNTIFS(Sta!$B:$B,$A66,Sta!$Y:$Y,"&lt;12"))/$D66</f>
        <v>0.75</v>
      </c>
      <c r="U66" s="6">
        <f>COUNTIFS(Sta!$A:$A,$A66,Sta!$Y:$Y,"&lt;12")/$B66</f>
        <v>1</v>
      </c>
      <c r="V66" s="6">
        <f>COUNTIFS(Sta!$B:$B,$A66,Sta!$Y:$Y,"&lt;12")/$C66</f>
        <v>0.5</v>
      </c>
    </row>
    <row r="67" spans="1:22" x14ac:dyDescent="0.3">
      <c r="A67" t="s">
        <v>101</v>
      </c>
      <c r="B67" s="7">
        <f>COUNTIF(Sta!A:A,A67)</f>
        <v>6</v>
      </c>
      <c r="C67" s="4">
        <f>COUNTIF(Sta!B:B,A67)</f>
        <v>6</v>
      </c>
      <c r="D67" s="4">
        <f t="shared" si="0"/>
        <v>12</v>
      </c>
      <c r="E67" s="8">
        <f>(SUMIF(Sta!$A:$A,$A67,Sta!$Y:$Y)  + SUMIF(Sta!$B:$B,$A67,Sta!$Y:$Y) )/$D67</f>
        <v>9.9166666666666661</v>
      </c>
      <c r="F67" s="5">
        <f>SUMIF(Sta!$A:$A,$A67,Sta!$Y:$Y)/$B67</f>
        <v>10</v>
      </c>
      <c r="G67" s="5">
        <f>SUMIF(Sta!$B:$B,$A67,Sta!$Y:$Y)/$C67</f>
        <v>9.8333333333333339</v>
      </c>
      <c r="H67" s="8">
        <f>(SUMIF(Sta!$A:$A,$A67,Sta!$U:$U)  + SUMIF(Sta!$B:$B,$A67,Sta!$V:$V) )/$D67</f>
        <v>5.25</v>
      </c>
      <c r="I67" s="5">
        <f>SUMIF(Sta!$A:$A,$A67,Sta!$U:$U)/$B67</f>
        <v>6.333333333333333</v>
      </c>
      <c r="J67" s="5">
        <f>SUMIF(Sta!$B:$B,$A67,Sta!$V:$V)/$C67</f>
        <v>4.166666666666667</v>
      </c>
      <c r="K67" s="8">
        <f>(SUMIF(Sta!$A:$A,$A67,Sta!$W:$W)  + SUMIF(Sta!$B:$B,$A67,Sta!$X:$X) )/$D67</f>
        <v>4.666666666666667</v>
      </c>
      <c r="L67" s="5">
        <f>SUMIF(Sta!$A:$A,$A67,Sta!$W:$W)/$B67</f>
        <v>3.6666666666666665</v>
      </c>
      <c r="M67" s="5">
        <f>SUMIF(Sta!$B:$B,$A67,Sta!$X:$X)/$C67</f>
        <v>5.666666666666667</v>
      </c>
      <c r="N67" s="9">
        <f>(COUNTIFS(Sta!$A:$A,$A67,Sta!$Y:$Y,"&gt;8") +COUNTIFS(Sta!$B:$B,$A67,Sta!$Y:$Y,"&gt;8"))/$D67</f>
        <v>0.5</v>
      </c>
      <c r="O67" s="6">
        <f>COUNTIFS(Sta!$A:$A,$A67,Sta!$Y:$Y,"&gt;8")/$B67</f>
        <v>0.66666666666666663</v>
      </c>
      <c r="P67" s="6">
        <f>COUNTIFS(Sta!$B:$B,$A67,Sta!$Y:$Y,"&gt;8")/$C67</f>
        <v>0.33333333333333331</v>
      </c>
      <c r="Q67" s="9">
        <f>(COUNTIFS(Sta!$A:$A,$A67,Sta!$Y:$Y,"&gt;10") +COUNTIFS(Sta!$B:$B,$A67,Sta!$Y:$Y,"&gt;10"))/$D67</f>
        <v>0.33333333333333331</v>
      </c>
      <c r="R67" s="6">
        <f>COUNTIFS(Sta!$A:$A,$A67,Sta!$Y:$Y,"&gt;10")/$B67</f>
        <v>0.33333333333333331</v>
      </c>
      <c r="S67" s="6">
        <f>COUNTIFS(Sta!$B:$B,$A67,Sta!$Y:$Y,"&gt;10")/$C67</f>
        <v>0.33333333333333331</v>
      </c>
      <c r="T67" s="9">
        <f>(COUNTIFS(Sta!$A:$A,$A67,Sta!$Y:$Y,"&lt;12") +COUNTIFS(Sta!$B:$B,$A67,Sta!$Y:$Y,"&lt;12"))/$D67</f>
        <v>0.66666666666666663</v>
      </c>
      <c r="U67" s="6">
        <f>COUNTIFS(Sta!$A:$A,$A67,Sta!$Y:$Y,"&lt;12")/$B67</f>
        <v>0.66666666666666663</v>
      </c>
      <c r="V67" s="6">
        <f>COUNTIFS(Sta!$B:$B,$A67,Sta!$Y:$Y,"&lt;12")/$C67</f>
        <v>0.66666666666666663</v>
      </c>
    </row>
    <row r="68" spans="1:22" x14ac:dyDescent="0.3">
      <c r="A68" t="s">
        <v>100</v>
      </c>
      <c r="B68" s="7">
        <f>COUNTIF(Sta!A:A,A68)</f>
        <v>7</v>
      </c>
      <c r="C68" s="4">
        <f>COUNTIF(Sta!B:B,A68)</f>
        <v>5</v>
      </c>
      <c r="D68" s="4">
        <f t="shared" ref="D68:D100" si="1">B68+C68</f>
        <v>12</v>
      </c>
      <c r="E68" s="8">
        <f>(SUMIF(Sta!$A:$A,$A68,Sta!$Y:$Y)  + SUMIF(Sta!$B:$B,$A68,Sta!$Y:$Y) )/$D68</f>
        <v>9.3333333333333339</v>
      </c>
      <c r="F68" s="5">
        <f>SUMIF(Sta!$A:$A,$A68,Sta!$Y:$Y)/$B68</f>
        <v>9.5714285714285712</v>
      </c>
      <c r="G68" s="5">
        <f>SUMIF(Sta!$B:$B,$A68,Sta!$Y:$Y)/$C68</f>
        <v>9</v>
      </c>
      <c r="H68" s="8">
        <f>(SUMIF(Sta!$A:$A,$A68,Sta!$U:$U)  + SUMIF(Sta!$B:$B,$A68,Sta!$V:$V) )/$D68</f>
        <v>5.5</v>
      </c>
      <c r="I68" s="5">
        <f>SUMIF(Sta!$A:$A,$A68,Sta!$U:$U)/$B68</f>
        <v>6.1428571428571432</v>
      </c>
      <c r="J68" s="5">
        <f>SUMIF(Sta!$B:$B,$A68,Sta!$V:$V)/$C68</f>
        <v>4.5999999999999996</v>
      </c>
      <c r="K68" s="8">
        <f>(SUMIF(Sta!$A:$A,$A68,Sta!$W:$W)  + SUMIF(Sta!$B:$B,$A68,Sta!$X:$X) )/$D68</f>
        <v>3.8333333333333335</v>
      </c>
      <c r="L68" s="5">
        <f>SUMIF(Sta!$A:$A,$A68,Sta!$W:$W)/$B68</f>
        <v>3.4285714285714284</v>
      </c>
      <c r="M68" s="5">
        <f>SUMIF(Sta!$B:$B,$A68,Sta!$X:$X)/$C68</f>
        <v>4.4000000000000004</v>
      </c>
      <c r="N68" s="9">
        <f>(COUNTIFS(Sta!$A:$A,$A68,Sta!$Y:$Y,"&gt;8") +COUNTIFS(Sta!$B:$B,$A68,Sta!$Y:$Y,"&gt;8"))/$D68</f>
        <v>0.41666666666666669</v>
      </c>
      <c r="O68" s="6">
        <f>COUNTIFS(Sta!$A:$A,$A68,Sta!$Y:$Y,"&gt;8")/$B68</f>
        <v>0.5714285714285714</v>
      </c>
      <c r="P68" s="6">
        <f>COUNTIFS(Sta!$B:$B,$A68,Sta!$Y:$Y,"&gt;8")/$C68</f>
        <v>0.2</v>
      </c>
      <c r="Q68" s="9">
        <f>(COUNTIFS(Sta!$A:$A,$A68,Sta!$Y:$Y,"&gt;10") +COUNTIFS(Sta!$B:$B,$A68,Sta!$Y:$Y,"&gt;10"))/$D68</f>
        <v>0.33333333333333331</v>
      </c>
      <c r="R68" s="6">
        <f>COUNTIFS(Sta!$A:$A,$A68,Sta!$Y:$Y,"&gt;10")/$B68</f>
        <v>0.42857142857142855</v>
      </c>
      <c r="S68" s="6">
        <f>COUNTIFS(Sta!$B:$B,$A68,Sta!$Y:$Y,"&gt;10")/$C68</f>
        <v>0.2</v>
      </c>
      <c r="T68" s="9">
        <f>(COUNTIFS(Sta!$A:$A,$A68,Sta!$Y:$Y,"&lt;12") +COUNTIFS(Sta!$B:$B,$A68,Sta!$Y:$Y,"&lt;12"))/$D68</f>
        <v>0.66666666666666663</v>
      </c>
      <c r="U68" s="6">
        <f>COUNTIFS(Sta!$A:$A,$A68,Sta!$Y:$Y,"&lt;12")/$B68</f>
        <v>0.5714285714285714</v>
      </c>
      <c r="V68" s="6">
        <f>COUNTIFS(Sta!$B:$B,$A68,Sta!$Y:$Y,"&lt;12")/$C68</f>
        <v>0.8</v>
      </c>
    </row>
    <row r="69" spans="1:22" x14ac:dyDescent="0.3">
      <c r="A69" t="s">
        <v>95</v>
      </c>
      <c r="B69" s="7">
        <f>COUNTIF(Sta!A:A,A69)</f>
        <v>6</v>
      </c>
      <c r="C69" s="4">
        <f>COUNTIF(Sta!B:B,A69)</f>
        <v>6</v>
      </c>
      <c r="D69" s="4">
        <f t="shared" si="1"/>
        <v>12</v>
      </c>
      <c r="E69" s="8">
        <f>(SUMIF(Sta!$A:$A,$A69,Sta!$Y:$Y)  + SUMIF(Sta!$B:$B,$A69,Sta!$Y:$Y) )/$D69</f>
        <v>9.4166666666666661</v>
      </c>
      <c r="F69" s="5">
        <f>SUMIF(Sta!$A:$A,$A69,Sta!$Y:$Y)/$B69</f>
        <v>9.3333333333333339</v>
      </c>
      <c r="G69" s="5">
        <f>SUMIF(Sta!$B:$B,$A69,Sta!$Y:$Y)/$C69</f>
        <v>9.5</v>
      </c>
      <c r="H69" s="8">
        <f>(SUMIF(Sta!$A:$A,$A69,Sta!$U:$U)  + SUMIF(Sta!$B:$B,$A69,Sta!$V:$V) )/$D69</f>
        <v>4.916666666666667</v>
      </c>
      <c r="I69" s="5">
        <f>SUMIF(Sta!$A:$A,$A69,Sta!$U:$U)/$B69</f>
        <v>4.5</v>
      </c>
      <c r="J69" s="5">
        <f>SUMIF(Sta!$B:$B,$A69,Sta!$V:$V)/$C69</f>
        <v>5.333333333333333</v>
      </c>
      <c r="K69" s="8">
        <f>(SUMIF(Sta!$A:$A,$A69,Sta!$W:$W)  + SUMIF(Sta!$B:$B,$A69,Sta!$X:$X) )/$D69</f>
        <v>4.5</v>
      </c>
      <c r="L69" s="5">
        <f>SUMIF(Sta!$A:$A,$A69,Sta!$W:$W)/$B69</f>
        <v>4.833333333333333</v>
      </c>
      <c r="M69" s="5">
        <f>SUMIF(Sta!$B:$B,$A69,Sta!$X:$X)/$C69</f>
        <v>4.166666666666667</v>
      </c>
      <c r="N69" s="9">
        <f>(COUNTIFS(Sta!$A:$A,$A69,Sta!$Y:$Y,"&gt;8") +COUNTIFS(Sta!$B:$B,$A69,Sta!$Y:$Y,"&gt;8"))/$D69</f>
        <v>0.41666666666666669</v>
      </c>
      <c r="O69" s="6">
        <f>COUNTIFS(Sta!$A:$A,$A69,Sta!$Y:$Y,"&gt;8")/$B69</f>
        <v>0.33333333333333331</v>
      </c>
      <c r="P69" s="6">
        <f>COUNTIFS(Sta!$B:$B,$A69,Sta!$Y:$Y,"&gt;8")/$C69</f>
        <v>0.5</v>
      </c>
      <c r="Q69" s="9">
        <f>(COUNTIFS(Sta!$A:$A,$A69,Sta!$Y:$Y,"&gt;10") +COUNTIFS(Sta!$B:$B,$A69,Sta!$Y:$Y,"&gt;10"))/$D69</f>
        <v>0.41666666666666669</v>
      </c>
      <c r="R69" s="6">
        <f>COUNTIFS(Sta!$A:$A,$A69,Sta!$Y:$Y,"&gt;10")/$B69</f>
        <v>0.33333333333333331</v>
      </c>
      <c r="S69" s="6">
        <f>COUNTIFS(Sta!$B:$B,$A69,Sta!$Y:$Y,"&gt;10")/$C69</f>
        <v>0.5</v>
      </c>
      <c r="T69" s="9">
        <f>(COUNTIFS(Sta!$A:$A,$A69,Sta!$Y:$Y,"&lt;12") +COUNTIFS(Sta!$B:$B,$A69,Sta!$Y:$Y,"&lt;12"))/$D69</f>
        <v>0.66666666666666663</v>
      </c>
      <c r="U69" s="6">
        <f>COUNTIFS(Sta!$A:$A,$A69,Sta!$Y:$Y,"&lt;12")/$B69</f>
        <v>0.66666666666666663</v>
      </c>
      <c r="V69" s="6">
        <f>COUNTIFS(Sta!$B:$B,$A69,Sta!$Y:$Y,"&lt;12")/$C69</f>
        <v>0.66666666666666663</v>
      </c>
    </row>
    <row r="70" spans="1:22" x14ac:dyDescent="0.3">
      <c r="A70" t="s">
        <v>93</v>
      </c>
      <c r="B70" s="7">
        <f>COUNTIF(Sta!A:A,A70)</f>
        <v>6</v>
      </c>
      <c r="C70" s="4">
        <f>COUNTIF(Sta!B:B,A70)</f>
        <v>6</v>
      </c>
      <c r="D70" s="4">
        <f t="shared" si="1"/>
        <v>12</v>
      </c>
      <c r="E70" s="8">
        <f>(SUMIF(Sta!$A:$A,$A70,Sta!$Y:$Y)  + SUMIF(Sta!$B:$B,$A70,Sta!$Y:$Y) )/$D70</f>
        <v>10.166666666666666</v>
      </c>
      <c r="F70" s="5">
        <f>SUMIF(Sta!$A:$A,$A70,Sta!$Y:$Y)/$B70</f>
        <v>9.1666666666666661</v>
      </c>
      <c r="G70" s="5">
        <f>SUMIF(Sta!$B:$B,$A70,Sta!$Y:$Y)/$C70</f>
        <v>11.166666666666666</v>
      </c>
      <c r="H70" s="8">
        <f>(SUMIF(Sta!$A:$A,$A70,Sta!$U:$U)  + SUMIF(Sta!$B:$B,$A70,Sta!$V:$V) )/$D70</f>
        <v>7.416666666666667</v>
      </c>
      <c r="I70" s="5">
        <f>SUMIF(Sta!$A:$A,$A70,Sta!$U:$U)/$B70</f>
        <v>6</v>
      </c>
      <c r="J70" s="5">
        <f>SUMIF(Sta!$B:$B,$A70,Sta!$V:$V)/$C70</f>
        <v>8.8333333333333339</v>
      </c>
      <c r="K70" s="8">
        <f>(SUMIF(Sta!$A:$A,$A70,Sta!$W:$W)  + SUMIF(Sta!$B:$B,$A70,Sta!$X:$X) )/$D70</f>
        <v>2.75</v>
      </c>
      <c r="L70" s="5">
        <f>SUMIF(Sta!$A:$A,$A70,Sta!$W:$W)/$B70</f>
        <v>3.1666666666666665</v>
      </c>
      <c r="M70" s="5">
        <f>SUMIF(Sta!$B:$B,$A70,Sta!$X:$X)/$C70</f>
        <v>2.3333333333333335</v>
      </c>
      <c r="N70" s="9">
        <f>(COUNTIFS(Sta!$A:$A,$A70,Sta!$Y:$Y,"&gt;8") +COUNTIFS(Sta!$B:$B,$A70,Sta!$Y:$Y,"&gt;8"))/$D70</f>
        <v>0.66666666666666663</v>
      </c>
      <c r="O70" s="6">
        <f>COUNTIFS(Sta!$A:$A,$A70,Sta!$Y:$Y,"&gt;8")/$B70</f>
        <v>0.33333333333333331</v>
      </c>
      <c r="P70" s="6">
        <f>COUNTIFS(Sta!$B:$B,$A70,Sta!$Y:$Y,"&gt;8")/$C70</f>
        <v>1</v>
      </c>
      <c r="Q70" s="9">
        <f>(COUNTIFS(Sta!$A:$A,$A70,Sta!$Y:$Y,"&gt;10") +COUNTIFS(Sta!$B:$B,$A70,Sta!$Y:$Y,"&gt;10"))/$D70</f>
        <v>0.5</v>
      </c>
      <c r="R70" s="6">
        <f>COUNTIFS(Sta!$A:$A,$A70,Sta!$Y:$Y,"&gt;10")/$B70</f>
        <v>0.33333333333333331</v>
      </c>
      <c r="S70" s="6">
        <f>COUNTIFS(Sta!$B:$B,$A70,Sta!$Y:$Y,"&gt;10")/$C70</f>
        <v>0.66666666666666663</v>
      </c>
      <c r="T70" s="9">
        <f>(COUNTIFS(Sta!$A:$A,$A70,Sta!$Y:$Y,"&lt;12") +COUNTIFS(Sta!$B:$B,$A70,Sta!$Y:$Y,"&lt;12"))/$D70</f>
        <v>0.66666666666666663</v>
      </c>
      <c r="U70" s="6">
        <f>COUNTIFS(Sta!$A:$A,$A70,Sta!$Y:$Y,"&lt;12")/$B70</f>
        <v>0.66666666666666663</v>
      </c>
      <c r="V70" s="6">
        <f>COUNTIFS(Sta!$B:$B,$A70,Sta!$Y:$Y,"&lt;12")/$C70</f>
        <v>0.66666666666666663</v>
      </c>
    </row>
    <row r="71" spans="1:22" x14ac:dyDescent="0.3">
      <c r="A71" t="s">
        <v>133</v>
      </c>
      <c r="B71" s="7">
        <f>COUNTIF(Sta!A:A,A71)</f>
        <v>6</v>
      </c>
      <c r="C71" s="4">
        <f>COUNTIF(Sta!B:B,A71)</f>
        <v>6</v>
      </c>
      <c r="D71" s="4">
        <f t="shared" si="1"/>
        <v>12</v>
      </c>
      <c r="E71" s="8">
        <f>(SUMIF(Sta!$A:$A,$A71,Sta!$Y:$Y)  + SUMIF(Sta!$B:$B,$A71,Sta!$Y:$Y) )/$D71</f>
        <v>10.583333333333334</v>
      </c>
      <c r="F71" s="5">
        <f>SUMIF(Sta!$A:$A,$A71,Sta!$Y:$Y)/$B71</f>
        <v>10.166666666666666</v>
      </c>
      <c r="G71" s="5">
        <f>SUMIF(Sta!$B:$B,$A71,Sta!$Y:$Y)/$C71</f>
        <v>11</v>
      </c>
      <c r="H71" s="8">
        <f>(SUMIF(Sta!$A:$A,$A71,Sta!$U:$U)  + SUMIF(Sta!$B:$B,$A71,Sta!$V:$V) )/$D71</f>
        <v>4.25</v>
      </c>
      <c r="I71" s="5">
        <f>SUMIF(Sta!$A:$A,$A71,Sta!$U:$U)/$B71</f>
        <v>4.166666666666667</v>
      </c>
      <c r="J71" s="5">
        <f>SUMIF(Sta!$B:$B,$A71,Sta!$V:$V)/$C71</f>
        <v>4.333333333333333</v>
      </c>
      <c r="K71" s="8">
        <f>(SUMIF(Sta!$A:$A,$A71,Sta!$W:$W)  + SUMIF(Sta!$B:$B,$A71,Sta!$X:$X) )/$D71</f>
        <v>6.333333333333333</v>
      </c>
      <c r="L71" s="5">
        <f>SUMIF(Sta!$A:$A,$A71,Sta!$W:$W)/$B71</f>
        <v>6</v>
      </c>
      <c r="M71" s="5">
        <f>SUMIF(Sta!$B:$B,$A71,Sta!$X:$X)/$C71</f>
        <v>6.666666666666667</v>
      </c>
      <c r="N71" s="9">
        <f>(COUNTIFS(Sta!$A:$A,$A71,Sta!$Y:$Y,"&gt;8") +COUNTIFS(Sta!$B:$B,$A71,Sta!$Y:$Y,"&gt;8"))/$D71</f>
        <v>0.66666666666666663</v>
      </c>
      <c r="O71" s="6">
        <f>COUNTIFS(Sta!$A:$A,$A71,Sta!$Y:$Y,"&gt;8")/$B71</f>
        <v>0.66666666666666663</v>
      </c>
      <c r="P71" s="6">
        <f>COUNTIFS(Sta!$B:$B,$A71,Sta!$Y:$Y,"&gt;8")/$C71</f>
        <v>0.66666666666666663</v>
      </c>
      <c r="Q71" s="9">
        <f>(COUNTIFS(Sta!$A:$A,$A71,Sta!$Y:$Y,"&gt;10") +COUNTIFS(Sta!$B:$B,$A71,Sta!$Y:$Y,"&gt;10"))/$D71</f>
        <v>0.58333333333333337</v>
      </c>
      <c r="R71" s="6">
        <f>COUNTIFS(Sta!$A:$A,$A71,Sta!$Y:$Y,"&gt;10")/$B71</f>
        <v>0.66666666666666663</v>
      </c>
      <c r="S71" s="6">
        <f>COUNTIFS(Sta!$B:$B,$A71,Sta!$Y:$Y,"&gt;10")/$C71</f>
        <v>0.5</v>
      </c>
      <c r="T71" s="9">
        <f>(COUNTIFS(Sta!$A:$A,$A71,Sta!$Y:$Y,"&lt;12") +COUNTIFS(Sta!$B:$B,$A71,Sta!$Y:$Y,"&lt;12"))/$D71</f>
        <v>0.66666666666666663</v>
      </c>
      <c r="U71" s="6">
        <f>COUNTIFS(Sta!$A:$A,$A71,Sta!$Y:$Y,"&lt;12")/$B71</f>
        <v>0.83333333333333337</v>
      </c>
      <c r="V71" s="6">
        <f>COUNTIFS(Sta!$B:$B,$A71,Sta!$Y:$Y,"&lt;12")/$C71</f>
        <v>0.5</v>
      </c>
    </row>
    <row r="72" spans="1:22" x14ac:dyDescent="0.3">
      <c r="A72" t="s">
        <v>105</v>
      </c>
      <c r="B72" s="7">
        <f>COUNTIF(Sta!A:A,A72)</f>
        <v>6</v>
      </c>
      <c r="C72" s="4">
        <f>COUNTIF(Sta!B:B,A72)</f>
        <v>6</v>
      </c>
      <c r="D72" s="4">
        <f t="shared" si="1"/>
        <v>12</v>
      </c>
      <c r="E72" s="8">
        <f>(SUMIF(Sta!$A:$A,$A72,Sta!$Y:$Y)  + SUMIF(Sta!$B:$B,$A72,Sta!$Y:$Y) )/$D72</f>
        <v>9.1666666666666661</v>
      </c>
      <c r="F72" s="5">
        <f>SUMIF(Sta!$A:$A,$A72,Sta!$Y:$Y)/$B72</f>
        <v>9.3333333333333339</v>
      </c>
      <c r="G72" s="5">
        <f>SUMIF(Sta!$B:$B,$A72,Sta!$Y:$Y)/$C72</f>
        <v>9</v>
      </c>
      <c r="H72" s="8">
        <f>(SUMIF(Sta!$A:$A,$A72,Sta!$U:$U)  + SUMIF(Sta!$B:$B,$A72,Sta!$V:$V) )/$D72</f>
        <v>4.333333333333333</v>
      </c>
      <c r="I72" s="5">
        <f>SUMIF(Sta!$A:$A,$A72,Sta!$U:$U)/$B72</f>
        <v>4.833333333333333</v>
      </c>
      <c r="J72" s="5">
        <f>SUMIF(Sta!$B:$B,$A72,Sta!$V:$V)/$C72</f>
        <v>3.8333333333333335</v>
      </c>
      <c r="K72" s="8">
        <f>(SUMIF(Sta!$A:$A,$A72,Sta!$W:$W)  + SUMIF(Sta!$B:$B,$A72,Sta!$X:$X) )/$D72</f>
        <v>4.833333333333333</v>
      </c>
      <c r="L72" s="5">
        <f>SUMIF(Sta!$A:$A,$A72,Sta!$W:$W)/$B72</f>
        <v>4.5</v>
      </c>
      <c r="M72" s="5">
        <f>SUMIF(Sta!$B:$B,$A72,Sta!$X:$X)/$C72</f>
        <v>5.166666666666667</v>
      </c>
      <c r="N72" s="9">
        <f>(COUNTIFS(Sta!$A:$A,$A72,Sta!$Y:$Y,"&gt;8") +COUNTIFS(Sta!$B:$B,$A72,Sta!$Y:$Y,"&gt;8"))/$D72</f>
        <v>0.58333333333333337</v>
      </c>
      <c r="O72" s="6">
        <f>COUNTIFS(Sta!$A:$A,$A72,Sta!$Y:$Y,"&gt;8")/$B72</f>
        <v>0.5</v>
      </c>
      <c r="P72" s="6">
        <f>COUNTIFS(Sta!$B:$B,$A72,Sta!$Y:$Y,"&gt;8")/$C72</f>
        <v>0.66666666666666663</v>
      </c>
      <c r="Q72" s="9">
        <f>(COUNTIFS(Sta!$A:$A,$A72,Sta!$Y:$Y,"&gt;10") +COUNTIFS(Sta!$B:$B,$A72,Sta!$Y:$Y,"&gt;10"))/$D72</f>
        <v>0.25</v>
      </c>
      <c r="R72" s="6">
        <f>COUNTIFS(Sta!$A:$A,$A72,Sta!$Y:$Y,"&gt;10")/$B72</f>
        <v>0.33333333333333331</v>
      </c>
      <c r="S72" s="6">
        <f>COUNTIFS(Sta!$B:$B,$A72,Sta!$Y:$Y,"&gt;10")/$C72</f>
        <v>0.16666666666666666</v>
      </c>
      <c r="T72" s="9">
        <f>(COUNTIFS(Sta!$A:$A,$A72,Sta!$Y:$Y,"&lt;12") +COUNTIFS(Sta!$B:$B,$A72,Sta!$Y:$Y,"&lt;12"))/$D72</f>
        <v>0.75</v>
      </c>
      <c r="U72" s="6">
        <f>COUNTIFS(Sta!$A:$A,$A72,Sta!$Y:$Y,"&lt;12")/$B72</f>
        <v>0.66666666666666663</v>
      </c>
      <c r="V72" s="6">
        <f>COUNTIFS(Sta!$B:$B,$A72,Sta!$Y:$Y,"&lt;12")/$C72</f>
        <v>0.83333333333333337</v>
      </c>
    </row>
    <row r="73" spans="1:22" x14ac:dyDescent="0.3">
      <c r="A73" t="s">
        <v>132</v>
      </c>
      <c r="B73" s="7">
        <f>COUNTIF(Sta!A:A,A73)</f>
        <v>6</v>
      </c>
      <c r="C73" s="4">
        <f>COUNTIF(Sta!B:B,A73)</f>
        <v>6</v>
      </c>
      <c r="D73" s="4">
        <f t="shared" si="1"/>
        <v>12</v>
      </c>
      <c r="E73" s="8">
        <f>(SUMIF(Sta!$A:$A,$A73,Sta!$Y:$Y)  + SUMIF(Sta!$B:$B,$A73,Sta!$Y:$Y) )/$D73</f>
        <v>8.9166666666666661</v>
      </c>
      <c r="F73" s="5">
        <f>SUMIF(Sta!$A:$A,$A73,Sta!$Y:$Y)/$B73</f>
        <v>9</v>
      </c>
      <c r="G73" s="5">
        <f>SUMIF(Sta!$B:$B,$A73,Sta!$Y:$Y)/$C73</f>
        <v>8.8333333333333339</v>
      </c>
      <c r="H73" s="8">
        <f>(SUMIF(Sta!$A:$A,$A73,Sta!$U:$U)  + SUMIF(Sta!$B:$B,$A73,Sta!$V:$V) )/$D73</f>
        <v>4.333333333333333</v>
      </c>
      <c r="I73" s="5">
        <f>SUMIF(Sta!$A:$A,$A73,Sta!$U:$U)/$B73</f>
        <v>4.166666666666667</v>
      </c>
      <c r="J73" s="5">
        <f>SUMIF(Sta!$B:$B,$A73,Sta!$V:$V)/$C73</f>
        <v>4.5</v>
      </c>
      <c r="K73" s="8">
        <f>(SUMIF(Sta!$A:$A,$A73,Sta!$W:$W)  + SUMIF(Sta!$B:$B,$A73,Sta!$X:$X) )/$D73</f>
        <v>4.583333333333333</v>
      </c>
      <c r="L73" s="5">
        <f>SUMIF(Sta!$A:$A,$A73,Sta!$W:$W)/$B73</f>
        <v>4.833333333333333</v>
      </c>
      <c r="M73" s="5">
        <f>SUMIF(Sta!$B:$B,$A73,Sta!$X:$X)/$C73</f>
        <v>4.333333333333333</v>
      </c>
      <c r="N73" s="9">
        <f>(COUNTIFS(Sta!$A:$A,$A73,Sta!$Y:$Y,"&gt;8") +COUNTIFS(Sta!$B:$B,$A73,Sta!$Y:$Y,"&gt;8"))/$D73</f>
        <v>0.66666666666666663</v>
      </c>
      <c r="O73" s="6">
        <f>COUNTIFS(Sta!$A:$A,$A73,Sta!$Y:$Y,"&gt;8")/$B73</f>
        <v>0.66666666666666663</v>
      </c>
      <c r="P73" s="6">
        <f>COUNTIFS(Sta!$B:$B,$A73,Sta!$Y:$Y,"&gt;8")/$C73</f>
        <v>0.66666666666666663</v>
      </c>
      <c r="Q73" s="9">
        <f>(COUNTIFS(Sta!$A:$A,$A73,Sta!$Y:$Y,"&gt;10") +COUNTIFS(Sta!$B:$B,$A73,Sta!$Y:$Y,"&gt;10"))/$D73</f>
        <v>0.25</v>
      </c>
      <c r="R73" s="6">
        <f>COUNTIFS(Sta!$A:$A,$A73,Sta!$Y:$Y,"&gt;10")/$B73</f>
        <v>0.16666666666666666</v>
      </c>
      <c r="S73" s="6">
        <f>COUNTIFS(Sta!$B:$B,$A73,Sta!$Y:$Y,"&gt;10")/$C73</f>
        <v>0.33333333333333331</v>
      </c>
      <c r="T73" s="9">
        <f>(COUNTIFS(Sta!$A:$A,$A73,Sta!$Y:$Y,"&lt;12") +COUNTIFS(Sta!$B:$B,$A73,Sta!$Y:$Y,"&lt;12"))/$D73</f>
        <v>0.91666666666666663</v>
      </c>
      <c r="U73" s="6">
        <f>COUNTIFS(Sta!$A:$A,$A73,Sta!$Y:$Y,"&lt;12")/$B73</f>
        <v>1</v>
      </c>
      <c r="V73" s="6">
        <f>COUNTIFS(Sta!$B:$B,$A73,Sta!$Y:$Y,"&lt;12")/$C73</f>
        <v>0.83333333333333337</v>
      </c>
    </row>
    <row r="74" spans="1:22" x14ac:dyDescent="0.3">
      <c r="A74" t="s">
        <v>96</v>
      </c>
      <c r="B74" s="7">
        <f>COUNTIF(Sta!A:A,A74)</f>
        <v>6</v>
      </c>
      <c r="C74" s="4">
        <f>COUNTIF(Sta!B:B,A74)</f>
        <v>6</v>
      </c>
      <c r="D74" s="4">
        <f t="shared" si="1"/>
        <v>12</v>
      </c>
      <c r="E74" s="8">
        <f>(SUMIF(Sta!$A:$A,$A74,Sta!$Y:$Y)  + SUMIF(Sta!$B:$B,$A74,Sta!$Y:$Y) )/$D74</f>
        <v>11.166666666666666</v>
      </c>
      <c r="F74" s="5">
        <f>SUMIF(Sta!$A:$A,$A74,Sta!$Y:$Y)/$B74</f>
        <v>10.166666666666666</v>
      </c>
      <c r="G74" s="5">
        <f>SUMIF(Sta!$B:$B,$A74,Sta!$Y:$Y)/$C74</f>
        <v>12.166666666666666</v>
      </c>
      <c r="H74" s="8">
        <f>(SUMIF(Sta!$A:$A,$A74,Sta!$U:$U)  + SUMIF(Sta!$B:$B,$A74,Sta!$V:$V) )/$D74</f>
        <v>5.166666666666667</v>
      </c>
      <c r="I74" s="5">
        <f>SUMIF(Sta!$A:$A,$A74,Sta!$U:$U)/$B74</f>
        <v>4.833333333333333</v>
      </c>
      <c r="J74" s="5">
        <f>SUMIF(Sta!$B:$B,$A74,Sta!$V:$V)/$C74</f>
        <v>5.5</v>
      </c>
      <c r="K74" s="8">
        <f>(SUMIF(Sta!$A:$A,$A74,Sta!$W:$W)  + SUMIF(Sta!$B:$B,$A74,Sta!$X:$X) )/$D74</f>
        <v>6</v>
      </c>
      <c r="L74" s="5">
        <f>SUMIF(Sta!$A:$A,$A74,Sta!$W:$W)/$B74</f>
        <v>5.333333333333333</v>
      </c>
      <c r="M74" s="5">
        <f>SUMIF(Sta!$B:$B,$A74,Sta!$X:$X)/$C74</f>
        <v>6.666666666666667</v>
      </c>
      <c r="N74" s="9">
        <f>(COUNTIFS(Sta!$A:$A,$A74,Sta!$Y:$Y,"&gt;8") +COUNTIFS(Sta!$B:$B,$A74,Sta!$Y:$Y,"&gt;8"))/$D74</f>
        <v>0.83333333333333337</v>
      </c>
      <c r="O74" s="6">
        <f>COUNTIFS(Sta!$A:$A,$A74,Sta!$Y:$Y,"&gt;8")/$B74</f>
        <v>0.66666666666666663</v>
      </c>
      <c r="P74" s="6">
        <f>COUNTIFS(Sta!$B:$B,$A74,Sta!$Y:$Y,"&gt;8")/$C74</f>
        <v>1</v>
      </c>
      <c r="Q74" s="9">
        <f>(COUNTIFS(Sta!$A:$A,$A74,Sta!$Y:$Y,"&gt;10") +COUNTIFS(Sta!$B:$B,$A74,Sta!$Y:$Y,"&gt;10"))/$D74</f>
        <v>0.58333333333333337</v>
      </c>
      <c r="R74" s="6">
        <f>COUNTIFS(Sta!$A:$A,$A74,Sta!$Y:$Y,"&gt;10")/$B74</f>
        <v>0.33333333333333331</v>
      </c>
      <c r="S74" s="6">
        <f>COUNTIFS(Sta!$B:$B,$A74,Sta!$Y:$Y,"&gt;10")/$C74</f>
        <v>0.83333333333333337</v>
      </c>
      <c r="T74" s="9">
        <f>(COUNTIFS(Sta!$A:$A,$A74,Sta!$Y:$Y,"&lt;12") +COUNTIFS(Sta!$B:$B,$A74,Sta!$Y:$Y,"&lt;12"))/$D74</f>
        <v>0.5</v>
      </c>
      <c r="U74" s="6">
        <f>COUNTIFS(Sta!$A:$A,$A74,Sta!$Y:$Y,"&lt;12")/$B74</f>
        <v>0.66666666666666663</v>
      </c>
      <c r="V74" s="6">
        <f>COUNTIFS(Sta!$B:$B,$A74,Sta!$Y:$Y,"&lt;12")/$C74</f>
        <v>0.33333333333333331</v>
      </c>
    </row>
    <row r="75" spans="1:22" x14ac:dyDescent="0.3">
      <c r="A75" t="s">
        <v>102</v>
      </c>
      <c r="B75" s="7">
        <f>COUNTIF(Sta!A:A,A75)</f>
        <v>6</v>
      </c>
      <c r="C75" s="4">
        <f>COUNTIF(Sta!B:B,A75)</f>
        <v>6</v>
      </c>
      <c r="D75" s="4">
        <f t="shared" si="1"/>
        <v>12</v>
      </c>
      <c r="E75" s="8">
        <f>(SUMIF(Sta!$A:$A,$A75,Sta!$Y:$Y)  + SUMIF(Sta!$B:$B,$A75,Sta!$Y:$Y) )/$D75</f>
        <v>9</v>
      </c>
      <c r="F75" s="5">
        <f>SUMIF(Sta!$A:$A,$A75,Sta!$Y:$Y)/$B75</f>
        <v>10.333333333333334</v>
      </c>
      <c r="G75" s="5">
        <f>SUMIF(Sta!$B:$B,$A75,Sta!$Y:$Y)/$C75</f>
        <v>7.666666666666667</v>
      </c>
      <c r="H75" s="8">
        <f>(SUMIF(Sta!$A:$A,$A75,Sta!$U:$U)  + SUMIF(Sta!$B:$B,$A75,Sta!$V:$V) )/$D75</f>
        <v>4.166666666666667</v>
      </c>
      <c r="I75" s="5">
        <f>SUMIF(Sta!$A:$A,$A75,Sta!$U:$U)/$B75</f>
        <v>5</v>
      </c>
      <c r="J75" s="5">
        <f>SUMIF(Sta!$B:$B,$A75,Sta!$V:$V)/$C75</f>
        <v>3.3333333333333335</v>
      </c>
      <c r="K75" s="8">
        <f>(SUMIF(Sta!$A:$A,$A75,Sta!$W:$W)  + SUMIF(Sta!$B:$B,$A75,Sta!$X:$X) )/$D75</f>
        <v>4.833333333333333</v>
      </c>
      <c r="L75" s="5">
        <f>SUMIF(Sta!$A:$A,$A75,Sta!$W:$W)/$B75</f>
        <v>5.333333333333333</v>
      </c>
      <c r="M75" s="5">
        <f>SUMIF(Sta!$B:$B,$A75,Sta!$X:$X)/$C75</f>
        <v>4.333333333333333</v>
      </c>
      <c r="N75" s="9">
        <f>(COUNTIFS(Sta!$A:$A,$A75,Sta!$Y:$Y,"&gt;8") +COUNTIFS(Sta!$B:$B,$A75,Sta!$Y:$Y,"&gt;8"))/$D75</f>
        <v>0.58333333333333337</v>
      </c>
      <c r="O75" s="6">
        <f>COUNTIFS(Sta!$A:$A,$A75,Sta!$Y:$Y,"&gt;8")/$B75</f>
        <v>0.83333333333333337</v>
      </c>
      <c r="P75" s="6">
        <f>COUNTIFS(Sta!$B:$B,$A75,Sta!$Y:$Y,"&gt;8")/$C75</f>
        <v>0.33333333333333331</v>
      </c>
      <c r="Q75" s="9">
        <f>(COUNTIFS(Sta!$A:$A,$A75,Sta!$Y:$Y,"&gt;10") +COUNTIFS(Sta!$B:$B,$A75,Sta!$Y:$Y,"&gt;10"))/$D75</f>
        <v>0.16666666666666666</v>
      </c>
      <c r="R75" s="6">
        <f>COUNTIFS(Sta!$A:$A,$A75,Sta!$Y:$Y,"&gt;10")/$B75</f>
        <v>0.33333333333333331</v>
      </c>
      <c r="S75" s="6">
        <f>COUNTIFS(Sta!$B:$B,$A75,Sta!$Y:$Y,"&gt;10")/$C75</f>
        <v>0</v>
      </c>
      <c r="T75" s="9">
        <f>(COUNTIFS(Sta!$A:$A,$A75,Sta!$Y:$Y,"&lt;12") +COUNTIFS(Sta!$B:$B,$A75,Sta!$Y:$Y,"&lt;12"))/$D75</f>
        <v>0.83333333333333337</v>
      </c>
      <c r="U75" s="6">
        <f>COUNTIFS(Sta!$A:$A,$A75,Sta!$Y:$Y,"&lt;12")/$B75</f>
        <v>0.66666666666666663</v>
      </c>
      <c r="V75" s="6">
        <f>COUNTIFS(Sta!$B:$B,$A75,Sta!$Y:$Y,"&lt;12")/$C75</f>
        <v>1</v>
      </c>
    </row>
    <row r="76" spans="1:22" x14ac:dyDescent="0.3">
      <c r="A76" t="s">
        <v>140</v>
      </c>
      <c r="B76" s="7">
        <f>COUNTIF(Sta!A:A,A76)</f>
        <v>6</v>
      </c>
      <c r="C76" s="4">
        <f>COUNTIF(Sta!B:B,A76)</f>
        <v>6</v>
      </c>
      <c r="D76" s="4">
        <f t="shared" si="1"/>
        <v>12</v>
      </c>
      <c r="E76" s="8">
        <f>(SUMIF(Sta!$A:$A,$A76,Sta!$Y:$Y)  + SUMIF(Sta!$B:$B,$A76,Sta!$Y:$Y) )/$D76</f>
        <v>10.583333333333334</v>
      </c>
      <c r="F76" s="5">
        <f>SUMIF(Sta!$A:$A,$A76,Sta!$Y:$Y)/$B76</f>
        <v>8.8333333333333339</v>
      </c>
      <c r="G76" s="5">
        <f>SUMIF(Sta!$B:$B,$A76,Sta!$Y:$Y)/$C76</f>
        <v>12.333333333333334</v>
      </c>
      <c r="H76" s="8">
        <f>(SUMIF(Sta!$A:$A,$A76,Sta!$U:$U)  + SUMIF(Sta!$B:$B,$A76,Sta!$V:$V) )/$D76</f>
        <v>5.083333333333333</v>
      </c>
      <c r="I76" s="5">
        <f>SUMIF(Sta!$A:$A,$A76,Sta!$U:$U)/$B76</f>
        <v>5.5</v>
      </c>
      <c r="J76" s="5">
        <f>SUMIF(Sta!$B:$B,$A76,Sta!$V:$V)/$C76</f>
        <v>4.666666666666667</v>
      </c>
      <c r="K76" s="8">
        <f>(SUMIF(Sta!$A:$A,$A76,Sta!$W:$W)  + SUMIF(Sta!$B:$B,$A76,Sta!$X:$X) )/$D76</f>
        <v>5.5</v>
      </c>
      <c r="L76" s="5">
        <f>SUMIF(Sta!$A:$A,$A76,Sta!$W:$W)/$B76</f>
        <v>3.3333333333333335</v>
      </c>
      <c r="M76" s="5">
        <f>SUMIF(Sta!$B:$B,$A76,Sta!$X:$X)/$C76</f>
        <v>7.666666666666667</v>
      </c>
      <c r="N76" s="9">
        <f>(COUNTIFS(Sta!$A:$A,$A76,Sta!$Y:$Y,"&gt;8") +COUNTIFS(Sta!$B:$B,$A76,Sta!$Y:$Y,"&gt;8"))/$D76</f>
        <v>0.66666666666666663</v>
      </c>
      <c r="O76" s="6">
        <f>COUNTIFS(Sta!$A:$A,$A76,Sta!$Y:$Y,"&gt;8")/$B76</f>
        <v>0.5</v>
      </c>
      <c r="P76" s="6">
        <f>COUNTIFS(Sta!$B:$B,$A76,Sta!$Y:$Y,"&gt;8")/$C76</f>
        <v>0.83333333333333337</v>
      </c>
      <c r="Q76" s="9">
        <f>(COUNTIFS(Sta!$A:$A,$A76,Sta!$Y:$Y,"&gt;10") +COUNTIFS(Sta!$B:$B,$A76,Sta!$Y:$Y,"&gt;10"))/$D76</f>
        <v>0.5</v>
      </c>
      <c r="R76" s="6">
        <f>COUNTIFS(Sta!$A:$A,$A76,Sta!$Y:$Y,"&gt;10")/$B76</f>
        <v>0.33333333333333331</v>
      </c>
      <c r="S76" s="6">
        <f>COUNTIFS(Sta!$B:$B,$A76,Sta!$Y:$Y,"&gt;10")/$C76</f>
        <v>0.66666666666666663</v>
      </c>
      <c r="T76" s="9">
        <f>(COUNTIFS(Sta!$A:$A,$A76,Sta!$Y:$Y,"&lt;12") +COUNTIFS(Sta!$B:$B,$A76,Sta!$Y:$Y,"&lt;12"))/$D76</f>
        <v>0.58333333333333337</v>
      </c>
      <c r="U76" s="6">
        <f>COUNTIFS(Sta!$A:$A,$A76,Sta!$Y:$Y,"&lt;12")/$B76</f>
        <v>0.66666666666666663</v>
      </c>
      <c r="V76" s="6">
        <f>COUNTIFS(Sta!$B:$B,$A76,Sta!$Y:$Y,"&lt;12")/$C76</f>
        <v>0.5</v>
      </c>
    </row>
    <row r="77" spans="1:22" x14ac:dyDescent="0.3">
      <c r="A77" t="s">
        <v>104</v>
      </c>
      <c r="B77" s="7">
        <f>COUNTIF(Sta!A:A,A77)</f>
        <v>5</v>
      </c>
      <c r="C77" s="4">
        <f>COUNTIF(Sta!B:B,A77)</f>
        <v>6</v>
      </c>
      <c r="D77" s="4">
        <f t="shared" si="1"/>
        <v>11</v>
      </c>
      <c r="E77" s="8">
        <f>(SUMIF(Sta!$A:$A,$A77,Sta!$Y:$Y)  + SUMIF(Sta!$B:$B,$A77,Sta!$Y:$Y) )/$D77</f>
        <v>10.727272727272727</v>
      </c>
      <c r="F77" s="5">
        <f>SUMIF(Sta!$A:$A,$A77,Sta!$Y:$Y)/$B77</f>
        <v>11</v>
      </c>
      <c r="G77" s="5">
        <f>SUMIF(Sta!$B:$B,$A77,Sta!$Y:$Y)/$C77</f>
        <v>10.5</v>
      </c>
      <c r="H77" s="8">
        <f>(SUMIF(Sta!$A:$A,$A77,Sta!$U:$U)  + SUMIF(Sta!$B:$B,$A77,Sta!$V:$V) )/$D77</f>
        <v>5.6363636363636367</v>
      </c>
      <c r="I77" s="5">
        <f>SUMIF(Sta!$A:$A,$A77,Sta!$U:$U)/$B77</f>
        <v>5.8</v>
      </c>
      <c r="J77" s="5">
        <f>SUMIF(Sta!$B:$B,$A77,Sta!$V:$V)/$C77</f>
        <v>5.5</v>
      </c>
      <c r="K77" s="8">
        <f>(SUMIF(Sta!$A:$A,$A77,Sta!$W:$W)  + SUMIF(Sta!$B:$B,$A77,Sta!$X:$X) )/$D77</f>
        <v>5.0909090909090908</v>
      </c>
      <c r="L77" s="5">
        <f>SUMIF(Sta!$A:$A,$A77,Sta!$W:$W)/$B77</f>
        <v>5.2</v>
      </c>
      <c r="M77" s="5">
        <f>SUMIF(Sta!$B:$B,$A77,Sta!$X:$X)/$C77</f>
        <v>5</v>
      </c>
      <c r="N77" s="9">
        <f>(COUNTIFS(Sta!$A:$A,$A77,Sta!$Y:$Y,"&gt;8") +COUNTIFS(Sta!$B:$B,$A77,Sta!$Y:$Y,"&gt;8"))/$D77</f>
        <v>0.72727272727272729</v>
      </c>
      <c r="O77" s="6">
        <f>COUNTIFS(Sta!$A:$A,$A77,Sta!$Y:$Y,"&gt;8")/$B77</f>
        <v>0.8</v>
      </c>
      <c r="P77" s="6">
        <f>COUNTIFS(Sta!$B:$B,$A77,Sta!$Y:$Y,"&gt;8")/$C77</f>
        <v>0.66666666666666663</v>
      </c>
      <c r="Q77" s="9">
        <f>(COUNTIFS(Sta!$A:$A,$A77,Sta!$Y:$Y,"&gt;10") +COUNTIFS(Sta!$B:$B,$A77,Sta!$Y:$Y,"&gt;10"))/$D77</f>
        <v>0.54545454545454541</v>
      </c>
      <c r="R77" s="6">
        <f>COUNTIFS(Sta!$A:$A,$A77,Sta!$Y:$Y,"&gt;10")/$B77</f>
        <v>0.6</v>
      </c>
      <c r="S77" s="6">
        <f>COUNTIFS(Sta!$B:$B,$A77,Sta!$Y:$Y,"&gt;10")/$C77</f>
        <v>0.5</v>
      </c>
      <c r="T77" s="9">
        <f>(COUNTIFS(Sta!$A:$A,$A77,Sta!$Y:$Y,"&lt;12") +COUNTIFS(Sta!$B:$B,$A77,Sta!$Y:$Y,"&lt;12"))/$D77</f>
        <v>0.45454545454545453</v>
      </c>
      <c r="U77" s="6">
        <f>COUNTIFS(Sta!$A:$A,$A77,Sta!$Y:$Y,"&lt;12")/$B77</f>
        <v>0.4</v>
      </c>
      <c r="V77" s="6">
        <f>COUNTIFS(Sta!$B:$B,$A77,Sta!$Y:$Y,"&lt;12")/$C77</f>
        <v>0.5</v>
      </c>
    </row>
    <row r="78" spans="1:22" x14ac:dyDescent="0.3">
      <c r="A78" t="s">
        <v>94</v>
      </c>
      <c r="B78" s="7">
        <f>COUNTIF(Sta!A:A,A78)</f>
        <v>6</v>
      </c>
      <c r="C78" s="4">
        <f>COUNTIF(Sta!B:B,A78)</f>
        <v>6</v>
      </c>
      <c r="D78" s="4">
        <f t="shared" si="1"/>
        <v>12</v>
      </c>
      <c r="E78" s="8">
        <f>(SUMIF(Sta!$A:$A,$A78,Sta!$Y:$Y)  + SUMIF(Sta!$B:$B,$A78,Sta!$Y:$Y) )/$D78</f>
        <v>10.083333333333334</v>
      </c>
      <c r="F78" s="5">
        <f>SUMIF(Sta!$A:$A,$A78,Sta!$Y:$Y)/$B78</f>
        <v>8.5</v>
      </c>
      <c r="G78" s="5">
        <f>SUMIF(Sta!$B:$B,$A78,Sta!$Y:$Y)/$C78</f>
        <v>11.666666666666666</v>
      </c>
      <c r="H78" s="8">
        <f>(SUMIF(Sta!$A:$A,$A78,Sta!$U:$U)  + SUMIF(Sta!$B:$B,$A78,Sta!$V:$V) )/$D78</f>
        <v>5.916666666666667</v>
      </c>
      <c r="I78" s="5">
        <f>SUMIF(Sta!$A:$A,$A78,Sta!$U:$U)/$B78</f>
        <v>5.5</v>
      </c>
      <c r="J78" s="5">
        <f>SUMIF(Sta!$B:$B,$A78,Sta!$V:$V)/$C78</f>
        <v>6.333333333333333</v>
      </c>
      <c r="K78" s="8">
        <f>(SUMIF(Sta!$A:$A,$A78,Sta!$W:$W)  + SUMIF(Sta!$B:$B,$A78,Sta!$X:$X) )/$D78</f>
        <v>4.166666666666667</v>
      </c>
      <c r="L78" s="5">
        <f>SUMIF(Sta!$A:$A,$A78,Sta!$W:$W)/$B78</f>
        <v>3</v>
      </c>
      <c r="M78" s="5">
        <f>SUMIF(Sta!$B:$B,$A78,Sta!$X:$X)/$C78</f>
        <v>5.333333333333333</v>
      </c>
      <c r="N78" s="9">
        <f>(COUNTIFS(Sta!$A:$A,$A78,Sta!$Y:$Y,"&gt;8") +COUNTIFS(Sta!$B:$B,$A78,Sta!$Y:$Y,"&gt;8"))/$D78</f>
        <v>0.5</v>
      </c>
      <c r="O78" s="6">
        <f>COUNTIFS(Sta!$A:$A,$A78,Sta!$Y:$Y,"&gt;8")/$B78</f>
        <v>0.33333333333333331</v>
      </c>
      <c r="P78" s="6">
        <f>COUNTIFS(Sta!$B:$B,$A78,Sta!$Y:$Y,"&gt;8")/$C78</f>
        <v>0.66666666666666663</v>
      </c>
      <c r="Q78" s="9">
        <f>(COUNTIFS(Sta!$A:$A,$A78,Sta!$Y:$Y,"&gt;10") +COUNTIFS(Sta!$B:$B,$A78,Sta!$Y:$Y,"&gt;10"))/$D78</f>
        <v>0.41666666666666669</v>
      </c>
      <c r="R78" s="6">
        <f>COUNTIFS(Sta!$A:$A,$A78,Sta!$Y:$Y,"&gt;10")/$B78</f>
        <v>0.16666666666666666</v>
      </c>
      <c r="S78" s="6">
        <f>COUNTIFS(Sta!$B:$B,$A78,Sta!$Y:$Y,"&gt;10")/$C78</f>
        <v>0.66666666666666663</v>
      </c>
      <c r="T78" s="9">
        <f>(COUNTIFS(Sta!$A:$A,$A78,Sta!$Y:$Y,"&lt;12") +COUNTIFS(Sta!$B:$B,$A78,Sta!$Y:$Y,"&lt;12"))/$D78</f>
        <v>0.66666666666666663</v>
      </c>
      <c r="U78" s="6">
        <f>COUNTIFS(Sta!$A:$A,$A78,Sta!$Y:$Y,"&lt;12")/$B78</f>
        <v>0.83333333333333337</v>
      </c>
      <c r="V78" s="6">
        <f>COUNTIFS(Sta!$B:$B,$A78,Sta!$Y:$Y,"&lt;12")/$C78</f>
        <v>0.5</v>
      </c>
    </row>
    <row r="79" spans="1:22" x14ac:dyDescent="0.3">
      <c r="A79" t="s">
        <v>108</v>
      </c>
      <c r="B79" s="7">
        <f>COUNTIF(Sta!A:A,A79)</f>
        <v>6</v>
      </c>
      <c r="C79" s="4">
        <f>COUNTIF(Sta!B:B,A79)</f>
        <v>6</v>
      </c>
      <c r="D79" s="4">
        <f t="shared" si="1"/>
        <v>12</v>
      </c>
      <c r="E79" s="8">
        <f>(SUMIF(Sta!$A:$A,$A79,Sta!$Y:$Y)  + SUMIF(Sta!$B:$B,$A79,Sta!$Y:$Y) )/$D79</f>
        <v>9.4166666666666661</v>
      </c>
      <c r="F79" s="5">
        <f>SUMIF(Sta!$A:$A,$A79,Sta!$Y:$Y)/$B79</f>
        <v>8.8333333333333339</v>
      </c>
      <c r="G79" s="5">
        <f>SUMIF(Sta!$B:$B,$A79,Sta!$Y:$Y)/$C79</f>
        <v>10</v>
      </c>
      <c r="H79" s="8">
        <f>(SUMIF(Sta!$A:$A,$A79,Sta!$U:$U)  + SUMIF(Sta!$B:$B,$A79,Sta!$V:$V) )/$D79</f>
        <v>3.9166666666666665</v>
      </c>
      <c r="I79" s="5">
        <f>SUMIF(Sta!$A:$A,$A79,Sta!$U:$U)/$B79</f>
        <v>3</v>
      </c>
      <c r="J79" s="5">
        <f>SUMIF(Sta!$B:$B,$A79,Sta!$V:$V)/$C79</f>
        <v>4.833333333333333</v>
      </c>
      <c r="K79" s="8">
        <f>(SUMIF(Sta!$A:$A,$A79,Sta!$W:$W)  + SUMIF(Sta!$B:$B,$A79,Sta!$X:$X) )/$D79</f>
        <v>5.5</v>
      </c>
      <c r="L79" s="5">
        <f>SUMIF(Sta!$A:$A,$A79,Sta!$W:$W)/$B79</f>
        <v>5.833333333333333</v>
      </c>
      <c r="M79" s="5">
        <f>SUMIF(Sta!$B:$B,$A79,Sta!$X:$X)/$C79</f>
        <v>5.166666666666667</v>
      </c>
      <c r="N79" s="9">
        <f>(COUNTIFS(Sta!$A:$A,$A79,Sta!$Y:$Y,"&gt;8") +COUNTIFS(Sta!$B:$B,$A79,Sta!$Y:$Y,"&gt;8"))/$D79</f>
        <v>0.66666666666666663</v>
      </c>
      <c r="O79" s="6">
        <f>COUNTIFS(Sta!$A:$A,$A79,Sta!$Y:$Y,"&gt;8")/$B79</f>
        <v>0.5</v>
      </c>
      <c r="P79" s="6">
        <f>COUNTIFS(Sta!$B:$B,$A79,Sta!$Y:$Y,"&gt;8")/$C79</f>
        <v>0.83333333333333337</v>
      </c>
      <c r="Q79" s="9">
        <f>(COUNTIFS(Sta!$A:$A,$A79,Sta!$Y:$Y,"&gt;10") +COUNTIFS(Sta!$B:$B,$A79,Sta!$Y:$Y,"&gt;10"))/$D79</f>
        <v>0.33333333333333331</v>
      </c>
      <c r="R79" s="6">
        <f>COUNTIFS(Sta!$A:$A,$A79,Sta!$Y:$Y,"&gt;10")/$B79</f>
        <v>0.33333333333333331</v>
      </c>
      <c r="S79" s="6">
        <f>COUNTIFS(Sta!$B:$B,$A79,Sta!$Y:$Y,"&gt;10")/$C79</f>
        <v>0.33333333333333331</v>
      </c>
      <c r="T79" s="9">
        <f>(COUNTIFS(Sta!$A:$A,$A79,Sta!$Y:$Y,"&lt;12") +COUNTIFS(Sta!$B:$B,$A79,Sta!$Y:$Y,"&lt;12"))/$D79</f>
        <v>0.66666666666666663</v>
      </c>
      <c r="U79" s="6">
        <f>COUNTIFS(Sta!$A:$A,$A79,Sta!$Y:$Y,"&lt;12")/$B79</f>
        <v>0.66666666666666663</v>
      </c>
      <c r="V79" s="6">
        <f>COUNTIFS(Sta!$B:$B,$A79,Sta!$Y:$Y,"&lt;12")/$C79</f>
        <v>0.66666666666666663</v>
      </c>
    </row>
    <row r="80" spans="1:22" x14ac:dyDescent="0.3">
      <c r="A80" t="s">
        <v>107</v>
      </c>
      <c r="B80" s="7">
        <f>COUNTIF(Sta!A:A,A80)</f>
        <v>6</v>
      </c>
      <c r="C80" s="4">
        <f>COUNTIF(Sta!B:B,A80)</f>
        <v>6</v>
      </c>
      <c r="D80" s="4">
        <f t="shared" si="1"/>
        <v>12</v>
      </c>
      <c r="E80" s="8">
        <f>(SUMIF(Sta!$A:$A,$A80,Sta!$Y:$Y)  + SUMIF(Sta!$B:$B,$A80,Sta!$Y:$Y) )/$D80</f>
        <v>9.6666666666666661</v>
      </c>
      <c r="F80" s="5">
        <f>SUMIF(Sta!$A:$A,$A80,Sta!$Y:$Y)/$B80</f>
        <v>11.5</v>
      </c>
      <c r="G80" s="5">
        <f>SUMIF(Sta!$B:$B,$A80,Sta!$Y:$Y)/$C80</f>
        <v>7.833333333333333</v>
      </c>
      <c r="H80" s="8">
        <f>(SUMIF(Sta!$A:$A,$A80,Sta!$U:$U)  + SUMIF(Sta!$B:$B,$A80,Sta!$V:$V) )/$D80</f>
        <v>4.25</v>
      </c>
      <c r="I80" s="5">
        <f>SUMIF(Sta!$A:$A,$A80,Sta!$U:$U)/$B80</f>
        <v>4.333333333333333</v>
      </c>
      <c r="J80" s="5">
        <f>SUMIF(Sta!$B:$B,$A80,Sta!$V:$V)/$C80</f>
        <v>4.166666666666667</v>
      </c>
      <c r="K80" s="8">
        <f>(SUMIF(Sta!$A:$A,$A80,Sta!$W:$W)  + SUMIF(Sta!$B:$B,$A80,Sta!$X:$X) )/$D80</f>
        <v>5.416666666666667</v>
      </c>
      <c r="L80" s="5">
        <f>SUMIF(Sta!$A:$A,$A80,Sta!$W:$W)/$B80</f>
        <v>7.166666666666667</v>
      </c>
      <c r="M80" s="5">
        <f>SUMIF(Sta!$B:$B,$A80,Sta!$X:$X)/$C80</f>
        <v>3.6666666666666665</v>
      </c>
      <c r="N80" s="9">
        <f>(COUNTIFS(Sta!$A:$A,$A80,Sta!$Y:$Y,"&gt;8") +COUNTIFS(Sta!$B:$B,$A80,Sta!$Y:$Y,"&gt;8"))/$D80</f>
        <v>0.66666666666666663</v>
      </c>
      <c r="O80" s="6">
        <f>COUNTIFS(Sta!$A:$A,$A80,Sta!$Y:$Y,"&gt;8")/$B80</f>
        <v>0.83333333333333337</v>
      </c>
      <c r="P80" s="6">
        <f>COUNTIFS(Sta!$B:$B,$A80,Sta!$Y:$Y,"&gt;8")/$C80</f>
        <v>0.5</v>
      </c>
      <c r="Q80" s="9">
        <f>(COUNTIFS(Sta!$A:$A,$A80,Sta!$Y:$Y,"&gt;10") +COUNTIFS(Sta!$B:$B,$A80,Sta!$Y:$Y,"&gt;10"))/$D80</f>
        <v>0.25</v>
      </c>
      <c r="R80" s="6">
        <f>COUNTIFS(Sta!$A:$A,$A80,Sta!$Y:$Y,"&gt;10")/$B80</f>
        <v>0.5</v>
      </c>
      <c r="S80" s="6">
        <f>COUNTIFS(Sta!$B:$B,$A80,Sta!$Y:$Y,"&gt;10")/$C80</f>
        <v>0</v>
      </c>
      <c r="T80" s="9">
        <f>(COUNTIFS(Sta!$A:$A,$A80,Sta!$Y:$Y,"&lt;12") +COUNTIFS(Sta!$B:$B,$A80,Sta!$Y:$Y,"&lt;12"))/$D80</f>
        <v>0.75</v>
      </c>
      <c r="U80" s="6">
        <f>COUNTIFS(Sta!$A:$A,$A80,Sta!$Y:$Y,"&lt;12")/$B80</f>
        <v>0.5</v>
      </c>
      <c r="V80" s="6">
        <f>COUNTIFS(Sta!$B:$B,$A80,Sta!$Y:$Y,"&lt;12")/$C80</f>
        <v>1</v>
      </c>
    </row>
    <row r="81" spans="1:22" x14ac:dyDescent="0.3">
      <c r="A81" t="s">
        <v>97</v>
      </c>
      <c r="B81" s="7">
        <f>COUNTIF(Sta!A:A,A81)</f>
        <v>6</v>
      </c>
      <c r="C81" s="4">
        <f>COUNTIF(Sta!B:B,A81)</f>
        <v>6</v>
      </c>
      <c r="D81" s="4">
        <f t="shared" si="1"/>
        <v>12</v>
      </c>
      <c r="E81" s="8">
        <f>(SUMIF(Sta!$A:$A,$A81,Sta!$Y:$Y)  + SUMIF(Sta!$B:$B,$A81,Sta!$Y:$Y) )/$D81</f>
        <v>9.3333333333333339</v>
      </c>
      <c r="F81" s="5">
        <f>SUMIF(Sta!$A:$A,$A81,Sta!$Y:$Y)/$B81</f>
        <v>8.6666666666666661</v>
      </c>
      <c r="G81" s="5">
        <f>SUMIF(Sta!$B:$B,$A81,Sta!$Y:$Y)/$C81</f>
        <v>10</v>
      </c>
      <c r="H81" s="8">
        <f>(SUMIF(Sta!$A:$A,$A81,Sta!$U:$U)  + SUMIF(Sta!$B:$B,$A81,Sta!$V:$V) )/$D81</f>
        <v>4.333333333333333</v>
      </c>
      <c r="I81" s="5">
        <f>SUMIF(Sta!$A:$A,$A81,Sta!$U:$U)/$B81</f>
        <v>4.333333333333333</v>
      </c>
      <c r="J81" s="5">
        <f>SUMIF(Sta!$B:$B,$A81,Sta!$V:$V)/$C81</f>
        <v>4.333333333333333</v>
      </c>
      <c r="K81" s="8">
        <f>(SUMIF(Sta!$A:$A,$A81,Sta!$W:$W)  + SUMIF(Sta!$B:$B,$A81,Sta!$X:$X) )/$D81</f>
        <v>5</v>
      </c>
      <c r="L81" s="5">
        <f>SUMIF(Sta!$A:$A,$A81,Sta!$W:$W)/$B81</f>
        <v>4.333333333333333</v>
      </c>
      <c r="M81" s="5">
        <f>SUMIF(Sta!$B:$B,$A81,Sta!$X:$X)/$C81</f>
        <v>5.666666666666667</v>
      </c>
      <c r="N81" s="9">
        <f>(COUNTIFS(Sta!$A:$A,$A81,Sta!$Y:$Y,"&gt;8") +COUNTIFS(Sta!$B:$B,$A81,Sta!$Y:$Y,"&gt;8"))/$D81</f>
        <v>0.66666666666666663</v>
      </c>
      <c r="O81" s="6">
        <f>COUNTIFS(Sta!$A:$A,$A81,Sta!$Y:$Y,"&gt;8")/$B81</f>
        <v>0.66666666666666663</v>
      </c>
      <c r="P81" s="6">
        <f>COUNTIFS(Sta!$B:$B,$A81,Sta!$Y:$Y,"&gt;8")/$C81</f>
        <v>0.66666666666666663</v>
      </c>
      <c r="Q81" s="9">
        <f>(COUNTIFS(Sta!$A:$A,$A81,Sta!$Y:$Y,"&gt;10") +COUNTIFS(Sta!$B:$B,$A81,Sta!$Y:$Y,"&gt;10"))/$D81</f>
        <v>0.33333333333333331</v>
      </c>
      <c r="R81" s="6">
        <f>COUNTIFS(Sta!$A:$A,$A81,Sta!$Y:$Y,"&gt;10")/$B81</f>
        <v>0.16666666666666666</v>
      </c>
      <c r="S81" s="6">
        <f>COUNTIFS(Sta!$B:$B,$A81,Sta!$Y:$Y,"&gt;10")/$C81</f>
        <v>0.5</v>
      </c>
      <c r="T81" s="9">
        <f>(COUNTIFS(Sta!$A:$A,$A81,Sta!$Y:$Y,"&lt;12") +COUNTIFS(Sta!$B:$B,$A81,Sta!$Y:$Y,"&lt;12"))/$D81</f>
        <v>0.75</v>
      </c>
      <c r="U81" s="6">
        <f>COUNTIFS(Sta!$A:$A,$A81,Sta!$Y:$Y,"&lt;12")/$B81</f>
        <v>0.83333333333333337</v>
      </c>
      <c r="V81" s="6">
        <f>COUNTIFS(Sta!$B:$B,$A81,Sta!$Y:$Y,"&lt;12")/$C81</f>
        <v>0.66666666666666663</v>
      </c>
    </row>
    <row r="82" spans="1:22" x14ac:dyDescent="0.3">
      <c r="A82" t="s">
        <v>103</v>
      </c>
      <c r="B82" s="7">
        <f>COUNTIF(Sta!A:A,A82)</f>
        <v>5</v>
      </c>
      <c r="C82" s="4">
        <f>COUNTIF(Sta!B:B,A82)</f>
        <v>6</v>
      </c>
      <c r="D82" s="4">
        <f t="shared" si="1"/>
        <v>11</v>
      </c>
      <c r="E82" s="8">
        <f>(SUMIF(Sta!$A:$A,$A82,Sta!$Y:$Y)  + SUMIF(Sta!$B:$B,$A82,Sta!$Y:$Y) )/$D82</f>
        <v>9.0909090909090917</v>
      </c>
      <c r="F82" s="5">
        <f>SUMIF(Sta!$A:$A,$A82,Sta!$Y:$Y)/$B82</f>
        <v>11.4</v>
      </c>
      <c r="G82" s="5">
        <f>SUMIF(Sta!$B:$B,$A82,Sta!$Y:$Y)/$C82</f>
        <v>7.166666666666667</v>
      </c>
      <c r="H82" s="8">
        <f>(SUMIF(Sta!$A:$A,$A82,Sta!$U:$U)  + SUMIF(Sta!$B:$B,$A82,Sta!$V:$V) )/$D82</f>
        <v>4</v>
      </c>
      <c r="I82" s="5">
        <f>SUMIF(Sta!$A:$A,$A82,Sta!$U:$U)/$B82</f>
        <v>5.6</v>
      </c>
      <c r="J82" s="5">
        <f>SUMIF(Sta!$B:$B,$A82,Sta!$V:$V)/$C82</f>
        <v>2.6666666666666665</v>
      </c>
      <c r="K82" s="8">
        <f>(SUMIF(Sta!$A:$A,$A82,Sta!$W:$W)  + SUMIF(Sta!$B:$B,$A82,Sta!$X:$X) )/$D82</f>
        <v>5.0909090909090908</v>
      </c>
      <c r="L82" s="5">
        <f>SUMIF(Sta!$A:$A,$A82,Sta!$W:$W)/$B82</f>
        <v>5.8</v>
      </c>
      <c r="M82" s="5">
        <f>SUMIF(Sta!$B:$B,$A82,Sta!$X:$X)/$C82</f>
        <v>4.5</v>
      </c>
      <c r="N82" s="9">
        <f>(COUNTIFS(Sta!$A:$A,$A82,Sta!$Y:$Y,"&gt;8") +COUNTIFS(Sta!$B:$B,$A82,Sta!$Y:$Y,"&gt;8"))/$D82</f>
        <v>0.45454545454545453</v>
      </c>
      <c r="O82" s="6">
        <f>COUNTIFS(Sta!$A:$A,$A82,Sta!$Y:$Y,"&gt;8")/$B82</f>
        <v>0.8</v>
      </c>
      <c r="P82" s="6">
        <f>COUNTIFS(Sta!$B:$B,$A82,Sta!$Y:$Y,"&gt;8")/$C82</f>
        <v>0.16666666666666666</v>
      </c>
      <c r="Q82" s="9">
        <f>(COUNTIFS(Sta!$A:$A,$A82,Sta!$Y:$Y,"&gt;10") +COUNTIFS(Sta!$B:$B,$A82,Sta!$Y:$Y,"&gt;10"))/$D82</f>
        <v>0.45454545454545453</v>
      </c>
      <c r="R82" s="6">
        <f>COUNTIFS(Sta!$A:$A,$A82,Sta!$Y:$Y,"&gt;10")/$B82</f>
        <v>0.8</v>
      </c>
      <c r="S82" s="6">
        <f>COUNTIFS(Sta!$B:$B,$A82,Sta!$Y:$Y,"&gt;10")/$C82</f>
        <v>0.16666666666666666</v>
      </c>
      <c r="T82" s="9">
        <f>(COUNTIFS(Sta!$A:$A,$A82,Sta!$Y:$Y,"&lt;12") +COUNTIFS(Sta!$B:$B,$A82,Sta!$Y:$Y,"&lt;12"))/$D82</f>
        <v>0.72727272727272729</v>
      </c>
      <c r="U82" s="6">
        <f>COUNTIFS(Sta!$A:$A,$A82,Sta!$Y:$Y,"&lt;12")/$B82</f>
        <v>0.4</v>
      </c>
      <c r="V82" s="6">
        <f>COUNTIFS(Sta!$B:$B,$A82,Sta!$Y:$Y,"&lt;12")/$C82</f>
        <v>1</v>
      </c>
    </row>
    <row r="83" spans="1:22" x14ac:dyDescent="0.3">
      <c r="A83" t="s">
        <v>153</v>
      </c>
      <c r="B83" s="7">
        <f>COUNTIF(Sta!A:A,A83)</f>
        <v>5</v>
      </c>
      <c r="C83" s="4">
        <f>COUNTIF(Sta!B:B,A83)</f>
        <v>5</v>
      </c>
      <c r="D83" s="4">
        <f t="shared" si="1"/>
        <v>10</v>
      </c>
      <c r="E83" s="8">
        <f>(SUMIF(Sta!$A:$A,$A83,Sta!$Y:$Y)  + SUMIF(Sta!$B:$B,$A83,Sta!$Y:$Y) )/$D83</f>
        <v>10.6</v>
      </c>
      <c r="F83" s="5">
        <f>SUMIF(Sta!$A:$A,$A83,Sta!$Y:$Y)/$B83</f>
        <v>12.2</v>
      </c>
      <c r="G83" s="5">
        <f>SUMIF(Sta!$B:$B,$A83,Sta!$Y:$Y)/$C83</f>
        <v>9</v>
      </c>
      <c r="H83" s="8">
        <f>(SUMIF(Sta!$A:$A,$A83,Sta!$U:$U)  + SUMIF(Sta!$B:$B,$A83,Sta!$V:$V) )/$D83</f>
        <v>7.3</v>
      </c>
      <c r="I83" s="5">
        <f>SUMIF(Sta!$A:$A,$A83,Sta!$U:$U)/$B83</f>
        <v>10.199999999999999</v>
      </c>
      <c r="J83" s="5">
        <f>SUMIF(Sta!$B:$B,$A83,Sta!$V:$V)/$C83</f>
        <v>4.4000000000000004</v>
      </c>
      <c r="K83" s="8">
        <f>(SUMIF(Sta!$A:$A,$A83,Sta!$W:$W)  + SUMIF(Sta!$B:$B,$A83,Sta!$X:$X) )/$D83</f>
        <v>3.3</v>
      </c>
      <c r="L83" s="5">
        <f>SUMIF(Sta!$A:$A,$A83,Sta!$W:$W)/$B83</f>
        <v>2</v>
      </c>
      <c r="M83" s="5">
        <f>SUMIF(Sta!$B:$B,$A83,Sta!$X:$X)/$C83</f>
        <v>4.5999999999999996</v>
      </c>
      <c r="N83" s="9">
        <f>(COUNTIFS(Sta!$A:$A,$A83,Sta!$Y:$Y,"&gt;8") +COUNTIFS(Sta!$B:$B,$A83,Sta!$Y:$Y,"&gt;8"))/$D83</f>
        <v>0.8</v>
      </c>
      <c r="O83" s="6">
        <f>COUNTIFS(Sta!$A:$A,$A83,Sta!$Y:$Y,"&gt;8")/$B83</f>
        <v>1</v>
      </c>
      <c r="P83" s="6">
        <f>COUNTIFS(Sta!$B:$B,$A83,Sta!$Y:$Y,"&gt;8")/$C83</f>
        <v>0.6</v>
      </c>
      <c r="Q83" s="9">
        <f>(COUNTIFS(Sta!$A:$A,$A83,Sta!$Y:$Y,"&gt;10") +COUNTIFS(Sta!$B:$B,$A83,Sta!$Y:$Y,"&gt;10"))/$D83</f>
        <v>0.5</v>
      </c>
      <c r="R83" s="6">
        <f>COUNTIFS(Sta!$A:$A,$A83,Sta!$Y:$Y,"&gt;10")/$B83</f>
        <v>0.8</v>
      </c>
      <c r="S83" s="6">
        <f>COUNTIFS(Sta!$B:$B,$A83,Sta!$Y:$Y,"&gt;10")/$C83</f>
        <v>0.2</v>
      </c>
      <c r="T83" s="9">
        <f>(COUNTIFS(Sta!$A:$A,$A83,Sta!$Y:$Y,"&lt;12") +COUNTIFS(Sta!$B:$B,$A83,Sta!$Y:$Y,"&lt;12"))/$D83</f>
        <v>0.6</v>
      </c>
      <c r="U83" s="6">
        <f>COUNTIFS(Sta!$A:$A,$A83,Sta!$Y:$Y,"&lt;12")/$B83</f>
        <v>0.4</v>
      </c>
      <c r="V83" s="6">
        <f>COUNTIFS(Sta!$B:$B,$A83,Sta!$Y:$Y,"&lt;12")/$C83</f>
        <v>0.8</v>
      </c>
    </row>
    <row r="84" spans="1:22" x14ac:dyDescent="0.3">
      <c r="A84" t="s">
        <v>84</v>
      </c>
      <c r="B84" s="7">
        <f>COUNTIF(Sta!A:A,A84)</f>
        <v>5</v>
      </c>
      <c r="C84" s="4">
        <f>COUNTIF(Sta!B:B,A84)</f>
        <v>5</v>
      </c>
      <c r="D84" s="4">
        <f t="shared" si="1"/>
        <v>10</v>
      </c>
      <c r="E84" s="8">
        <f>(SUMIF(Sta!$A:$A,$A84,Sta!$Y:$Y)  + SUMIF(Sta!$B:$B,$A84,Sta!$Y:$Y) )/$D84</f>
        <v>11.7</v>
      </c>
      <c r="F84" s="5">
        <f>SUMIF(Sta!$A:$A,$A84,Sta!$Y:$Y)/$B84</f>
        <v>10.8</v>
      </c>
      <c r="G84" s="5">
        <f>SUMIF(Sta!$B:$B,$A84,Sta!$Y:$Y)/$C84</f>
        <v>12.6</v>
      </c>
      <c r="H84" s="8">
        <f>(SUMIF(Sta!$A:$A,$A84,Sta!$U:$U)  + SUMIF(Sta!$B:$B,$A84,Sta!$V:$V) )/$D84</f>
        <v>7.2</v>
      </c>
      <c r="I84" s="5">
        <f>SUMIF(Sta!$A:$A,$A84,Sta!$U:$U)/$B84</f>
        <v>7.8</v>
      </c>
      <c r="J84" s="5">
        <f>SUMIF(Sta!$B:$B,$A84,Sta!$V:$V)/$C84</f>
        <v>6.6</v>
      </c>
      <c r="K84" s="8">
        <f>(SUMIF(Sta!$A:$A,$A84,Sta!$W:$W)  + SUMIF(Sta!$B:$B,$A84,Sta!$X:$X) )/$D84</f>
        <v>4.5</v>
      </c>
      <c r="L84" s="5">
        <f>SUMIF(Sta!$A:$A,$A84,Sta!$W:$W)/$B84</f>
        <v>3</v>
      </c>
      <c r="M84" s="5">
        <f>SUMIF(Sta!$B:$B,$A84,Sta!$X:$X)/$C84</f>
        <v>6</v>
      </c>
      <c r="N84" s="9">
        <f>(COUNTIFS(Sta!$A:$A,$A84,Sta!$Y:$Y,"&gt;8") +COUNTIFS(Sta!$B:$B,$A84,Sta!$Y:$Y,"&gt;8"))/$D84</f>
        <v>0.9</v>
      </c>
      <c r="O84" s="6">
        <f>COUNTIFS(Sta!$A:$A,$A84,Sta!$Y:$Y,"&gt;8")/$B84</f>
        <v>0.8</v>
      </c>
      <c r="P84" s="6">
        <f>COUNTIFS(Sta!$B:$B,$A84,Sta!$Y:$Y,"&gt;8")/$C84</f>
        <v>1</v>
      </c>
      <c r="Q84" s="9">
        <f>(COUNTIFS(Sta!$A:$A,$A84,Sta!$Y:$Y,"&gt;10") +COUNTIFS(Sta!$B:$B,$A84,Sta!$Y:$Y,"&gt;10"))/$D84</f>
        <v>0.6</v>
      </c>
      <c r="R84" s="6">
        <f>COUNTIFS(Sta!$A:$A,$A84,Sta!$Y:$Y,"&gt;10")/$B84</f>
        <v>0.4</v>
      </c>
      <c r="S84" s="6">
        <f>COUNTIFS(Sta!$B:$B,$A84,Sta!$Y:$Y,"&gt;10")/$C84</f>
        <v>0.8</v>
      </c>
      <c r="T84" s="9">
        <f>(COUNTIFS(Sta!$A:$A,$A84,Sta!$Y:$Y,"&lt;12") +COUNTIFS(Sta!$B:$B,$A84,Sta!$Y:$Y,"&lt;12"))/$D84</f>
        <v>0.6</v>
      </c>
      <c r="U84" s="6">
        <f>COUNTIFS(Sta!$A:$A,$A84,Sta!$Y:$Y,"&lt;12")/$B84</f>
        <v>0.8</v>
      </c>
      <c r="V84" s="6">
        <f>COUNTIFS(Sta!$B:$B,$A84,Sta!$Y:$Y,"&lt;12")/$C84</f>
        <v>0.4</v>
      </c>
    </row>
    <row r="85" spans="1:22" x14ac:dyDescent="0.3">
      <c r="A85" t="s">
        <v>85</v>
      </c>
      <c r="B85" s="7">
        <f>COUNTIF(Sta!A:A,A85)</f>
        <v>6</v>
      </c>
      <c r="C85" s="4">
        <f>COUNTIF(Sta!B:B,A85)</f>
        <v>4</v>
      </c>
      <c r="D85" s="4">
        <f t="shared" si="1"/>
        <v>10</v>
      </c>
      <c r="E85" s="8">
        <f>(SUMIF(Sta!$A:$A,$A85,Sta!$Y:$Y)  + SUMIF(Sta!$B:$B,$A85,Sta!$Y:$Y) )/$D85</f>
        <v>8.9</v>
      </c>
      <c r="F85" s="5">
        <f>SUMIF(Sta!$A:$A,$A85,Sta!$Y:$Y)/$B85</f>
        <v>11.333333333333334</v>
      </c>
      <c r="G85" s="5">
        <f>SUMIF(Sta!$B:$B,$A85,Sta!$Y:$Y)/$C85</f>
        <v>5.25</v>
      </c>
      <c r="H85" s="8">
        <f>(SUMIF(Sta!$A:$A,$A85,Sta!$U:$U)  + SUMIF(Sta!$B:$B,$A85,Sta!$V:$V) )/$D85</f>
        <v>7.2</v>
      </c>
      <c r="I85" s="5">
        <f>SUMIF(Sta!$A:$A,$A85,Sta!$U:$U)/$B85</f>
        <v>10</v>
      </c>
      <c r="J85" s="5">
        <f>SUMIF(Sta!$B:$B,$A85,Sta!$V:$V)/$C85</f>
        <v>3</v>
      </c>
      <c r="K85" s="8">
        <f>(SUMIF(Sta!$A:$A,$A85,Sta!$W:$W)  + SUMIF(Sta!$B:$B,$A85,Sta!$X:$X) )/$D85</f>
        <v>1.7</v>
      </c>
      <c r="L85" s="5">
        <f>SUMIF(Sta!$A:$A,$A85,Sta!$W:$W)/$B85</f>
        <v>1.3333333333333333</v>
      </c>
      <c r="M85" s="5">
        <f>SUMIF(Sta!$B:$B,$A85,Sta!$X:$X)/$C85</f>
        <v>2.25</v>
      </c>
      <c r="N85" s="9">
        <f>(COUNTIFS(Sta!$A:$A,$A85,Sta!$Y:$Y,"&gt;8") +COUNTIFS(Sta!$B:$B,$A85,Sta!$Y:$Y,"&gt;8"))/$D85</f>
        <v>0.5</v>
      </c>
      <c r="O85" s="6">
        <f>COUNTIFS(Sta!$A:$A,$A85,Sta!$Y:$Y,"&gt;8")/$B85</f>
        <v>0.83333333333333337</v>
      </c>
      <c r="P85" s="6">
        <f>COUNTIFS(Sta!$B:$B,$A85,Sta!$Y:$Y,"&gt;8")/$C85</f>
        <v>0</v>
      </c>
      <c r="Q85" s="9">
        <f>(COUNTIFS(Sta!$A:$A,$A85,Sta!$Y:$Y,"&gt;10") +COUNTIFS(Sta!$B:$B,$A85,Sta!$Y:$Y,"&gt;10"))/$D85</f>
        <v>0.4</v>
      </c>
      <c r="R85" s="6">
        <f>COUNTIFS(Sta!$A:$A,$A85,Sta!$Y:$Y,"&gt;10")/$B85</f>
        <v>0.66666666666666663</v>
      </c>
      <c r="S85" s="6">
        <f>COUNTIFS(Sta!$B:$B,$A85,Sta!$Y:$Y,"&gt;10")/$C85</f>
        <v>0</v>
      </c>
      <c r="T85" s="9">
        <f>(COUNTIFS(Sta!$A:$A,$A85,Sta!$Y:$Y,"&lt;12") +COUNTIFS(Sta!$B:$B,$A85,Sta!$Y:$Y,"&lt;12"))/$D85</f>
        <v>0.7</v>
      </c>
      <c r="U85" s="6">
        <f>COUNTIFS(Sta!$A:$A,$A85,Sta!$Y:$Y,"&lt;12")/$B85</f>
        <v>0.5</v>
      </c>
      <c r="V85" s="6">
        <f>COUNTIFS(Sta!$B:$B,$A85,Sta!$Y:$Y,"&lt;12")/$C85</f>
        <v>1</v>
      </c>
    </row>
    <row r="86" spans="1:22" x14ac:dyDescent="0.3">
      <c r="A86" t="s">
        <v>124</v>
      </c>
      <c r="B86" s="7">
        <f>COUNTIF(Sta!A:A,A86)</f>
        <v>5</v>
      </c>
      <c r="C86" s="4">
        <f>COUNTIF(Sta!B:B,A86)</f>
        <v>5</v>
      </c>
      <c r="D86" s="4">
        <f t="shared" si="1"/>
        <v>10</v>
      </c>
      <c r="E86" s="8">
        <f>(SUMIF(Sta!$A:$A,$A86,Sta!$Y:$Y)  + SUMIF(Sta!$B:$B,$A86,Sta!$Y:$Y) )/$D86</f>
        <v>11.6</v>
      </c>
      <c r="F86" s="5">
        <f>SUMIF(Sta!$A:$A,$A86,Sta!$Y:$Y)/$B86</f>
        <v>11.8</v>
      </c>
      <c r="G86" s="5">
        <f>SUMIF(Sta!$B:$B,$A86,Sta!$Y:$Y)/$C86</f>
        <v>11.4</v>
      </c>
      <c r="H86" s="8">
        <f>(SUMIF(Sta!$A:$A,$A86,Sta!$U:$U)  + SUMIF(Sta!$B:$B,$A86,Sta!$V:$V) )/$D86</f>
        <v>5.9</v>
      </c>
      <c r="I86" s="5">
        <f>SUMIF(Sta!$A:$A,$A86,Sta!$U:$U)/$B86</f>
        <v>6.8</v>
      </c>
      <c r="J86" s="5">
        <f>SUMIF(Sta!$B:$B,$A86,Sta!$V:$V)/$C86</f>
        <v>5</v>
      </c>
      <c r="K86" s="8">
        <f>(SUMIF(Sta!$A:$A,$A86,Sta!$W:$W)  + SUMIF(Sta!$B:$B,$A86,Sta!$X:$X) )/$D86</f>
        <v>5.7</v>
      </c>
      <c r="L86" s="5">
        <f>SUMIF(Sta!$A:$A,$A86,Sta!$W:$W)/$B86</f>
        <v>5</v>
      </c>
      <c r="M86" s="5">
        <f>SUMIF(Sta!$B:$B,$A86,Sta!$X:$X)/$C86</f>
        <v>6.4</v>
      </c>
      <c r="N86" s="9">
        <f>(COUNTIFS(Sta!$A:$A,$A86,Sta!$Y:$Y,"&gt;8") +COUNTIFS(Sta!$B:$B,$A86,Sta!$Y:$Y,"&gt;8"))/$D86</f>
        <v>0.8</v>
      </c>
      <c r="O86" s="6">
        <f>COUNTIFS(Sta!$A:$A,$A86,Sta!$Y:$Y,"&gt;8")/$B86</f>
        <v>1</v>
      </c>
      <c r="P86" s="6">
        <f>COUNTIFS(Sta!$B:$B,$A86,Sta!$Y:$Y,"&gt;8")/$C86</f>
        <v>0.6</v>
      </c>
      <c r="Q86" s="9">
        <f>(COUNTIFS(Sta!$A:$A,$A86,Sta!$Y:$Y,"&gt;10") +COUNTIFS(Sta!$B:$B,$A86,Sta!$Y:$Y,"&gt;10"))/$D86</f>
        <v>0.7</v>
      </c>
      <c r="R86" s="6">
        <f>COUNTIFS(Sta!$A:$A,$A86,Sta!$Y:$Y,"&gt;10")/$B86</f>
        <v>0.8</v>
      </c>
      <c r="S86" s="6">
        <f>COUNTIFS(Sta!$B:$B,$A86,Sta!$Y:$Y,"&gt;10")/$C86</f>
        <v>0.6</v>
      </c>
      <c r="T86" s="9">
        <f>(COUNTIFS(Sta!$A:$A,$A86,Sta!$Y:$Y,"&lt;12") +COUNTIFS(Sta!$B:$B,$A86,Sta!$Y:$Y,"&lt;12"))/$D86</f>
        <v>0.6</v>
      </c>
      <c r="U86" s="6">
        <f>COUNTIFS(Sta!$A:$A,$A86,Sta!$Y:$Y,"&lt;12")/$B86</f>
        <v>0.6</v>
      </c>
      <c r="V86" s="6">
        <f>COUNTIFS(Sta!$B:$B,$A86,Sta!$Y:$Y,"&lt;12")/$C86</f>
        <v>0.6</v>
      </c>
    </row>
    <row r="87" spans="1:22" x14ac:dyDescent="0.3">
      <c r="A87" t="s">
        <v>91</v>
      </c>
      <c r="B87" s="7">
        <f>COUNTIF(Sta!A:A,A87)</f>
        <v>5</v>
      </c>
      <c r="C87" s="4">
        <f>COUNTIF(Sta!B:B,A87)</f>
        <v>5</v>
      </c>
      <c r="D87" s="4">
        <f t="shared" si="1"/>
        <v>10</v>
      </c>
      <c r="E87" s="8">
        <f>(SUMIF(Sta!$A:$A,$A87,Sta!$Y:$Y)  + SUMIF(Sta!$B:$B,$A87,Sta!$Y:$Y) )/$D87</f>
        <v>9</v>
      </c>
      <c r="F87" s="5">
        <f>SUMIF(Sta!$A:$A,$A87,Sta!$Y:$Y)/$B87</f>
        <v>9.1999999999999993</v>
      </c>
      <c r="G87" s="5">
        <f>SUMIF(Sta!$B:$B,$A87,Sta!$Y:$Y)/$C87</f>
        <v>8.8000000000000007</v>
      </c>
      <c r="H87" s="8">
        <f>(SUMIF(Sta!$A:$A,$A87,Sta!$U:$U)  + SUMIF(Sta!$B:$B,$A87,Sta!$V:$V) )/$D87</f>
        <v>4.3</v>
      </c>
      <c r="I87" s="5">
        <f>SUMIF(Sta!$A:$A,$A87,Sta!$U:$U)/$B87</f>
        <v>4.8</v>
      </c>
      <c r="J87" s="5">
        <f>SUMIF(Sta!$B:$B,$A87,Sta!$V:$V)/$C87</f>
        <v>3.8</v>
      </c>
      <c r="K87" s="8">
        <f>(SUMIF(Sta!$A:$A,$A87,Sta!$W:$W)  + SUMIF(Sta!$B:$B,$A87,Sta!$X:$X) )/$D87</f>
        <v>4.7</v>
      </c>
      <c r="L87" s="5">
        <f>SUMIF(Sta!$A:$A,$A87,Sta!$W:$W)/$B87</f>
        <v>4.4000000000000004</v>
      </c>
      <c r="M87" s="5">
        <f>SUMIF(Sta!$B:$B,$A87,Sta!$X:$X)/$C87</f>
        <v>5</v>
      </c>
      <c r="N87" s="9">
        <f>(COUNTIFS(Sta!$A:$A,$A87,Sta!$Y:$Y,"&gt;8") +COUNTIFS(Sta!$B:$B,$A87,Sta!$Y:$Y,"&gt;8"))/$D87</f>
        <v>0.6</v>
      </c>
      <c r="O87" s="6">
        <f>COUNTIFS(Sta!$A:$A,$A87,Sta!$Y:$Y,"&gt;8")/$B87</f>
        <v>0.6</v>
      </c>
      <c r="P87" s="6">
        <f>COUNTIFS(Sta!$B:$B,$A87,Sta!$Y:$Y,"&gt;8")/$C87</f>
        <v>0.6</v>
      </c>
      <c r="Q87" s="9">
        <f>(COUNTIFS(Sta!$A:$A,$A87,Sta!$Y:$Y,"&gt;10") +COUNTIFS(Sta!$B:$B,$A87,Sta!$Y:$Y,"&gt;10"))/$D87</f>
        <v>0.3</v>
      </c>
      <c r="R87" s="6">
        <f>COUNTIFS(Sta!$A:$A,$A87,Sta!$Y:$Y,"&gt;10")/$B87</f>
        <v>0.2</v>
      </c>
      <c r="S87" s="6">
        <f>COUNTIFS(Sta!$B:$B,$A87,Sta!$Y:$Y,"&gt;10")/$C87</f>
        <v>0.4</v>
      </c>
      <c r="T87" s="9">
        <f>(COUNTIFS(Sta!$A:$A,$A87,Sta!$Y:$Y,"&lt;12") +COUNTIFS(Sta!$B:$B,$A87,Sta!$Y:$Y,"&lt;12"))/$D87</f>
        <v>1</v>
      </c>
      <c r="U87" s="6">
        <f>COUNTIFS(Sta!$A:$A,$A87,Sta!$Y:$Y,"&lt;12")/$B87</f>
        <v>1</v>
      </c>
      <c r="V87" s="6">
        <f>COUNTIFS(Sta!$B:$B,$A87,Sta!$Y:$Y,"&lt;12")/$C87</f>
        <v>1</v>
      </c>
    </row>
    <row r="88" spans="1:22" x14ac:dyDescent="0.3">
      <c r="A88" t="s">
        <v>125</v>
      </c>
      <c r="B88" s="7">
        <f>COUNTIF(Sta!A:A,A88)</f>
        <v>6</v>
      </c>
      <c r="C88" s="4">
        <f>COUNTIF(Sta!B:B,A88)</f>
        <v>4</v>
      </c>
      <c r="D88" s="4">
        <f t="shared" si="1"/>
        <v>10</v>
      </c>
      <c r="E88" s="8">
        <f>(SUMIF(Sta!$A:$A,$A88,Sta!$Y:$Y)  + SUMIF(Sta!$B:$B,$A88,Sta!$Y:$Y) )/$D88</f>
        <v>9</v>
      </c>
      <c r="F88" s="5">
        <f>SUMIF(Sta!$A:$A,$A88,Sta!$Y:$Y)/$B88</f>
        <v>8.6666666666666661</v>
      </c>
      <c r="G88" s="5">
        <f>SUMIF(Sta!$B:$B,$A88,Sta!$Y:$Y)/$C88</f>
        <v>9.5</v>
      </c>
      <c r="H88" s="8">
        <f>(SUMIF(Sta!$A:$A,$A88,Sta!$U:$U)  + SUMIF(Sta!$B:$B,$A88,Sta!$V:$V) )/$D88</f>
        <v>5.9</v>
      </c>
      <c r="I88" s="5">
        <f>SUMIF(Sta!$A:$A,$A88,Sta!$U:$U)/$B88</f>
        <v>6</v>
      </c>
      <c r="J88" s="5">
        <f>SUMIF(Sta!$B:$B,$A88,Sta!$V:$V)/$C88</f>
        <v>5.75</v>
      </c>
      <c r="K88" s="8">
        <f>(SUMIF(Sta!$A:$A,$A88,Sta!$W:$W)  + SUMIF(Sta!$B:$B,$A88,Sta!$X:$X) )/$D88</f>
        <v>3.1</v>
      </c>
      <c r="L88" s="5">
        <f>SUMIF(Sta!$A:$A,$A88,Sta!$W:$W)/$B88</f>
        <v>2.6666666666666665</v>
      </c>
      <c r="M88" s="5">
        <f>SUMIF(Sta!$B:$B,$A88,Sta!$X:$X)/$C88</f>
        <v>3.75</v>
      </c>
      <c r="N88" s="9">
        <f>(COUNTIFS(Sta!$A:$A,$A88,Sta!$Y:$Y,"&gt;8") +COUNTIFS(Sta!$B:$B,$A88,Sta!$Y:$Y,"&gt;8"))/$D88</f>
        <v>0.6</v>
      </c>
      <c r="O88" s="6">
        <f>COUNTIFS(Sta!$A:$A,$A88,Sta!$Y:$Y,"&gt;8")/$B88</f>
        <v>0.5</v>
      </c>
      <c r="P88" s="6">
        <f>COUNTIFS(Sta!$B:$B,$A88,Sta!$Y:$Y,"&gt;8")/$C88</f>
        <v>0.75</v>
      </c>
      <c r="Q88" s="9">
        <f>(COUNTIFS(Sta!$A:$A,$A88,Sta!$Y:$Y,"&gt;10") +COUNTIFS(Sta!$B:$B,$A88,Sta!$Y:$Y,"&gt;10"))/$D88</f>
        <v>0.5</v>
      </c>
      <c r="R88" s="6">
        <f>COUNTIFS(Sta!$A:$A,$A88,Sta!$Y:$Y,"&gt;10")/$B88</f>
        <v>0.5</v>
      </c>
      <c r="S88" s="6">
        <f>COUNTIFS(Sta!$B:$B,$A88,Sta!$Y:$Y,"&gt;10")/$C88</f>
        <v>0.5</v>
      </c>
      <c r="T88" s="9">
        <f>(COUNTIFS(Sta!$A:$A,$A88,Sta!$Y:$Y,"&lt;12") +COUNTIFS(Sta!$B:$B,$A88,Sta!$Y:$Y,"&lt;12"))/$D88</f>
        <v>0.7</v>
      </c>
      <c r="U88" s="6">
        <f>COUNTIFS(Sta!$A:$A,$A88,Sta!$Y:$Y,"&lt;12")/$B88</f>
        <v>0.66666666666666663</v>
      </c>
      <c r="V88" s="6">
        <f>COUNTIFS(Sta!$B:$B,$A88,Sta!$Y:$Y,"&lt;12")/$C88</f>
        <v>0.75</v>
      </c>
    </row>
    <row r="89" spans="1:22" x14ac:dyDescent="0.3">
      <c r="A89" t="s">
        <v>82</v>
      </c>
      <c r="B89" s="7">
        <f>COUNTIF(Sta!A:A,A89)</f>
        <v>5</v>
      </c>
      <c r="C89" s="4">
        <f>COUNTIF(Sta!B:B,A89)</f>
        <v>5</v>
      </c>
      <c r="D89" s="4">
        <f t="shared" si="1"/>
        <v>10</v>
      </c>
      <c r="E89" s="8">
        <f>(SUMIF(Sta!$A:$A,$A89,Sta!$Y:$Y)  + SUMIF(Sta!$B:$B,$A89,Sta!$Y:$Y) )/$D89</f>
        <v>10.6</v>
      </c>
      <c r="F89" s="5">
        <f>SUMIF(Sta!$A:$A,$A89,Sta!$Y:$Y)/$B89</f>
        <v>10.6</v>
      </c>
      <c r="G89" s="5">
        <f>SUMIF(Sta!$B:$B,$A89,Sta!$Y:$Y)/$C89</f>
        <v>10.6</v>
      </c>
      <c r="H89" s="8">
        <f>(SUMIF(Sta!$A:$A,$A89,Sta!$U:$U)  + SUMIF(Sta!$B:$B,$A89,Sta!$V:$V) )/$D89</f>
        <v>4.8</v>
      </c>
      <c r="I89" s="5">
        <f>SUMIF(Sta!$A:$A,$A89,Sta!$U:$U)/$B89</f>
        <v>6.8</v>
      </c>
      <c r="J89" s="5">
        <f>SUMIF(Sta!$B:$B,$A89,Sta!$V:$V)/$C89</f>
        <v>2.8</v>
      </c>
      <c r="K89" s="8">
        <f>(SUMIF(Sta!$A:$A,$A89,Sta!$W:$W)  + SUMIF(Sta!$B:$B,$A89,Sta!$X:$X) )/$D89</f>
        <v>5.8</v>
      </c>
      <c r="L89" s="5">
        <f>SUMIF(Sta!$A:$A,$A89,Sta!$W:$W)/$B89</f>
        <v>3.8</v>
      </c>
      <c r="M89" s="5">
        <f>SUMIF(Sta!$B:$B,$A89,Sta!$X:$X)/$C89</f>
        <v>7.8</v>
      </c>
      <c r="N89" s="9">
        <f>(COUNTIFS(Sta!$A:$A,$A89,Sta!$Y:$Y,"&gt;8") +COUNTIFS(Sta!$B:$B,$A89,Sta!$Y:$Y,"&gt;8"))/$D89</f>
        <v>0.8</v>
      </c>
      <c r="O89" s="6">
        <f>COUNTIFS(Sta!$A:$A,$A89,Sta!$Y:$Y,"&gt;8")/$B89</f>
        <v>0.6</v>
      </c>
      <c r="P89" s="6">
        <f>COUNTIFS(Sta!$B:$B,$A89,Sta!$Y:$Y,"&gt;8")/$C89</f>
        <v>1</v>
      </c>
      <c r="Q89" s="9">
        <f>(COUNTIFS(Sta!$A:$A,$A89,Sta!$Y:$Y,"&gt;10") +COUNTIFS(Sta!$B:$B,$A89,Sta!$Y:$Y,"&gt;10"))/$D89</f>
        <v>0.7</v>
      </c>
      <c r="R89" s="6">
        <f>COUNTIFS(Sta!$A:$A,$A89,Sta!$Y:$Y,"&gt;10")/$B89</f>
        <v>0.6</v>
      </c>
      <c r="S89" s="6">
        <f>COUNTIFS(Sta!$B:$B,$A89,Sta!$Y:$Y,"&gt;10")/$C89</f>
        <v>0.8</v>
      </c>
      <c r="T89" s="9">
        <f>(COUNTIFS(Sta!$A:$A,$A89,Sta!$Y:$Y,"&lt;12") +COUNTIFS(Sta!$B:$B,$A89,Sta!$Y:$Y,"&lt;12"))/$D89</f>
        <v>0.8</v>
      </c>
      <c r="U89" s="6">
        <f>COUNTIFS(Sta!$A:$A,$A89,Sta!$Y:$Y,"&lt;12")/$B89</f>
        <v>0.6</v>
      </c>
      <c r="V89" s="6">
        <f>COUNTIFS(Sta!$B:$B,$A89,Sta!$Y:$Y,"&lt;12")/$C89</f>
        <v>1</v>
      </c>
    </row>
    <row r="90" spans="1:22" x14ac:dyDescent="0.3">
      <c r="A90" t="s">
        <v>87</v>
      </c>
      <c r="B90" s="7">
        <f>COUNTIF(Sta!A:A,A90)</f>
        <v>5</v>
      </c>
      <c r="C90" s="4">
        <f>COUNTIF(Sta!B:B,A90)</f>
        <v>5</v>
      </c>
      <c r="D90" s="4">
        <f t="shared" si="1"/>
        <v>10</v>
      </c>
      <c r="E90" s="8">
        <f>(SUMIF(Sta!$A:$A,$A90,Sta!$Y:$Y)  + SUMIF(Sta!$B:$B,$A90,Sta!$Y:$Y) )/$D90</f>
        <v>10.3</v>
      </c>
      <c r="F90" s="5">
        <f>SUMIF(Sta!$A:$A,$A90,Sta!$Y:$Y)/$B90</f>
        <v>11</v>
      </c>
      <c r="G90" s="5">
        <f>SUMIF(Sta!$B:$B,$A90,Sta!$Y:$Y)/$C90</f>
        <v>9.6</v>
      </c>
      <c r="H90" s="8">
        <f>(SUMIF(Sta!$A:$A,$A90,Sta!$U:$U)  + SUMIF(Sta!$B:$B,$A90,Sta!$V:$V) )/$D90</f>
        <v>3.9</v>
      </c>
      <c r="I90" s="5">
        <f>SUMIF(Sta!$A:$A,$A90,Sta!$U:$U)/$B90</f>
        <v>5</v>
      </c>
      <c r="J90" s="5">
        <f>SUMIF(Sta!$B:$B,$A90,Sta!$V:$V)/$C90</f>
        <v>2.8</v>
      </c>
      <c r="K90" s="8">
        <f>(SUMIF(Sta!$A:$A,$A90,Sta!$W:$W)  + SUMIF(Sta!$B:$B,$A90,Sta!$X:$X) )/$D90</f>
        <v>6.4</v>
      </c>
      <c r="L90" s="5">
        <f>SUMIF(Sta!$A:$A,$A90,Sta!$W:$W)/$B90</f>
        <v>6</v>
      </c>
      <c r="M90" s="5">
        <f>SUMIF(Sta!$B:$B,$A90,Sta!$X:$X)/$C90</f>
        <v>6.8</v>
      </c>
      <c r="N90" s="9">
        <f>(COUNTIFS(Sta!$A:$A,$A90,Sta!$Y:$Y,"&gt;8") +COUNTIFS(Sta!$B:$B,$A90,Sta!$Y:$Y,"&gt;8"))/$D90</f>
        <v>0.7</v>
      </c>
      <c r="O90" s="6">
        <f>COUNTIFS(Sta!$A:$A,$A90,Sta!$Y:$Y,"&gt;8")/$B90</f>
        <v>1</v>
      </c>
      <c r="P90" s="6">
        <f>COUNTIFS(Sta!$B:$B,$A90,Sta!$Y:$Y,"&gt;8")/$C90</f>
        <v>0.4</v>
      </c>
      <c r="Q90" s="9">
        <f>(COUNTIFS(Sta!$A:$A,$A90,Sta!$Y:$Y,"&gt;10") +COUNTIFS(Sta!$B:$B,$A90,Sta!$Y:$Y,"&gt;10"))/$D90</f>
        <v>0.5</v>
      </c>
      <c r="R90" s="6">
        <f>COUNTIFS(Sta!$A:$A,$A90,Sta!$Y:$Y,"&gt;10")/$B90</f>
        <v>0.6</v>
      </c>
      <c r="S90" s="6">
        <f>COUNTIFS(Sta!$B:$B,$A90,Sta!$Y:$Y,"&gt;10")/$C90</f>
        <v>0.4</v>
      </c>
      <c r="T90" s="9">
        <f>(COUNTIFS(Sta!$A:$A,$A90,Sta!$Y:$Y,"&lt;12") +COUNTIFS(Sta!$B:$B,$A90,Sta!$Y:$Y,"&lt;12"))/$D90</f>
        <v>0.7</v>
      </c>
      <c r="U90" s="6">
        <f>COUNTIFS(Sta!$A:$A,$A90,Sta!$Y:$Y,"&lt;12")/$B90</f>
        <v>0.8</v>
      </c>
      <c r="V90" s="6">
        <f>COUNTIFS(Sta!$B:$B,$A90,Sta!$Y:$Y,"&lt;12")/$C90</f>
        <v>0.6</v>
      </c>
    </row>
    <row r="91" spans="1:22" x14ac:dyDescent="0.3">
      <c r="A91" t="s">
        <v>127</v>
      </c>
      <c r="B91" s="7">
        <f>COUNTIF(Sta!A:A,A91)</f>
        <v>6</v>
      </c>
      <c r="C91" s="4">
        <f>COUNTIF(Sta!B:B,A91)</f>
        <v>4</v>
      </c>
      <c r="D91" s="4">
        <f t="shared" si="1"/>
        <v>10</v>
      </c>
      <c r="E91" s="8">
        <f>(SUMIF(Sta!$A:$A,$A91,Sta!$Y:$Y)  + SUMIF(Sta!$B:$B,$A91,Sta!$Y:$Y) )/$D91</f>
        <v>8.6999999999999993</v>
      </c>
      <c r="F91" s="5">
        <f>SUMIF(Sta!$A:$A,$A91,Sta!$Y:$Y)/$B91</f>
        <v>8.6666666666666661</v>
      </c>
      <c r="G91" s="5">
        <f>SUMIF(Sta!$B:$B,$A91,Sta!$Y:$Y)/$C91</f>
        <v>8.75</v>
      </c>
      <c r="H91" s="8">
        <f>(SUMIF(Sta!$A:$A,$A91,Sta!$U:$U)  + SUMIF(Sta!$B:$B,$A91,Sta!$V:$V) )/$D91</f>
        <v>3.6</v>
      </c>
      <c r="I91" s="5">
        <f>SUMIF(Sta!$A:$A,$A91,Sta!$U:$U)/$B91</f>
        <v>4.166666666666667</v>
      </c>
      <c r="J91" s="5">
        <f>SUMIF(Sta!$B:$B,$A91,Sta!$V:$V)/$C91</f>
        <v>2.75</v>
      </c>
      <c r="K91" s="8">
        <f>(SUMIF(Sta!$A:$A,$A91,Sta!$W:$W)  + SUMIF(Sta!$B:$B,$A91,Sta!$X:$X) )/$D91</f>
        <v>5.0999999999999996</v>
      </c>
      <c r="L91" s="5">
        <f>SUMIF(Sta!$A:$A,$A91,Sta!$W:$W)/$B91</f>
        <v>4.5</v>
      </c>
      <c r="M91" s="5">
        <f>SUMIF(Sta!$B:$B,$A91,Sta!$X:$X)/$C91</f>
        <v>6</v>
      </c>
      <c r="N91" s="9">
        <f>(COUNTIFS(Sta!$A:$A,$A91,Sta!$Y:$Y,"&gt;8") +COUNTIFS(Sta!$B:$B,$A91,Sta!$Y:$Y,"&gt;8"))/$D91</f>
        <v>0.7</v>
      </c>
      <c r="O91" s="6">
        <f>COUNTIFS(Sta!$A:$A,$A91,Sta!$Y:$Y,"&gt;8")/$B91</f>
        <v>0.66666666666666663</v>
      </c>
      <c r="P91" s="6">
        <f>COUNTIFS(Sta!$B:$B,$A91,Sta!$Y:$Y,"&gt;8")/$C91</f>
        <v>0.75</v>
      </c>
      <c r="Q91" s="9">
        <f>(COUNTIFS(Sta!$A:$A,$A91,Sta!$Y:$Y,"&gt;10") +COUNTIFS(Sta!$B:$B,$A91,Sta!$Y:$Y,"&gt;10"))/$D91</f>
        <v>0.2</v>
      </c>
      <c r="R91" s="6">
        <f>COUNTIFS(Sta!$A:$A,$A91,Sta!$Y:$Y,"&gt;10")/$B91</f>
        <v>0.33333333333333331</v>
      </c>
      <c r="S91" s="6">
        <f>COUNTIFS(Sta!$B:$B,$A91,Sta!$Y:$Y,"&gt;10")/$C91</f>
        <v>0</v>
      </c>
      <c r="T91" s="9">
        <f>(COUNTIFS(Sta!$A:$A,$A91,Sta!$Y:$Y,"&lt;12") +COUNTIFS(Sta!$B:$B,$A91,Sta!$Y:$Y,"&lt;12"))/$D91</f>
        <v>1</v>
      </c>
      <c r="U91" s="6">
        <f>COUNTIFS(Sta!$A:$A,$A91,Sta!$Y:$Y,"&lt;12")/$B91</f>
        <v>1</v>
      </c>
      <c r="V91" s="6">
        <f>COUNTIFS(Sta!$B:$B,$A91,Sta!$Y:$Y,"&lt;12")/$C91</f>
        <v>1</v>
      </c>
    </row>
    <row r="92" spans="1:22" x14ac:dyDescent="0.3">
      <c r="A92" t="s">
        <v>88</v>
      </c>
      <c r="B92" s="7">
        <f>COUNTIF(Sta!A:A,A92)</f>
        <v>5</v>
      </c>
      <c r="C92" s="4">
        <f>COUNTIF(Sta!B:B,A92)</f>
        <v>5</v>
      </c>
      <c r="D92" s="4">
        <f t="shared" si="1"/>
        <v>10</v>
      </c>
      <c r="E92" s="8">
        <f>(SUMIF(Sta!$A:$A,$A92,Sta!$Y:$Y)  + SUMIF(Sta!$B:$B,$A92,Sta!$Y:$Y) )/$D92</f>
        <v>8.6</v>
      </c>
      <c r="F92" s="5">
        <f>SUMIF(Sta!$A:$A,$A92,Sta!$Y:$Y)/$B92</f>
        <v>7.8</v>
      </c>
      <c r="G92" s="5">
        <f>SUMIF(Sta!$B:$B,$A92,Sta!$Y:$Y)/$C92</f>
        <v>9.4</v>
      </c>
      <c r="H92" s="8">
        <f>(SUMIF(Sta!$A:$A,$A92,Sta!$U:$U)  + SUMIF(Sta!$B:$B,$A92,Sta!$V:$V) )/$D92</f>
        <v>4.3</v>
      </c>
      <c r="I92" s="5">
        <f>SUMIF(Sta!$A:$A,$A92,Sta!$U:$U)/$B92</f>
        <v>4.2</v>
      </c>
      <c r="J92" s="5">
        <f>SUMIF(Sta!$B:$B,$A92,Sta!$V:$V)/$C92</f>
        <v>4.4000000000000004</v>
      </c>
      <c r="K92" s="8">
        <f>(SUMIF(Sta!$A:$A,$A92,Sta!$W:$W)  + SUMIF(Sta!$B:$B,$A92,Sta!$X:$X) )/$D92</f>
        <v>4.3</v>
      </c>
      <c r="L92" s="5">
        <f>SUMIF(Sta!$A:$A,$A92,Sta!$W:$W)/$B92</f>
        <v>3.6</v>
      </c>
      <c r="M92" s="5">
        <f>SUMIF(Sta!$B:$B,$A92,Sta!$X:$X)/$C92</f>
        <v>5</v>
      </c>
      <c r="N92" s="9">
        <f>(COUNTIFS(Sta!$A:$A,$A92,Sta!$Y:$Y,"&gt;8") +COUNTIFS(Sta!$B:$B,$A92,Sta!$Y:$Y,"&gt;8"))/$D92</f>
        <v>0.6</v>
      </c>
      <c r="O92" s="6">
        <f>COUNTIFS(Sta!$A:$A,$A92,Sta!$Y:$Y,"&gt;8")/$B92</f>
        <v>0.4</v>
      </c>
      <c r="P92" s="6">
        <f>COUNTIFS(Sta!$B:$B,$A92,Sta!$Y:$Y,"&gt;8")/$C92</f>
        <v>0.8</v>
      </c>
      <c r="Q92" s="9">
        <f>(COUNTIFS(Sta!$A:$A,$A92,Sta!$Y:$Y,"&gt;10") +COUNTIFS(Sta!$B:$B,$A92,Sta!$Y:$Y,"&gt;10"))/$D92</f>
        <v>0.3</v>
      </c>
      <c r="R92" s="6">
        <f>COUNTIFS(Sta!$A:$A,$A92,Sta!$Y:$Y,"&gt;10")/$B92</f>
        <v>0.2</v>
      </c>
      <c r="S92" s="6">
        <f>COUNTIFS(Sta!$B:$B,$A92,Sta!$Y:$Y,"&gt;10")/$C92</f>
        <v>0.4</v>
      </c>
      <c r="T92" s="9">
        <f>(COUNTIFS(Sta!$A:$A,$A92,Sta!$Y:$Y,"&lt;12") +COUNTIFS(Sta!$B:$B,$A92,Sta!$Y:$Y,"&lt;12"))/$D92</f>
        <v>0.8</v>
      </c>
      <c r="U92" s="6">
        <f>COUNTIFS(Sta!$A:$A,$A92,Sta!$Y:$Y,"&lt;12")/$B92</f>
        <v>0.8</v>
      </c>
      <c r="V92" s="6">
        <f>COUNTIFS(Sta!$B:$B,$A92,Sta!$Y:$Y,"&lt;12")/$C92</f>
        <v>0.8</v>
      </c>
    </row>
    <row r="93" spans="1:22" x14ac:dyDescent="0.3">
      <c r="A93" t="s">
        <v>83</v>
      </c>
      <c r="B93" s="7">
        <f>COUNTIF(Sta!A:A,A93)</f>
        <v>5</v>
      </c>
      <c r="C93" s="4">
        <f>COUNTIF(Sta!B:B,A93)</f>
        <v>5</v>
      </c>
      <c r="D93" s="4">
        <f t="shared" si="1"/>
        <v>10</v>
      </c>
      <c r="E93" s="8">
        <f>(SUMIF(Sta!$A:$A,$A93,Sta!$Y:$Y)  + SUMIF(Sta!$B:$B,$A93,Sta!$Y:$Y) )/$D93</f>
        <v>11.5</v>
      </c>
      <c r="F93" s="5">
        <f>SUMIF(Sta!$A:$A,$A93,Sta!$Y:$Y)/$B93</f>
        <v>10.199999999999999</v>
      </c>
      <c r="G93" s="5">
        <f>SUMIF(Sta!$B:$B,$A93,Sta!$Y:$Y)/$C93</f>
        <v>12.8</v>
      </c>
      <c r="H93" s="8">
        <f>(SUMIF(Sta!$A:$A,$A93,Sta!$U:$U)  + SUMIF(Sta!$B:$B,$A93,Sta!$V:$V) )/$D93</f>
        <v>4.2</v>
      </c>
      <c r="I93" s="5">
        <f>SUMIF(Sta!$A:$A,$A93,Sta!$U:$U)/$B93</f>
        <v>4.8</v>
      </c>
      <c r="J93" s="5">
        <f>SUMIF(Sta!$B:$B,$A93,Sta!$V:$V)/$C93</f>
        <v>3.6</v>
      </c>
      <c r="K93" s="8">
        <f>(SUMIF(Sta!$A:$A,$A93,Sta!$W:$W)  + SUMIF(Sta!$B:$B,$A93,Sta!$X:$X) )/$D93</f>
        <v>7.3</v>
      </c>
      <c r="L93" s="5">
        <f>SUMIF(Sta!$A:$A,$A93,Sta!$W:$W)/$B93</f>
        <v>5.4</v>
      </c>
      <c r="M93" s="5">
        <f>SUMIF(Sta!$B:$B,$A93,Sta!$X:$X)/$C93</f>
        <v>9.1999999999999993</v>
      </c>
      <c r="N93" s="9">
        <f>(COUNTIFS(Sta!$A:$A,$A93,Sta!$Y:$Y,"&gt;8") +COUNTIFS(Sta!$B:$B,$A93,Sta!$Y:$Y,"&gt;8"))/$D93</f>
        <v>0.7</v>
      </c>
      <c r="O93" s="6">
        <f>COUNTIFS(Sta!$A:$A,$A93,Sta!$Y:$Y,"&gt;8")/$B93</f>
        <v>0.6</v>
      </c>
      <c r="P93" s="6">
        <f>COUNTIFS(Sta!$B:$B,$A93,Sta!$Y:$Y,"&gt;8")/$C93</f>
        <v>0.8</v>
      </c>
      <c r="Q93" s="9">
        <f>(COUNTIFS(Sta!$A:$A,$A93,Sta!$Y:$Y,"&gt;10") +COUNTIFS(Sta!$B:$B,$A93,Sta!$Y:$Y,"&gt;10"))/$D93</f>
        <v>0.5</v>
      </c>
      <c r="R93" s="6">
        <f>COUNTIFS(Sta!$A:$A,$A93,Sta!$Y:$Y,"&gt;10")/$B93</f>
        <v>0.4</v>
      </c>
      <c r="S93" s="6">
        <f>COUNTIFS(Sta!$B:$B,$A93,Sta!$Y:$Y,"&gt;10")/$C93</f>
        <v>0.6</v>
      </c>
      <c r="T93" s="9">
        <f>(COUNTIFS(Sta!$A:$A,$A93,Sta!$Y:$Y,"&lt;12") +COUNTIFS(Sta!$B:$B,$A93,Sta!$Y:$Y,"&lt;12"))/$D93</f>
        <v>0.6</v>
      </c>
      <c r="U93" s="6">
        <f>COUNTIFS(Sta!$A:$A,$A93,Sta!$Y:$Y,"&lt;12")/$B93</f>
        <v>0.8</v>
      </c>
      <c r="V93" s="6">
        <f>COUNTIFS(Sta!$B:$B,$A93,Sta!$Y:$Y,"&lt;12")/$C93</f>
        <v>0.4</v>
      </c>
    </row>
    <row r="94" spans="1:22" x14ac:dyDescent="0.3">
      <c r="A94" t="s">
        <v>154</v>
      </c>
      <c r="B94" s="7">
        <f>COUNTIF(Sta!A:A,A94)</f>
        <v>5</v>
      </c>
      <c r="C94" s="4">
        <f>COUNTIF(Sta!B:B,A94)</f>
        <v>5</v>
      </c>
      <c r="D94" s="4">
        <f t="shared" si="1"/>
        <v>10</v>
      </c>
      <c r="E94" s="8">
        <f>(SUMIF(Sta!$A:$A,$A94,Sta!$Y:$Y)  + SUMIF(Sta!$B:$B,$A94,Sta!$Y:$Y) )/$D94</f>
        <v>9.9</v>
      </c>
      <c r="F94" s="5">
        <f>SUMIF(Sta!$A:$A,$A94,Sta!$Y:$Y)/$B94</f>
        <v>7.8</v>
      </c>
      <c r="G94" s="5">
        <f>SUMIF(Sta!$B:$B,$A94,Sta!$Y:$Y)/$C94</f>
        <v>12</v>
      </c>
      <c r="H94" s="8">
        <f>(SUMIF(Sta!$A:$A,$A94,Sta!$U:$U)  + SUMIF(Sta!$B:$B,$A94,Sta!$V:$V) )/$D94</f>
        <v>3.9</v>
      </c>
      <c r="I94" s="5">
        <f>SUMIF(Sta!$A:$A,$A94,Sta!$U:$U)/$B94</f>
        <v>4</v>
      </c>
      <c r="J94" s="5">
        <f>SUMIF(Sta!$B:$B,$A94,Sta!$V:$V)/$C94</f>
        <v>3.8</v>
      </c>
      <c r="K94" s="8">
        <f>(SUMIF(Sta!$A:$A,$A94,Sta!$W:$W)  + SUMIF(Sta!$B:$B,$A94,Sta!$X:$X) )/$D94</f>
        <v>6</v>
      </c>
      <c r="L94" s="5">
        <f>SUMIF(Sta!$A:$A,$A94,Sta!$W:$W)/$B94</f>
        <v>3.8</v>
      </c>
      <c r="M94" s="5">
        <f>SUMIF(Sta!$B:$B,$A94,Sta!$X:$X)/$C94</f>
        <v>8.1999999999999993</v>
      </c>
      <c r="N94" s="9">
        <f>(COUNTIFS(Sta!$A:$A,$A94,Sta!$Y:$Y,"&gt;8") +COUNTIFS(Sta!$B:$B,$A94,Sta!$Y:$Y,"&gt;8"))/$D94</f>
        <v>0.6</v>
      </c>
      <c r="O94" s="6">
        <f>COUNTIFS(Sta!$A:$A,$A94,Sta!$Y:$Y,"&gt;8")/$B94</f>
        <v>0.4</v>
      </c>
      <c r="P94" s="6">
        <f>COUNTIFS(Sta!$B:$B,$A94,Sta!$Y:$Y,"&gt;8")/$C94</f>
        <v>0.8</v>
      </c>
      <c r="Q94" s="9">
        <f>(COUNTIFS(Sta!$A:$A,$A94,Sta!$Y:$Y,"&gt;10") +COUNTIFS(Sta!$B:$B,$A94,Sta!$Y:$Y,"&gt;10"))/$D94</f>
        <v>0.5</v>
      </c>
      <c r="R94" s="6">
        <f>COUNTIFS(Sta!$A:$A,$A94,Sta!$Y:$Y,"&gt;10")/$B94</f>
        <v>0.2</v>
      </c>
      <c r="S94" s="6">
        <f>COUNTIFS(Sta!$B:$B,$A94,Sta!$Y:$Y,"&gt;10")/$C94</f>
        <v>0.8</v>
      </c>
      <c r="T94" s="9">
        <f>(COUNTIFS(Sta!$A:$A,$A94,Sta!$Y:$Y,"&lt;12") +COUNTIFS(Sta!$B:$B,$A94,Sta!$Y:$Y,"&lt;12"))/$D94</f>
        <v>0.8</v>
      </c>
      <c r="U94" s="6">
        <f>COUNTIFS(Sta!$A:$A,$A94,Sta!$Y:$Y,"&lt;12")/$B94</f>
        <v>1</v>
      </c>
      <c r="V94" s="6">
        <f>COUNTIFS(Sta!$B:$B,$A94,Sta!$Y:$Y,"&lt;12")/$C94</f>
        <v>0.6</v>
      </c>
    </row>
    <row r="95" spans="1:22" x14ac:dyDescent="0.3">
      <c r="A95" t="s">
        <v>86</v>
      </c>
      <c r="B95" s="7">
        <f>COUNTIF(Sta!A:A,A95)</f>
        <v>4</v>
      </c>
      <c r="C95" s="4">
        <f>COUNTIF(Sta!B:B,A95)</f>
        <v>6</v>
      </c>
      <c r="D95" s="4">
        <f t="shared" si="1"/>
        <v>10</v>
      </c>
      <c r="E95" s="8">
        <f>(SUMIF(Sta!$A:$A,$A95,Sta!$Y:$Y)  + SUMIF(Sta!$B:$B,$A95,Sta!$Y:$Y) )/$D95</f>
        <v>9.3000000000000007</v>
      </c>
      <c r="F95" s="5">
        <f>SUMIF(Sta!$A:$A,$A95,Sta!$Y:$Y)/$B95</f>
        <v>8.75</v>
      </c>
      <c r="G95" s="5">
        <f>SUMIF(Sta!$B:$B,$A95,Sta!$Y:$Y)/$C95</f>
        <v>9.6666666666666661</v>
      </c>
      <c r="H95" s="8">
        <f>(SUMIF(Sta!$A:$A,$A95,Sta!$U:$U)  + SUMIF(Sta!$B:$B,$A95,Sta!$V:$V) )/$D95</f>
        <v>3.5</v>
      </c>
      <c r="I95" s="5">
        <f>SUMIF(Sta!$A:$A,$A95,Sta!$U:$U)/$B95</f>
        <v>4</v>
      </c>
      <c r="J95" s="5">
        <f>SUMIF(Sta!$B:$B,$A95,Sta!$V:$V)/$C95</f>
        <v>3.1666666666666665</v>
      </c>
      <c r="K95" s="8">
        <f>(SUMIF(Sta!$A:$A,$A95,Sta!$W:$W)  + SUMIF(Sta!$B:$B,$A95,Sta!$X:$X) )/$D95</f>
        <v>5.8</v>
      </c>
      <c r="L95" s="5">
        <f>SUMIF(Sta!$A:$A,$A95,Sta!$W:$W)/$B95</f>
        <v>4.75</v>
      </c>
      <c r="M95" s="5">
        <f>SUMIF(Sta!$B:$B,$A95,Sta!$X:$X)/$C95</f>
        <v>6.5</v>
      </c>
      <c r="N95" s="9">
        <f>(COUNTIFS(Sta!$A:$A,$A95,Sta!$Y:$Y,"&gt;8") +COUNTIFS(Sta!$B:$B,$A95,Sta!$Y:$Y,"&gt;8"))/$D95</f>
        <v>0.6</v>
      </c>
      <c r="O95" s="6">
        <f>COUNTIFS(Sta!$A:$A,$A95,Sta!$Y:$Y,"&gt;8")/$B95</f>
        <v>0.5</v>
      </c>
      <c r="P95" s="6">
        <f>COUNTIFS(Sta!$B:$B,$A95,Sta!$Y:$Y,"&gt;8")/$C95</f>
        <v>0.66666666666666663</v>
      </c>
      <c r="Q95" s="9">
        <f>(COUNTIFS(Sta!$A:$A,$A95,Sta!$Y:$Y,"&gt;10") +COUNTIFS(Sta!$B:$B,$A95,Sta!$Y:$Y,"&gt;10"))/$D95</f>
        <v>0.4</v>
      </c>
      <c r="R95" s="6">
        <f>COUNTIFS(Sta!$A:$A,$A95,Sta!$Y:$Y,"&gt;10")/$B95</f>
        <v>0.25</v>
      </c>
      <c r="S95" s="6">
        <f>COUNTIFS(Sta!$B:$B,$A95,Sta!$Y:$Y,"&gt;10")/$C95</f>
        <v>0.5</v>
      </c>
      <c r="T95" s="9">
        <f>(COUNTIFS(Sta!$A:$A,$A95,Sta!$Y:$Y,"&lt;12") +COUNTIFS(Sta!$B:$B,$A95,Sta!$Y:$Y,"&lt;12"))/$D95</f>
        <v>0.7</v>
      </c>
      <c r="U95" s="6">
        <f>COUNTIFS(Sta!$A:$A,$A95,Sta!$Y:$Y,"&lt;12")/$B95</f>
        <v>1</v>
      </c>
      <c r="V95" s="6">
        <f>COUNTIFS(Sta!$B:$B,$A95,Sta!$Y:$Y,"&lt;12")/$C95</f>
        <v>0.5</v>
      </c>
    </row>
    <row r="96" spans="1:22" x14ac:dyDescent="0.3">
      <c r="A96" t="s">
        <v>92</v>
      </c>
      <c r="B96" s="7">
        <f>COUNTIF(Sta!A:A,A96)</f>
        <v>4</v>
      </c>
      <c r="C96" s="4">
        <f>COUNTIF(Sta!B:B,A96)</f>
        <v>6</v>
      </c>
      <c r="D96" s="4">
        <f t="shared" si="1"/>
        <v>10</v>
      </c>
      <c r="E96" s="8">
        <f>(SUMIF(Sta!$A:$A,$A96,Sta!$Y:$Y)  + SUMIF(Sta!$B:$B,$A96,Sta!$Y:$Y) )/$D96</f>
        <v>10.7</v>
      </c>
      <c r="F96" s="5">
        <f>SUMIF(Sta!$A:$A,$A96,Sta!$Y:$Y)/$B96</f>
        <v>10.75</v>
      </c>
      <c r="G96" s="5">
        <f>SUMIF(Sta!$B:$B,$A96,Sta!$Y:$Y)/$C96</f>
        <v>10.666666666666666</v>
      </c>
      <c r="H96" s="8">
        <f>(SUMIF(Sta!$A:$A,$A96,Sta!$U:$U)  + SUMIF(Sta!$B:$B,$A96,Sta!$V:$V) )/$D96</f>
        <v>5</v>
      </c>
      <c r="I96" s="5">
        <f>SUMIF(Sta!$A:$A,$A96,Sta!$U:$U)/$B96</f>
        <v>6</v>
      </c>
      <c r="J96" s="5">
        <f>SUMIF(Sta!$B:$B,$A96,Sta!$V:$V)/$C96</f>
        <v>4.333333333333333</v>
      </c>
      <c r="K96" s="8">
        <f>(SUMIF(Sta!$A:$A,$A96,Sta!$W:$W)  + SUMIF(Sta!$B:$B,$A96,Sta!$X:$X) )/$D96</f>
        <v>5.7</v>
      </c>
      <c r="L96" s="5">
        <f>SUMIF(Sta!$A:$A,$A96,Sta!$W:$W)/$B96</f>
        <v>4.75</v>
      </c>
      <c r="M96" s="5">
        <f>SUMIF(Sta!$B:$B,$A96,Sta!$X:$X)/$C96</f>
        <v>6.333333333333333</v>
      </c>
      <c r="N96" s="9">
        <f>(COUNTIFS(Sta!$A:$A,$A96,Sta!$Y:$Y,"&gt;8") +COUNTIFS(Sta!$B:$B,$A96,Sta!$Y:$Y,"&gt;8"))/$D96</f>
        <v>0.8</v>
      </c>
      <c r="O96" s="6">
        <f>COUNTIFS(Sta!$A:$A,$A96,Sta!$Y:$Y,"&gt;8")/$B96</f>
        <v>0.75</v>
      </c>
      <c r="P96" s="6">
        <f>COUNTIFS(Sta!$B:$B,$A96,Sta!$Y:$Y,"&gt;8")/$C96</f>
        <v>0.83333333333333337</v>
      </c>
      <c r="Q96" s="9">
        <f>(COUNTIFS(Sta!$A:$A,$A96,Sta!$Y:$Y,"&gt;10") +COUNTIFS(Sta!$B:$B,$A96,Sta!$Y:$Y,"&gt;10"))/$D96</f>
        <v>0.4</v>
      </c>
      <c r="R96" s="6">
        <f>COUNTIFS(Sta!$A:$A,$A96,Sta!$Y:$Y,"&gt;10")/$B96</f>
        <v>0.5</v>
      </c>
      <c r="S96" s="6">
        <f>COUNTIFS(Sta!$B:$B,$A96,Sta!$Y:$Y,"&gt;10")/$C96</f>
        <v>0.33333333333333331</v>
      </c>
      <c r="T96" s="9">
        <f>(COUNTIFS(Sta!$A:$A,$A96,Sta!$Y:$Y,"&lt;12") +COUNTIFS(Sta!$B:$B,$A96,Sta!$Y:$Y,"&lt;12"))/$D96</f>
        <v>0.8</v>
      </c>
      <c r="U96" s="6">
        <f>COUNTIFS(Sta!$A:$A,$A96,Sta!$Y:$Y,"&lt;12")/$B96</f>
        <v>0.75</v>
      </c>
      <c r="V96" s="6">
        <f>COUNTIFS(Sta!$B:$B,$A96,Sta!$Y:$Y,"&lt;12")/$C96</f>
        <v>0.83333333333333337</v>
      </c>
    </row>
    <row r="97" spans="1:22" x14ac:dyDescent="0.3">
      <c r="A97" t="s">
        <v>89</v>
      </c>
      <c r="B97" s="7">
        <f>COUNTIF(Sta!A:A,A97)</f>
        <v>5</v>
      </c>
      <c r="C97" s="4">
        <f>COUNTIF(Sta!B:B,A97)</f>
        <v>5</v>
      </c>
      <c r="D97" s="4">
        <f t="shared" si="1"/>
        <v>10</v>
      </c>
      <c r="E97" s="8">
        <f>(SUMIF(Sta!$A:$A,$A97,Sta!$Y:$Y)  + SUMIF(Sta!$B:$B,$A97,Sta!$Y:$Y) )/$D97</f>
        <v>9.4</v>
      </c>
      <c r="F97" s="5">
        <f>SUMIF(Sta!$A:$A,$A97,Sta!$Y:$Y)/$B97</f>
        <v>9</v>
      </c>
      <c r="G97" s="5">
        <f>SUMIF(Sta!$B:$B,$A97,Sta!$Y:$Y)/$C97</f>
        <v>9.8000000000000007</v>
      </c>
      <c r="H97" s="8">
        <f>(SUMIF(Sta!$A:$A,$A97,Sta!$U:$U)  + SUMIF(Sta!$B:$B,$A97,Sta!$V:$V) )/$D97</f>
        <v>5.3</v>
      </c>
      <c r="I97" s="5">
        <f>SUMIF(Sta!$A:$A,$A97,Sta!$U:$U)/$B97</f>
        <v>5.4</v>
      </c>
      <c r="J97" s="5">
        <f>SUMIF(Sta!$B:$B,$A97,Sta!$V:$V)/$C97</f>
        <v>5.2</v>
      </c>
      <c r="K97" s="8">
        <f>(SUMIF(Sta!$A:$A,$A97,Sta!$W:$W)  + SUMIF(Sta!$B:$B,$A97,Sta!$X:$X) )/$D97</f>
        <v>4.0999999999999996</v>
      </c>
      <c r="L97" s="5">
        <f>SUMIF(Sta!$A:$A,$A97,Sta!$W:$W)/$B97</f>
        <v>3.6</v>
      </c>
      <c r="M97" s="5">
        <f>SUMIF(Sta!$B:$B,$A97,Sta!$X:$X)/$C97</f>
        <v>4.5999999999999996</v>
      </c>
      <c r="N97" s="9">
        <f>(COUNTIFS(Sta!$A:$A,$A97,Sta!$Y:$Y,"&gt;8") +COUNTIFS(Sta!$B:$B,$A97,Sta!$Y:$Y,"&gt;8"))/$D97</f>
        <v>0.6</v>
      </c>
      <c r="O97" s="6">
        <f>COUNTIFS(Sta!$A:$A,$A97,Sta!$Y:$Y,"&gt;8")/$B97</f>
        <v>0.6</v>
      </c>
      <c r="P97" s="6">
        <f>COUNTIFS(Sta!$B:$B,$A97,Sta!$Y:$Y,"&gt;8")/$C97</f>
        <v>0.6</v>
      </c>
      <c r="Q97" s="9">
        <f>(COUNTIFS(Sta!$A:$A,$A97,Sta!$Y:$Y,"&gt;10") +COUNTIFS(Sta!$B:$B,$A97,Sta!$Y:$Y,"&gt;10"))/$D97</f>
        <v>0.3</v>
      </c>
      <c r="R97" s="6">
        <f>COUNTIFS(Sta!$A:$A,$A97,Sta!$Y:$Y,"&gt;10")/$B97</f>
        <v>0</v>
      </c>
      <c r="S97" s="6">
        <f>COUNTIFS(Sta!$B:$B,$A97,Sta!$Y:$Y,"&gt;10")/$C97</f>
        <v>0.6</v>
      </c>
      <c r="T97" s="9">
        <f>(COUNTIFS(Sta!$A:$A,$A97,Sta!$Y:$Y,"&lt;12") +COUNTIFS(Sta!$B:$B,$A97,Sta!$Y:$Y,"&lt;12"))/$D97</f>
        <v>0.9</v>
      </c>
      <c r="U97" s="6">
        <f>COUNTIFS(Sta!$A:$A,$A97,Sta!$Y:$Y,"&lt;12")/$B97</f>
        <v>1</v>
      </c>
      <c r="V97" s="6">
        <f>COUNTIFS(Sta!$B:$B,$A97,Sta!$Y:$Y,"&lt;12")/$C97</f>
        <v>0.8</v>
      </c>
    </row>
    <row r="98" spans="1:22" x14ac:dyDescent="0.3">
      <c r="A98" t="s">
        <v>90</v>
      </c>
      <c r="B98" s="7">
        <f>COUNTIF(Sta!A:A,A98)</f>
        <v>5</v>
      </c>
      <c r="C98" s="4">
        <f>COUNTIF(Sta!B:B,A98)</f>
        <v>5</v>
      </c>
      <c r="D98" s="4">
        <f t="shared" si="1"/>
        <v>10</v>
      </c>
      <c r="E98" s="8">
        <f>(SUMIF(Sta!$A:$A,$A98,Sta!$Y:$Y)  + SUMIF(Sta!$B:$B,$A98,Sta!$Y:$Y) )/$D98</f>
        <v>8.5</v>
      </c>
      <c r="F98" s="5">
        <f>SUMIF(Sta!$A:$A,$A98,Sta!$Y:$Y)/$B98</f>
        <v>8.1999999999999993</v>
      </c>
      <c r="G98" s="5">
        <f>SUMIF(Sta!$B:$B,$A98,Sta!$Y:$Y)/$C98</f>
        <v>8.8000000000000007</v>
      </c>
      <c r="H98" s="8">
        <f>(SUMIF(Sta!$A:$A,$A98,Sta!$U:$U)  + SUMIF(Sta!$B:$B,$A98,Sta!$V:$V) )/$D98</f>
        <v>2.6</v>
      </c>
      <c r="I98" s="5">
        <f>SUMIF(Sta!$A:$A,$A98,Sta!$U:$U)/$B98</f>
        <v>2</v>
      </c>
      <c r="J98" s="5">
        <f>SUMIF(Sta!$B:$B,$A98,Sta!$V:$V)/$C98</f>
        <v>3.2</v>
      </c>
      <c r="K98" s="8">
        <f>(SUMIF(Sta!$A:$A,$A98,Sta!$W:$W)  + SUMIF(Sta!$B:$B,$A98,Sta!$X:$X) )/$D98</f>
        <v>5.9</v>
      </c>
      <c r="L98" s="5">
        <f>SUMIF(Sta!$A:$A,$A98,Sta!$W:$W)/$B98</f>
        <v>6.2</v>
      </c>
      <c r="M98" s="5">
        <f>SUMIF(Sta!$B:$B,$A98,Sta!$X:$X)/$C98</f>
        <v>5.6</v>
      </c>
      <c r="N98" s="9">
        <f>(COUNTIFS(Sta!$A:$A,$A98,Sta!$Y:$Y,"&gt;8") +COUNTIFS(Sta!$B:$B,$A98,Sta!$Y:$Y,"&gt;8"))/$D98</f>
        <v>0.5</v>
      </c>
      <c r="O98" s="6">
        <f>COUNTIFS(Sta!$A:$A,$A98,Sta!$Y:$Y,"&gt;8")/$B98</f>
        <v>0.4</v>
      </c>
      <c r="P98" s="6">
        <f>COUNTIFS(Sta!$B:$B,$A98,Sta!$Y:$Y,"&gt;8")/$C98</f>
        <v>0.6</v>
      </c>
      <c r="Q98" s="9">
        <f>(COUNTIFS(Sta!$A:$A,$A98,Sta!$Y:$Y,"&gt;10") +COUNTIFS(Sta!$B:$B,$A98,Sta!$Y:$Y,"&gt;10"))/$D98</f>
        <v>0.2</v>
      </c>
      <c r="R98" s="6">
        <f>COUNTIFS(Sta!$A:$A,$A98,Sta!$Y:$Y,"&gt;10")/$B98</f>
        <v>0.2</v>
      </c>
      <c r="S98" s="6">
        <f>COUNTIFS(Sta!$B:$B,$A98,Sta!$Y:$Y,"&gt;10")/$C98</f>
        <v>0.2</v>
      </c>
      <c r="T98" s="9">
        <f>(COUNTIFS(Sta!$A:$A,$A98,Sta!$Y:$Y,"&lt;12") +COUNTIFS(Sta!$B:$B,$A98,Sta!$Y:$Y,"&lt;12"))/$D98</f>
        <v>0.9</v>
      </c>
      <c r="U98" s="6">
        <f>COUNTIFS(Sta!$A:$A,$A98,Sta!$Y:$Y,"&lt;12")/$B98</f>
        <v>0.8</v>
      </c>
      <c r="V98" s="6">
        <f>COUNTIFS(Sta!$B:$B,$A98,Sta!$Y:$Y,"&lt;12")/$C98</f>
        <v>1</v>
      </c>
    </row>
    <row r="99" spans="1:22" x14ac:dyDescent="0.3">
      <c r="A99" t="s">
        <v>126</v>
      </c>
      <c r="B99" s="7">
        <f>COUNTIF(Sta!A:A,A99)</f>
        <v>4</v>
      </c>
      <c r="C99" s="4">
        <f>COUNTIF(Sta!B:B,A99)</f>
        <v>6</v>
      </c>
      <c r="D99" s="4">
        <f t="shared" si="1"/>
        <v>10</v>
      </c>
      <c r="E99" s="8">
        <f>(SUMIF(Sta!$A:$A,$A99,Sta!$Y:$Y)  + SUMIF(Sta!$B:$B,$A99,Sta!$Y:$Y) )/$D99</f>
        <v>12</v>
      </c>
      <c r="F99" s="5">
        <f>SUMIF(Sta!$A:$A,$A99,Sta!$Y:$Y)/$B99</f>
        <v>13.25</v>
      </c>
      <c r="G99" s="5">
        <f>SUMIF(Sta!$B:$B,$A99,Sta!$Y:$Y)/$C99</f>
        <v>11.166666666666666</v>
      </c>
      <c r="H99" s="8">
        <f>(SUMIF(Sta!$A:$A,$A99,Sta!$U:$U)  + SUMIF(Sta!$B:$B,$A99,Sta!$V:$V) )/$D99</f>
        <v>5.9</v>
      </c>
      <c r="I99" s="5">
        <f>SUMIF(Sta!$A:$A,$A99,Sta!$U:$U)/$B99</f>
        <v>6.25</v>
      </c>
      <c r="J99" s="5">
        <f>SUMIF(Sta!$B:$B,$A99,Sta!$V:$V)/$C99</f>
        <v>5.666666666666667</v>
      </c>
      <c r="K99" s="8">
        <f>(SUMIF(Sta!$A:$A,$A99,Sta!$W:$W)  + SUMIF(Sta!$B:$B,$A99,Sta!$X:$X) )/$D99</f>
        <v>6.1</v>
      </c>
      <c r="L99" s="5">
        <f>SUMIF(Sta!$A:$A,$A99,Sta!$W:$W)/$B99</f>
        <v>7</v>
      </c>
      <c r="M99" s="5">
        <f>SUMIF(Sta!$B:$B,$A99,Sta!$X:$X)/$C99</f>
        <v>5.5</v>
      </c>
      <c r="N99" s="9">
        <f>(COUNTIFS(Sta!$A:$A,$A99,Sta!$Y:$Y,"&gt;8") +COUNTIFS(Sta!$B:$B,$A99,Sta!$Y:$Y,"&gt;8"))/$D99</f>
        <v>0.8</v>
      </c>
      <c r="O99" s="6">
        <f>COUNTIFS(Sta!$A:$A,$A99,Sta!$Y:$Y,"&gt;8")/$B99</f>
        <v>1</v>
      </c>
      <c r="P99" s="6">
        <f>COUNTIFS(Sta!$B:$B,$A99,Sta!$Y:$Y,"&gt;8")/$C99</f>
        <v>0.66666666666666663</v>
      </c>
      <c r="Q99" s="9">
        <f>(COUNTIFS(Sta!$A:$A,$A99,Sta!$Y:$Y,"&gt;10") +COUNTIFS(Sta!$B:$B,$A99,Sta!$Y:$Y,"&gt;10"))/$D99</f>
        <v>0.7</v>
      </c>
      <c r="R99" s="6">
        <f>COUNTIFS(Sta!$A:$A,$A99,Sta!$Y:$Y,"&gt;10")/$B99</f>
        <v>1</v>
      </c>
      <c r="S99" s="6">
        <f>COUNTIFS(Sta!$B:$B,$A99,Sta!$Y:$Y,"&gt;10")/$C99</f>
        <v>0.5</v>
      </c>
      <c r="T99" s="9">
        <f>(COUNTIFS(Sta!$A:$A,$A99,Sta!$Y:$Y,"&lt;12") +COUNTIFS(Sta!$B:$B,$A99,Sta!$Y:$Y,"&lt;12"))/$D99</f>
        <v>0.5</v>
      </c>
      <c r="U99" s="6">
        <f>COUNTIFS(Sta!$A:$A,$A99,Sta!$Y:$Y,"&lt;12")/$B99</f>
        <v>0.25</v>
      </c>
      <c r="V99" s="6">
        <f>COUNTIFS(Sta!$B:$B,$A99,Sta!$Y:$Y,"&lt;12")/$C99</f>
        <v>0.66666666666666663</v>
      </c>
    </row>
    <row r="100" spans="1:22" x14ac:dyDescent="0.3">
      <c r="A100" t="s">
        <v>128</v>
      </c>
      <c r="B100" s="7">
        <f>COUNTIF(Sta!A:A,A100)</f>
        <v>5</v>
      </c>
      <c r="C100" s="4">
        <f>COUNTIF(Sta!B:B,A100)</f>
        <v>5</v>
      </c>
      <c r="D100" s="4">
        <f t="shared" si="1"/>
        <v>10</v>
      </c>
      <c r="E100" s="8">
        <f>(SUMIF(Sta!$A:$A,$A100,Sta!$Y:$Y)  + SUMIF(Sta!$B:$B,$A100,Sta!$Y:$Y) )/$D100</f>
        <v>12.1</v>
      </c>
      <c r="F100" s="5">
        <f>SUMIF(Sta!$A:$A,$A100,Sta!$Y:$Y)/$B100</f>
        <v>13.2</v>
      </c>
      <c r="G100" s="5">
        <f>SUMIF(Sta!$B:$B,$A100,Sta!$Y:$Y)/$C100</f>
        <v>11</v>
      </c>
      <c r="H100" s="8">
        <f>(SUMIF(Sta!$A:$A,$A100,Sta!$U:$U)  + SUMIF(Sta!$B:$B,$A100,Sta!$V:$V) )/$D100</f>
        <v>6.4</v>
      </c>
      <c r="I100" s="5">
        <f>SUMIF(Sta!$A:$A,$A100,Sta!$U:$U)/$B100</f>
        <v>6.8</v>
      </c>
      <c r="J100" s="5">
        <f>SUMIF(Sta!$B:$B,$A100,Sta!$V:$V)/$C100</f>
        <v>6</v>
      </c>
      <c r="K100" s="8">
        <f>(SUMIF(Sta!$A:$A,$A100,Sta!$W:$W)  + SUMIF(Sta!$B:$B,$A100,Sta!$X:$X) )/$D100</f>
        <v>5.7</v>
      </c>
      <c r="L100" s="5">
        <f>SUMIF(Sta!$A:$A,$A100,Sta!$W:$W)/$B100</f>
        <v>6.4</v>
      </c>
      <c r="M100" s="5">
        <f>SUMIF(Sta!$B:$B,$A100,Sta!$X:$X)/$C100</f>
        <v>5</v>
      </c>
      <c r="N100" s="9">
        <f>(COUNTIFS(Sta!$A:$A,$A100,Sta!$Y:$Y,"&gt;8") +COUNTIFS(Sta!$B:$B,$A100,Sta!$Y:$Y,"&gt;8"))/$D100</f>
        <v>0.8</v>
      </c>
      <c r="O100" s="6">
        <f>COUNTIFS(Sta!$A:$A,$A100,Sta!$Y:$Y,"&gt;8")/$B100</f>
        <v>0.8</v>
      </c>
      <c r="P100" s="6">
        <f>COUNTIFS(Sta!$B:$B,$A100,Sta!$Y:$Y,"&gt;8")/$C100</f>
        <v>0.8</v>
      </c>
      <c r="Q100" s="9">
        <f>(COUNTIFS(Sta!$A:$A,$A100,Sta!$Y:$Y,"&gt;10") +COUNTIFS(Sta!$B:$B,$A100,Sta!$Y:$Y,"&gt;10"))/$D100</f>
        <v>0.7</v>
      </c>
      <c r="R100" s="6">
        <f>COUNTIFS(Sta!$A:$A,$A100,Sta!$Y:$Y,"&gt;10")/$B100</f>
        <v>0.8</v>
      </c>
      <c r="S100" s="6">
        <f>COUNTIFS(Sta!$B:$B,$A100,Sta!$Y:$Y,"&gt;10")/$C100</f>
        <v>0.6</v>
      </c>
      <c r="T100" s="9">
        <f>(COUNTIFS(Sta!$A:$A,$A100,Sta!$Y:$Y,"&lt;12") +COUNTIFS(Sta!$B:$B,$A100,Sta!$Y:$Y,"&lt;12"))/$D100</f>
        <v>0.5</v>
      </c>
      <c r="U100" s="6">
        <f>COUNTIFS(Sta!$A:$A,$A100,Sta!$Y:$Y,"&lt;12")/$B100</f>
        <v>0.4</v>
      </c>
      <c r="V100" s="6">
        <f>COUNTIFS(Sta!$B:$B,$A100,Sta!$Y:$Y,"&lt;12")/$C100</f>
        <v>0.6</v>
      </c>
    </row>
    <row r="101" spans="1:22" x14ac:dyDescent="0.3">
      <c r="A101"/>
      <c r="E101" s="8"/>
      <c r="F101" s="5"/>
      <c r="G101" s="5"/>
      <c r="H101" s="8"/>
      <c r="I101" s="5"/>
      <c r="J101" s="5"/>
      <c r="K101" s="8"/>
      <c r="L101" s="5"/>
      <c r="M101" s="5"/>
      <c r="N101" s="9"/>
      <c r="O101" s="6"/>
      <c r="P101" s="6"/>
      <c r="Q101" s="9"/>
      <c r="R101" s="6"/>
      <c r="S101" s="6"/>
      <c r="T101" s="9"/>
      <c r="U101" s="6"/>
      <c r="V101" s="6"/>
    </row>
    <row r="102" spans="1:22" x14ac:dyDescent="0.3">
      <c r="A102"/>
      <c r="E102" s="8"/>
      <c r="F102" s="5"/>
      <c r="G102" s="5"/>
      <c r="H102" s="8"/>
      <c r="I102" s="5"/>
      <c r="J102" s="5"/>
      <c r="K102" s="8"/>
      <c r="L102" s="5"/>
      <c r="M102" s="5"/>
      <c r="N102" s="9"/>
      <c r="O102" s="6"/>
      <c r="P102" s="6"/>
      <c r="Q102" s="9"/>
      <c r="R102" s="6"/>
      <c r="S102" s="6"/>
      <c r="T102" s="9"/>
      <c r="U102" s="6"/>
      <c r="V102" s="6"/>
    </row>
    <row r="103" spans="1:22" x14ac:dyDescent="0.3">
      <c r="A103"/>
      <c r="E103" s="8"/>
      <c r="F103" s="5"/>
      <c r="G103" s="5"/>
      <c r="H103" s="8"/>
      <c r="I103" s="5"/>
      <c r="J103" s="5"/>
      <c r="K103" s="8"/>
      <c r="L103" s="5"/>
      <c r="M103" s="5"/>
      <c r="N103" s="9"/>
      <c r="O103" s="6"/>
      <c r="P103" s="6"/>
      <c r="Q103" s="9"/>
      <c r="R103" s="6"/>
      <c r="S103" s="6"/>
      <c r="T103" s="9"/>
      <c r="U103" s="6"/>
      <c r="V103" s="6"/>
    </row>
    <row r="104" spans="1:22" x14ac:dyDescent="0.3">
      <c r="A104"/>
      <c r="E104" s="8"/>
      <c r="F104" s="5"/>
      <c r="G104" s="5"/>
      <c r="H104" s="8"/>
      <c r="I104" s="5"/>
      <c r="J104" s="5"/>
      <c r="K104" s="8"/>
      <c r="L104" s="5"/>
      <c r="M104" s="5"/>
      <c r="N104" s="9"/>
      <c r="O104" s="6"/>
      <c r="P104" s="6"/>
      <c r="Q104" s="9"/>
      <c r="R104" s="6"/>
      <c r="S104" s="6"/>
      <c r="T104" s="9"/>
      <c r="U104" s="6"/>
      <c r="V104" s="6"/>
    </row>
    <row r="105" spans="1:22" x14ac:dyDescent="0.3">
      <c r="A105"/>
      <c r="E105" s="8"/>
      <c r="F105" s="5"/>
      <c r="G105" s="5"/>
      <c r="H105" s="8"/>
      <c r="I105" s="5"/>
      <c r="J105" s="5"/>
      <c r="K105" s="8"/>
      <c r="L105" s="5"/>
      <c r="M105" s="5"/>
      <c r="N105" s="9"/>
      <c r="O105" s="6"/>
      <c r="P105" s="6"/>
      <c r="Q105" s="9"/>
      <c r="R105" s="6"/>
      <c r="S105" s="6"/>
      <c r="T105" s="9"/>
      <c r="U105" s="6"/>
      <c r="V105" s="6"/>
    </row>
    <row r="106" spans="1:22" x14ac:dyDescent="0.3">
      <c r="A106"/>
      <c r="E106" s="8"/>
      <c r="F106" s="5"/>
      <c r="G106" s="5"/>
      <c r="H106" s="8"/>
      <c r="I106" s="5"/>
      <c r="J106" s="5"/>
      <c r="K106" s="8"/>
      <c r="L106" s="5"/>
      <c r="M106" s="5"/>
      <c r="N106" s="9"/>
      <c r="O106" s="6"/>
      <c r="P106" s="6"/>
      <c r="Q106" s="9"/>
      <c r="R106" s="6"/>
      <c r="S106" s="6"/>
      <c r="T106" s="9"/>
      <c r="U106" s="6"/>
      <c r="V106" s="6"/>
    </row>
    <row r="107" spans="1:22" x14ac:dyDescent="0.3">
      <c r="A107"/>
      <c r="E107" s="8"/>
      <c r="F107" s="5"/>
      <c r="G107" s="5"/>
      <c r="H107" s="8"/>
      <c r="I107" s="5"/>
      <c r="J107" s="5"/>
      <c r="K107" s="8"/>
      <c r="L107" s="5"/>
      <c r="M107" s="5"/>
      <c r="N107" s="9"/>
      <c r="O107" s="6"/>
      <c r="P107" s="6"/>
      <c r="Q107" s="9"/>
      <c r="R107" s="6"/>
      <c r="S107" s="6"/>
      <c r="T107" s="9"/>
      <c r="U107" s="6"/>
      <c r="V107" s="6"/>
    </row>
    <row r="108" spans="1:22" x14ac:dyDescent="0.3">
      <c r="A108"/>
      <c r="E108" s="8"/>
      <c r="F108" s="5"/>
      <c r="G108" s="5"/>
      <c r="H108" s="8"/>
      <c r="I108" s="5"/>
      <c r="J108" s="5"/>
      <c r="K108" s="8"/>
      <c r="L108" s="5"/>
      <c r="M108" s="5"/>
      <c r="N108" s="9"/>
      <c r="O108" s="6"/>
      <c r="P108" s="6"/>
      <c r="Q108" s="9"/>
      <c r="R108" s="6"/>
      <c r="S108" s="6"/>
      <c r="T108" s="9"/>
      <c r="U108" s="6"/>
      <c r="V108" s="6"/>
    </row>
    <row r="109" spans="1:22" x14ac:dyDescent="0.3">
      <c r="A109"/>
      <c r="E109" s="8"/>
      <c r="F109" s="5"/>
      <c r="G109" s="5"/>
      <c r="H109" s="8"/>
      <c r="I109" s="5"/>
      <c r="J109" s="5"/>
      <c r="K109" s="8"/>
      <c r="L109" s="5"/>
      <c r="M109" s="5"/>
      <c r="N109" s="9"/>
      <c r="O109" s="6"/>
      <c r="P109" s="6"/>
      <c r="Q109" s="9"/>
      <c r="R109" s="6"/>
      <c r="S109" s="6"/>
      <c r="T109" s="9"/>
      <c r="U109" s="6"/>
      <c r="V109" s="6"/>
    </row>
    <row r="110" spans="1:22" x14ac:dyDescent="0.3">
      <c r="A110"/>
      <c r="E110" s="8"/>
      <c r="F110" s="5"/>
      <c r="G110" s="5"/>
      <c r="H110" s="8"/>
      <c r="I110" s="5"/>
      <c r="J110" s="5"/>
      <c r="K110" s="8"/>
      <c r="L110" s="5"/>
      <c r="M110" s="5"/>
      <c r="N110" s="9"/>
      <c r="O110" s="6"/>
      <c r="P110" s="6"/>
      <c r="Q110" s="9"/>
      <c r="R110" s="6"/>
      <c r="S110" s="6"/>
      <c r="T110" s="9"/>
      <c r="U110" s="6"/>
      <c r="V110" s="6"/>
    </row>
    <row r="111" spans="1:22" x14ac:dyDescent="0.3">
      <c r="A111"/>
      <c r="E111" s="8"/>
      <c r="F111" s="5"/>
      <c r="G111" s="5"/>
      <c r="H111" s="8"/>
      <c r="I111" s="5"/>
      <c r="J111" s="5"/>
      <c r="K111" s="8"/>
      <c r="L111" s="5"/>
      <c r="M111" s="5"/>
      <c r="N111" s="9"/>
      <c r="O111" s="6"/>
      <c r="P111" s="6"/>
      <c r="Q111" s="9"/>
      <c r="R111" s="6"/>
      <c r="S111" s="6"/>
      <c r="T111" s="9"/>
      <c r="U111" s="6"/>
      <c r="V111" s="6"/>
    </row>
    <row r="112" spans="1:22" x14ac:dyDescent="0.3">
      <c r="A112"/>
      <c r="E112" s="8"/>
      <c r="F112" s="5"/>
      <c r="G112" s="5"/>
      <c r="H112" s="8"/>
      <c r="I112" s="5"/>
      <c r="J112" s="5"/>
      <c r="K112" s="8"/>
      <c r="L112" s="5"/>
      <c r="M112" s="5"/>
      <c r="N112" s="9"/>
      <c r="O112" s="6"/>
      <c r="P112" s="6"/>
      <c r="Q112" s="9"/>
      <c r="R112" s="6"/>
      <c r="S112" s="6"/>
      <c r="T112" s="9"/>
      <c r="U112" s="6"/>
      <c r="V112" s="6"/>
    </row>
    <row r="113" spans="1:22" x14ac:dyDescent="0.3">
      <c r="A113"/>
      <c r="E113" s="8"/>
      <c r="F113" s="5"/>
      <c r="G113" s="5"/>
      <c r="H113" s="8"/>
      <c r="I113" s="5"/>
      <c r="J113" s="5"/>
      <c r="K113" s="8"/>
      <c r="L113" s="5"/>
      <c r="M113" s="5"/>
      <c r="N113" s="9"/>
      <c r="O113" s="6"/>
      <c r="P113" s="6"/>
      <c r="Q113" s="9"/>
      <c r="R113" s="6"/>
      <c r="S113" s="6"/>
      <c r="T113" s="9"/>
      <c r="U113" s="6"/>
      <c r="V113" s="6"/>
    </row>
    <row r="114" spans="1:22" x14ac:dyDescent="0.3">
      <c r="A114"/>
      <c r="E114" s="8"/>
      <c r="F114" s="5"/>
      <c r="G114" s="5"/>
      <c r="H114" s="8"/>
      <c r="I114" s="5"/>
      <c r="J114" s="5"/>
      <c r="K114" s="8"/>
      <c r="L114" s="5"/>
      <c r="M114" s="5"/>
      <c r="N114" s="9"/>
      <c r="O114" s="6"/>
      <c r="P114" s="6"/>
      <c r="Q114" s="9"/>
      <c r="R114" s="6"/>
      <c r="S114" s="6"/>
      <c r="T114" s="9"/>
      <c r="U114" s="6"/>
      <c r="V114" s="6"/>
    </row>
    <row r="115" spans="1:22" x14ac:dyDescent="0.3">
      <c r="A115"/>
      <c r="E115" s="8"/>
      <c r="F115" s="5"/>
      <c r="G115" s="5"/>
      <c r="H115" s="8"/>
      <c r="I115" s="5"/>
      <c r="J115" s="5"/>
      <c r="K115" s="8"/>
      <c r="L115" s="5"/>
      <c r="M115" s="5"/>
      <c r="N115" s="9"/>
      <c r="O115" s="6"/>
      <c r="P115" s="6"/>
      <c r="Q115" s="9"/>
      <c r="R115" s="6"/>
      <c r="S115" s="6"/>
      <c r="T115" s="9"/>
      <c r="U115" s="6"/>
      <c r="V115" s="6"/>
    </row>
    <row r="116" spans="1:22" x14ac:dyDescent="0.3">
      <c r="A116"/>
      <c r="E116" s="8"/>
      <c r="F116" s="5"/>
      <c r="G116" s="5"/>
      <c r="H116" s="8"/>
      <c r="I116" s="5"/>
      <c r="J116" s="5"/>
      <c r="K116" s="8"/>
      <c r="L116" s="5"/>
      <c r="M116" s="5"/>
      <c r="N116" s="9"/>
      <c r="O116" s="6"/>
      <c r="P116" s="6"/>
      <c r="Q116" s="9"/>
      <c r="R116" s="6"/>
      <c r="S116" s="6"/>
      <c r="T116" s="9"/>
      <c r="U116" s="6"/>
      <c r="V116" s="6"/>
    </row>
    <row r="117" spans="1:22" x14ac:dyDescent="0.3">
      <c r="A117"/>
    </row>
    <row r="118" spans="1:22" x14ac:dyDescent="0.3">
      <c r="A118"/>
    </row>
    <row r="119" spans="1:22" x14ac:dyDescent="0.3">
      <c r="A119"/>
    </row>
    <row r="120" spans="1:22" x14ac:dyDescent="0.3">
      <c r="A120"/>
    </row>
    <row r="121" spans="1:22" x14ac:dyDescent="0.3">
      <c r="A121"/>
    </row>
    <row r="122" spans="1:22" x14ac:dyDescent="0.3">
      <c r="A122"/>
    </row>
    <row r="123" spans="1:22" x14ac:dyDescent="0.3">
      <c r="A123"/>
    </row>
    <row r="124" spans="1:22" x14ac:dyDescent="0.3">
      <c r="A124"/>
    </row>
    <row r="125" spans="1:22" x14ac:dyDescent="0.3">
      <c r="A125"/>
    </row>
    <row r="126" spans="1:22" x14ac:dyDescent="0.3">
      <c r="A126"/>
    </row>
    <row r="127" spans="1:22" x14ac:dyDescent="0.3">
      <c r="A127"/>
    </row>
    <row r="128" spans="1:22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</sheetData>
  <mergeCells count="8">
    <mergeCell ref="T1:V1"/>
    <mergeCell ref="Q1:S1"/>
    <mergeCell ref="A1:A2"/>
    <mergeCell ref="B1:D1"/>
    <mergeCell ref="E1:G1"/>
    <mergeCell ref="H1:J1"/>
    <mergeCell ref="K1:M1"/>
    <mergeCell ref="N1:P1"/>
  </mergeCells>
  <conditionalFormatting sqref="A101:A114">
    <cfRule type="duplicateValues" dxfId="6" priority="398"/>
  </conditionalFormatting>
  <conditionalFormatting sqref="E3:G11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11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M11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P11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16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V116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V116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100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89C1-4FF7-4BEB-9EB2-0C97BF7240BD}">
  <sheetPr filterMode="1"/>
  <dimension ref="A1:AB500"/>
  <sheetViews>
    <sheetView zoomScale="90" zoomScaleNormal="90" workbookViewId="0">
      <selection activeCell="A49" sqref="A49:XFD49"/>
    </sheetView>
  </sheetViews>
  <sheetFormatPr defaultColWidth="6" defaultRowHeight="13.8" x14ac:dyDescent="0.3"/>
  <cols>
    <col min="1" max="4" width="7.33203125" style="21" customWidth="1"/>
    <col min="5" max="6" width="7.33203125" style="30" customWidth="1"/>
    <col min="7" max="12" width="7.33203125" style="21" customWidth="1"/>
    <col min="13" max="14" width="14.6640625" style="21" customWidth="1"/>
    <col min="15" max="15" width="10.5546875" style="21" bestFit="1" customWidth="1"/>
    <col min="16" max="16" width="14.6640625" style="21" customWidth="1"/>
    <col min="17" max="17" width="7" style="21" bestFit="1" customWidth="1"/>
    <col min="18" max="18" width="5.44140625" style="21" bestFit="1" customWidth="1"/>
    <col min="19" max="20" width="7.33203125" style="21" customWidth="1"/>
    <col min="21" max="22" width="7.33203125" style="30" customWidth="1"/>
    <col min="23" max="28" width="7.33203125" style="21" customWidth="1"/>
    <col min="29" max="16384" width="6" style="21"/>
  </cols>
  <sheetData>
    <row r="1" spans="1:28" s="23" customFormat="1" ht="42.6" thickTop="1" thickBot="1" x14ac:dyDescent="0.35">
      <c r="A1" s="26" t="s">
        <v>34</v>
      </c>
      <c r="B1" s="26" t="s">
        <v>20</v>
      </c>
      <c r="C1" s="26" t="s">
        <v>30</v>
      </c>
      <c r="D1" s="26" t="s">
        <v>20</v>
      </c>
      <c r="E1" s="28" t="s">
        <v>31</v>
      </c>
      <c r="F1" s="28" t="s">
        <v>20</v>
      </c>
      <c r="G1" s="26" t="s">
        <v>32</v>
      </c>
      <c r="H1" s="26" t="s">
        <v>20</v>
      </c>
      <c r="I1" s="26" t="s">
        <v>33</v>
      </c>
      <c r="J1" s="26" t="s">
        <v>20</v>
      </c>
      <c r="K1" s="26" t="s">
        <v>35</v>
      </c>
      <c r="L1" s="26" t="s">
        <v>20</v>
      </c>
      <c r="M1" s="26" t="s">
        <v>0</v>
      </c>
      <c r="N1" s="26" t="s">
        <v>149</v>
      </c>
      <c r="O1" s="26" t="s">
        <v>81</v>
      </c>
      <c r="P1" s="26" t="s">
        <v>1</v>
      </c>
      <c r="Q1" s="26" t="s">
        <v>34</v>
      </c>
      <c r="R1" s="26" t="s">
        <v>24</v>
      </c>
      <c r="S1" s="26" t="s">
        <v>30</v>
      </c>
      <c r="T1" s="26" t="s">
        <v>24</v>
      </c>
      <c r="U1" s="28" t="s">
        <v>31</v>
      </c>
      <c r="V1" s="28" t="s">
        <v>24</v>
      </c>
      <c r="W1" s="26" t="s">
        <v>32</v>
      </c>
      <c r="X1" s="26" t="s">
        <v>24</v>
      </c>
      <c r="Y1" s="26" t="s">
        <v>33</v>
      </c>
      <c r="Z1" s="26" t="s">
        <v>24</v>
      </c>
      <c r="AA1" s="26" t="s">
        <v>35</v>
      </c>
      <c r="AB1" s="26" t="s">
        <v>24</v>
      </c>
    </row>
    <row r="2" spans="1:28" ht="14.4" hidden="1" thickTop="1" x14ac:dyDescent="0.3">
      <c r="A2" s="22">
        <f>VLOOKUP($M2,CornerStats!$A$3:$AE$577,5,FALSE)</f>
        <v>11.727272727272727</v>
      </c>
      <c r="B2" s="22">
        <f>VLOOKUP($M2,CornerStats!$A$3:$AE$577,6,FALSE)</f>
        <v>13.4</v>
      </c>
      <c r="C2" s="22">
        <f>VLOOKUP($M2,CornerStats!$A$3:$AE$577,8,FALSE)</f>
        <v>3.9090909090909092</v>
      </c>
      <c r="D2" s="22">
        <f>VLOOKUP($M2,CornerStats!$A$3:$AE$577,9,FALSE)</f>
        <v>4.4000000000000004</v>
      </c>
      <c r="E2" s="29">
        <f>VLOOKUP($M2,CornerStats!$A$3:$AE$577,11,FALSE)</f>
        <v>7.8181818181818183</v>
      </c>
      <c r="F2" s="29">
        <f>VLOOKUP($M2,CornerStats!$A$3:$AE$577,12,FALSE)</f>
        <v>9</v>
      </c>
      <c r="G2" s="27">
        <f>VLOOKUP($M2,CornerStats!$A$3:$AE$577,14,FALSE)</f>
        <v>0.90909090909090906</v>
      </c>
      <c r="H2" s="27">
        <f>VLOOKUP($M2,CornerStats!$A$3:$AE$577,15,FALSE)</f>
        <v>1</v>
      </c>
      <c r="I2" s="27">
        <f>VLOOKUP($M2,CornerStats!$A$3:$AE$577,17,FALSE)</f>
        <v>0.63636363636363635</v>
      </c>
      <c r="J2" s="27">
        <f>VLOOKUP($M2,CornerStats!$A$3:$AE$577,18,FALSE)</f>
        <v>0.8</v>
      </c>
      <c r="K2" s="27">
        <f>VLOOKUP($M2,CornerStats!$A$3:$AE$577,20,FALSE)</f>
        <v>0.54545454545454541</v>
      </c>
      <c r="L2" s="27">
        <f>VLOOKUP($M2,CornerStats!$A$3:$AE$577,21,FALSE)</f>
        <v>0.4</v>
      </c>
      <c r="M2" s="24" t="str">
        <f>Fixtures!A2</f>
        <v>Norwich City</v>
      </c>
      <c r="N2" s="24" t="str">
        <f>Fixtures!E2</f>
        <v>Premier League</v>
      </c>
      <c r="O2" s="25">
        <f>IF(Fixtures!C2&gt;7,Fixtures!D2)</f>
        <v>43777</v>
      </c>
      <c r="P2" s="24" t="str">
        <f>Fixtures!B2</f>
        <v>Watford</v>
      </c>
      <c r="Q2" s="22">
        <f>VLOOKUP($P2,CornerStats!$A$3:$AE$577,5,FALSE)</f>
        <v>10.636363636363637</v>
      </c>
      <c r="R2" s="22">
        <f>VLOOKUP($P2,CornerStats!$A$3:$AE$577,7,FALSE)</f>
        <v>10.199999999999999</v>
      </c>
      <c r="S2" s="22">
        <f>VLOOKUP($P2,CornerStats!$A$3:$AE$577,8,FALSE)</f>
        <v>5.1818181818181817</v>
      </c>
      <c r="T2" s="22">
        <f>VLOOKUP($P2,CornerStats!$A$3:$AE$577,10,FALSE)</f>
        <v>4.8</v>
      </c>
      <c r="U2" s="29">
        <f>VLOOKUP($P2,CornerStats!$A$3:$AE$577,11,FALSE)</f>
        <v>5.4545454545454541</v>
      </c>
      <c r="V2" s="29">
        <f>VLOOKUP($P2,CornerStats!$A$3:$AE$577,13,FALSE)</f>
        <v>5.4</v>
      </c>
      <c r="W2" s="27">
        <f>VLOOKUP($P2,CornerStats!$A$3:$AE$577,14,FALSE)</f>
        <v>0.63636363636363635</v>
      </c>
      <c r="X2" s="27">
        <f>VLOOKUP($P2,CornerStats!$A$3:$AE$577,16,FALSE)</f>
        <v>0.8</v>
      </c>
      <c r="Y2" s="27">
        <f>VLOOKUP($P2,CornerStats!$A$3:$AE$577,17,FALSE)</f>
        <v>0.54545454545454541</v>
      </c>
      <c r="Z2" s="27">
        <f>VLOOKUP($P2,CornerStats!$A$3:$AE$577,19,FALSE)</f>
        <v>0.6</v>
      </c>
      <c r="AA2" s="27">
        <f>VLOOKUP($P2,CornerStats!$A$3:$AE$577,20,FALSE)</f>
        <v>0.63636363636363635</v>
      </c>
      <c r="AB2" s="27">
        <f>VLOOKUP($P2,CornerStats!$A$3:$AE$577,22,FALSE)</f>
        <v>0.8</v>
      </c>
    </row>
    <row r="3" spans="1:28" ht="14.4" hidden="1" thickTop="1" x14ac:dyDescent="0.3">
      <c r="A3" s="22">
        <f>VLOOKUP($M3,CornerStats!$A$3:$AE$577,5,FALSE)</f>
        <v>11.5</v>
      </c>
      <c r="B3" s="22">
        <f>VLOOKUP($M3,CornerStats!$A$3:$AE$577,6,FALSE)</f>
        <v>11.4</v>
      </c>
      <c r="C3" s="22">
        <f>VLOOKUP($M3,CornerStats!$A$3:$AE$577,8,FALSE)</f>
        <v>5</v>
      </c>
      <c r="D3" s="22">
        <f>VLOOKUP($M3,CornerStats!$A$3:$AE$577,9,FALSE)</f>
        <v>5.2</v>
      </c>
      <c r="E3" s="29">
        <f>VLOOKUP($M3,CornerStats!$A$3:$AE$577,11,FALSE)</f>
        <v>6.5</v>
      </c>
      <c r="F3" s="29">
        <f>VLOOKUP($M3,CornerStats!$A$3:$AE$577,12,FALSE)</f>
        <v>6.2</v>
      </c>
      <c r="G3" s="27">
        <f>VLOOKUP($M3,CornerStats!$A$3:$AE$577,14,FALSE)</f>
        <v>1</v>
      </c>
      <c r="H3" s="27">
        <f>VLOOKUP($M3,CornerStats!$A$3:$AE$577,15,FALSE)</f>
        <v>1</v>
      </c>
      <c r="I3" s="27">
        <f>VLOOKUP($M3,CornerStats!$A$3:$AE$577,17,FALSE)</f>
        <v>0.5</v>
      </c>
      <c r="J3" s="27">
        <f>VLOOKUP($M3,CornerStats!$A$3:$AE$577,18,FALSE)</f>
        <v>0.4</v>
      </c>
      <c r="K3" s="27">
        <f>VLOOKUP($M3,CornerStats!$A$3:$AE$577,20,FALSE)</f>
        <v>0.5</v>
      </c>
      <c r="L3" s="27">
        <f>VLOOKUP($M3,CornerStats!$A$3:$AE$577,21,FALSE)</f>
        <v>0.6</v>
      </c>
      <c r="M3" s="24" t="str">
        <f>Fixtures!A3</f>
        <v>Sassuolo</v>
      </c>
      <c r="N3" s="24" t="str">
        <f>Fixtures!E3</f>
        <v>Serie A</v>
      </c>
      <c r="O3" s="25">
        <f>IF(Fixtures!C3&gt;7,Fixtures!D3)</f>
        <v>43777</v>
      </c>
      <c r="P3" s="24" t="str">
        <f>Fixtures!B3</f>
        <v>Bologna</v>
      </c>
      <c r="Q3" s="22">
        <f>VLOOKUP($P3,CornerStats!$A$3:$AE$577,5,FALSE)</f>
        <v>9.9090909090909083</v>
      </c>
      <c r="R3" s="22">
        <f>VLOOKUP($P3,CornerStats!$A$3:$AE$577,7,FALSE)</f>
        <v>9.1666666666666661</v>
      </c>
      <c r="S3" s="22">
        <f>VLOOKUP($P3,CornerStats!$A$3:$AE$577,8,FALSE)</f>
        <v>5.7272727272727275</v>
      </c>
      <c r="T3" s="22">
        <f>VLOOKUP($P3,CornerStats!$A$3:$AE$577,10,FALSE)</f>
        <v>5.166666666666667</v>
      </c>
      <c r="U3" s="29">
        <f>VLOOKUP($P3,CornerStats!$A$3:$AE$577,11,FALSE)</f>
        <v>4.1818181818181817</v>
      </c>
      <c r="V3" s="29">
        <f>VLOOKUP($P3,CornerStats!$A$3:$AE$577,13,FALSE)</f>
        <v>4</v>
      </c>
      <c r="W3" s="27">
        <f>VLOOKUP($P3,CornerStats!$A$3:$AE$577,14,FALSE)</f>
        <v>0.72727272727272729</v>
      </c>
      <c r="X3" s="27">
        <f>VLOOKUP($P3,CornerStats!$A$3:$AE$577,16,FALSE)</f>
        <v>0.66666666666666663</v>
      </c>
      <c r="Y3" s="27">
        <f>VLOOKUP($P3,CornerStats!$A$3:$AE$577,17,FALSE)</f>
        <v>0.36363636363636365</v>
      </c>
      <c r="Z3" s="27">
        <f>VLOOKUP($P3,CornerStats!$A$3:$AE$577,19,FALSE)</f>
        <v>0.33333333333333331</v>
      </c>
      <c r="AA3" s="27">
        <f>VLOOKUP($P3,CornerStats!$A$3:$AE$577,20,FALSE)</f>
        <v>0.63636363636363635</v>
      </c>
      <c r="AB3" s="27">
        <f>VLOOKUP($P3,CornerStats!$A$3:$AE$577,22,FALSE)</f>
        <v>0.66666666666666663</v>
      </c>
    </row>
    <row r="4" spans="1:28" ht="14.4" hidden="1" thickTop="1" x14ac:dyDescent="0.3">
      <c r="A4" s="22">
        <f>VLOOKUP($M4,CornerStats!$A$3:$AE$577,5,FALSE)</f>
        <v>9.4166666666666661</v>
      </c>
      <c r="B4" s="22">
        <f>VLOOKUP($M4,CornerStats!$A$3:$AE$577,6,FALSE)</f>
        <v>11.2</v>
      </c>
      <c r="C4" s="22">
        <f>VLOOKUP($M4,CornerStats!$A$3:$AE$577,8,FALSE)</f>
        <v>5</v>
      </c>
      <c r="D4" s="22">
        <f>VLOOKUP($M4,CornerStats!$A$3:$AE$577,9,FALSE)</f>
        <v>6.6</v>
      </c>
      <c r="E4" s="29">
        <f>VLOOKUP($M4,CornerStats!$A$3:$AE$577,11,FALSE)</f>
        <v>4.416666666666667</v>
      </c>
      <c r="F4" s="29">
        <f>VLOOKUP($M4,CornerStats!$A$3:$AE$577,12,FALSE)</f>
        <v>4.5999999999999996</v>
      </c>
      <c r="G4" s="27">
        <f>VLOOKUP($M4,CornerStats!$A$3:$AE$577,14,FALSE)</f>
        <v>0.66666666666666663</v>
      </c>
      <c r="H4" s="27">
        <f>VLOOKUP($M4,CornerStats!$A$3:$AE$577,15,FALSE)</f>
        <v>0.8</v>
      </c>
      <c r="I4" s="27">
        <f>VLOOKUP($M4,CornerStats!$A$3:$AE$577,17,FALSE)</f>
        <v>0.33333333333333331</v>
      </c>
      <c r="J4" s="27">
        <f>VLOOKUP($M4,CornerStats!$A$3:$AE$577,18,FALSE)</f>
        <v>0.6</v>
      </c>
      <c r="K4" s="27">
        <f>VLOOKUP($M4,CornerStats!$A$3:$AE$577,20,FALSE)</f>
        <v>0.75</v>
      </c>
      <c r="L4" s="27">
        <f>VLOOKUP($M4,CornerStats!$A$3:$AE$577,21,FALSE)</f>
        <v>0.6</v>
      </c>
      <c r="M4" s="24" t="str">
        <f>Fixtures!A4</f>
        <v>Real Sociedad</v>
      </c>
      <c r="N4" s="24" t="str">
        <f>Fixtures!E4</f>
        <v>La Liga</v>
      </c>
      <c r="O4" s="25">
        <f>IF(Fixtures!C4&gt;7,Fixtures!D4)</f>
        <v>43777</v>
      </c>
      <c r="P4" s="24" t="str">
        <f>Fixtures!B4</f>
        <v>Leganes</v>
      </c>
      <c r="Q4" s="22">
        <f>VLOOKUP($P4,CornerStats!$A$3:$AE$577,5,FALSE)</f>
        <v>10.833333333333334</v>
      </c>
      <c r="R4" s="22">
        <f>VLOOKUP($P4,CornerStats!$A$3:$AE$577,7,FALSE)</f>
        <v>11.6</v>
      </c>
      <c r="S4" s="22">
        <f>VLOOKUP($P4,CornerStats!$A$3:$AE$577,8,FALSE)</f>
        <v>5.75</v>
      </c>
      <c r="T4" s="22">
        <f>VLOOKUP($P4,CornerStats!$A$3:$AE$577,10,FALSE)</f>
        <v>4.5999999999999996</v>
      </c>
      <c r="U4" s="29">
        <f>VLOOKUP($P4,CornerStats!$A$3:$AE$577,11,FALSE)</f>
        <v>5.083333333333333</v>
      </c>
      <c r="V4" s="29">
        <f>VLOOKUP($P4,CornerStats!$A$3:$AE$577,13,FALSE)</f>
        <v>7</v>
      </c>
      <c r="W4" s="27">
        <f>VLOOKUP($P4,CornerStats!$A$3:$AE$577,14,FALSE)</f>
        <v>0.75</v>
      </c>
      <c r="X4" s="27">
        <f>VLOOKUP($P4,CornerStats!$A$3:$AE$577,16,FALSE)</f>
        <v>0.8</v>
      </c>
      <c r="Y4" s="27">
        <f>VLOOKUP($P4,CornerStats!$A$3:$AE$577,17,FALSE)</f>
        <v>0.58333333333333337</v>
      </c>
      <c r="Z4" s="27">
        <f>VLOOKUP($P4,CornerStats!$A$3:$AE$577,19,FALSE)</f>
        <v>0.8</v>
      </c>
      <c r="AA4" s="27">
        <f>VLOOKUP($P4,CornerStats!$A$3:$AE$577,20,FALSE)</f>
        <v>0.58333333333333337</v>
      </c>
      <c r="AB4" s="27">
        <f>VLOOKUP($P4,CornerStats!$A$3:$AE$577,22,FALSE)</f>
        <v>0.6</v>
      </c>
    </row>
    <row r="5" spans="1:28" ht="14.4" hidden="1" thickTop="1" x14ac:dyDescent="0.3">
      <c r="A5" s="22">
        <f>VLOOKUP($M5,CornerStats!$A$3:$AE$577,5,FALSE)</f>
        <v>9.6666666666666661</v>
      </c>
      <c r="B5" s="22">
        <f>VLOOKUP($M5,CornerStats!$A$3:$AE$577,6,FALSE)</f>
        <v>10</v>
      </c>
      <c r="C5" s="22">
        <f>VLOOKUP($M5,CornerStats!$A$3:$AE$577,8,FALSE)</f>
        <v>4.333333333333333</v>
      </c>
      <c r="D5" s="22">
        <f>VLOOKUP($M5,CornerStats!$A$3:$AE$577,9,FALSE)</f>
        <v>4.833333333333333</v>
      </c>
      <c r="E5" s="29">
        <f>VLOOKUP($M5,CornerStats!$A$3:$AE$577,11,FALSE)</f>
        <v>5.333333333333333</v>
      </c>
      <c r="F5" s="29">
        <f>VLOOKUP($M5,CornerStats!$A$3:$AE$577,12,FALSE)</f>
        <v>5.166666666666667</v>
      </c>
      <c r="G5" s="27">
        <f>VLOOKUP($M5,CornerStats!$A$3:$AE$577,14,FALSE)</f>
        <v>0.75</v>
      </c>
      <c r="H5" s="27">
        <f>VLOOKUP($M5,CornerStats!$A$3:$AE$577,15,FALSE)</f>
        <v>0.83333333333333337</v>
      </c>
      <c r="I5" s="27">
        <f>VLOOKUP($M5,CornerStats!$A$3:$AE$577,17,FALSE)</f>
        <v>0.41666666666666669</v>
      </c>
      <c r="J5" s="27">
        <f>VLOOKUP($M5,CornerStats!$A$3:$AE$577,18,FALSE)</f>
        <v>0.33333333333333331</v>
      </c>
      <c r="K5" s="27">
        <f>VLOOKUP($M5,CornerStats!$A$3:$AE$577,20,FALSE)</f>
        <v>0.75</v>
      </c>
      <c r="L5" s="27">
        <f>VLOOKUP($M5,CornerStats!$A$3:$AE$577,21,FALSE)</f>
        <v>0.83333333333333337</v>
      </c>
      <c r="M5" s="24" t="str">
        <f>Fixtures!A5</f>
        <v>Nice</v>
      </c>
      <c r="N5" s="24" t="str">
        <f>Fixtures!E5</f>
        <v>Ligue 1</v>
      </c>
      <c r="O5" s="25">
        <f>IF(Fixtures!C5&gt;7,Fixtures!D5)</f>
        <v>43777</v>
      </c>
      <c r="P5" s="24" t="str">
        <f>Fixtures!B5</f>
        <v>Bordeaux</v>
      </c>
      <c r="Q5" s="22">
        <f>VLOOKUP($P5,CornerStats!$A$3:$AE$577,5,FALSE)</f>
        <v>9.6666666666666661</v>
      </c>
      <c r="R5" s="22">
        <f>VLOOKUP($P5,CornerStats!$A$3:$AE$577,7,FALSE)</f>
        <v>7.833333333333333</v>
      </c>
      <c r="S5" s="22">
        <f>VLOOKUP($P5,CornerStats!$A$3:$AE$577,8,FALSE)</f>
        <v>4.25</v>
      </c>
      <c r="T5" s="22">
        <f>VLOOKUP($P5,CornerStats!$A$3:$AE$577,10,FALSE)</f>
        <v>4.166666666666667</v>
      </c>
      <c r="U5" s="29">
        <f>VLOOKUP($P5,CornerStats!$A$3:$AE$577,11,FALSE)</f>
        <v>5.416666666666667</v>
      </c>
      <c r="V5" s="29">
        <f>VLOOKUP($P5,CornerStats!$A$3:$AE$577,13,FALSE)</f>
        <v>3.6666666666666665</v>
      </c>
      <c r="W5" s="27">
        <f>VLOOKUP($P5,CornerStats!$A$3:$AE$577,14,FALSE)</f>
        <v>0.66666666666666663</v>
      </c>
      <c r="X5" s="27">
        <f>VLOOKUP($P5,CornerStats!$A$3:$AE$577,16,FALSE)</f>
        <v>0.5</v>
      </c>
      <c r="Y5" s="27">
        <f>VLOOKUP($P5,CornerStats!$A$3:$AE$577,17,FALSE)</f>
        <v>0.25</v>
      </c>
      <c r="Z5" s="27">
        <f>VLOOKUP($P5,CornerStats!$A$3:$AE$577,19,FALSE)</f>
        <v>0</v>
      </c>
      <c r="AA5" s="27">
        <f>VLOOKUP($P5,CornerStats!$A$3:$AE$577,20,FALSE)</f>
        <v>0.75</v>
      </c>
      <c r="AB5" s="27">
        <f>VLOOKUP($P5,CornerStats!$A$3:$AE$577,22,FALSE)</f>
        <v>1</v>
      </c>
    </row>
    <row r="6" spans="1:28" ht="14.4" hidden="1" thickTop="1" x14ac:dyDescent="0.3">
      <c r="A6" s="22">
        <f>VLOOKUP($M6,CornerStats!$A$3:$AE$577,5,FALSE)</f>
        <v>12</v>
      </c>
      <c r="B6" s="22">
        <f>VLOOKUP($M6,CornerStats!$A$3:$AE$577,6,FALSE)</f>
        <v>13.25</v>
      </c>
      <c r="C6" s="22">
        <f>VLOOKUP($M6,CornerStats!$A$3:$AE$577,8,FALSE)</f>
        <v>5.9</v>
      </c>
      <c r="D6" s="22">
        <f>VLOOKUP($M6,CornerStats!$A$3:$AE$577,9,FALSE)</f>
        <v>6.25</v>
      </c>
      <c r="E6" s="29">
        <f>VLOOKUP($M6,CornerStats!$A$3:$AE$577,11,FALSE)</f>
        <v>6.1</v>
      </c>
      <c r="F6" s="29">
        <f>VLOOKUP($M6,CornerStats!$A$3:$AE$577,12,FALSE)</f>
        <v>7</v>
      </c>
      <c r="G6" s="27">
        <f>VLOOKUP($M6,CornerStats!$A$3:$AE$577,14,FALSE)</f>
        <v>0.8</v>
      </c>
      <c r="H6" s="27">
        <f>VLOOKUP($M6,CornerStats!$A$3:$AE$577,15,FALSE)</f>
        <v>1</v>
      </c>
      <c r="I6" s="27">
        <f>VLOOKUP($M6,CornerStats!$A$3:$AE$577,17,FALSE)</f>
        <v>0.7</v>
      </c>
      <c r="J6" s="27">
        <f>VLOOKUP($M6,CornerStats!$A$3:$AE$577,18,FALSE)</f>
        <v>1</v>
      </c>
      <c r="K6" s="27">
        <f>VLOOKUP($M6,CornerStats!$A$3:$AE$577,20,FALSE)</f>
        <v>0.5</v>
      </c>
      <c r="L6" s="27">
        <f>VLOOKUP($M6,CornerStats!$A$3:$AE$577,21,FALSE)</f>
        <v>0.25</v>
      </c>
      <c r="M6" s="24" t="str">
        <f>Fixtures!A6</f>
        <v>Köln</v>
      </c>
      <c r="N6" s="24" t="str">
        <f>Fixtures!E6</f>
        <v>Bundesliga</v>
      </c>
      <c r="O6" s="25">
        <f>IF(Fixtures!C6&gt;7,Fixtures!D6)</f>
        <v>43777</v>
      </c>
      <c r="P6" s="24" t="str">
        <f>Fixtures!B6</f>
        <v>Hoffenheim</v>
      </c>
      <c r="Q6" s="22">
        <f>VLOOKUP($P6,CornerStats!$A$3:$AE$577,5,FALSE)</f>
        <v>11.5</v>
      </c>
      <c r="R6" s="22">
        <f>VLOOKUP($P6,CornerStats!$A$3:$AE$577,7,FALSE)</f>
        <v>12.8</v>
      </c>
      <c r="S6" s="22">
        <f>VLOOKUP($P6,CornerStats!$A$3:$AE$577,8,FALSE)</f>
        <v>4.2</v>
      </c>
      <c r="T6" s="22">
        <f>VLOOKUP($P6,CornerStats!$A$3:$AE$577,10,FALSE)</f>
        <v>3.6</v>
      </c>
      <c r="U6" s="29">
        <f>VLOOKUP($P6,CornerStats!$A$3:$AE$577,11,FALSE)</f>
        <v>7.3</v>
      </c>
      <c r="V6" s="29">
        <f>VLOOKUP($P6,CornerStats!$A$3:$AE$577,13,FALSE)</f>
        <v>9.1999999999999993</v>
      </c>
      <c r="W6" s="27">
        <f>VLOOKUP($P6,CornerStats!$A$3:$AE$577,14,FALSE)</f>
        <v>0.7</v>
      </c>
      <c r="X6" s="27">
        <f>VLOOKUP($P6,CornerStats!$A$3:$AE$577,16,FALSE)</f>
        <v>0.8</v>
      </c>
      <c r="Y6" s="27">
        <f>VLOOKUP($P6,CornerStats!$A$3:$AE$577,17,FALSE)</f>
        <v>0.5</v>
      </c>
      <c r="Z6" s="27">
        <f>VLOOKUP($P6,CornerStats!$A$3:$AE$577,19,FALSE)</f>
        <v>0.6</v>
      </c>
      <c r="AA6" s="27">
        <f>VLOOKUP($P6,CornerStats!$A$3:$AE$577,20,FALSE)</f>
        <v>0.6</v>
      </c>
      <c r="AB6" s="27">
        <f>VLOOKUP($P6,CornerStats!$A$3:$AE$577,22,FALSE)</f>
        <v>0.4</v>
      </c>
    </row>
    <row r="7" spans="1:28" ht="14.4" hidden="1" thickTop="1" x14ac:dyDescent="0.3">
      <c r="A7" s="22">
        <f>VLOOKUP($M7,CornerStats!$A$3:$AE$577,5,FALSE)</f>
        <v>11.363636363636363</v>
      </c>
      <c r="B7" s="22">
        <f>VLOOKUP($M7,CornerStats!$A$3:$AE$577,6,FALSE)</f>
        <v>11.2</v>
      </c>
      <c r="C7" s="22">
        <f>VLOOKUP($M7,CornerStats!$A$3:$AE$577,8,FALSE)</f>
        <v>5.0909090909090908</v>
      </c>
      <c r="D7" s="22">
        <f>VLOOKUP($M7,CornerStats!$A$3:$AE$577,9,FALSE)</f>
        <v>5.4</v>
      </c>
      <c r="E7" s="29">
        <f>VLOOKUP($M7,CornerStats!$A$3:$AE$577,11,FALSE)</f>
        <v>6.2727272727272725</v>
      </c>
      <c r="F7" s="29">
        <f>VLOOKUP($M7,CornerStats!$A$3:$AE$577,12,FALSE)</f>
        <v>5.8</v>
      </c>
      <c r="G7" s="27">
        <f>VLOOKUP($M7,CornerStats!$A$3:$AE$577,14,FALSE)</f>
        <v>0.90909090909090906</v>
      </c>
      <c r="H7" s="27">
        <f>VLOOKUP($M7,CornerStats!$A$3:$AE$577,15,FALSE)</f>
        <v>1</v>
      </c>
      <c r="I7" s="27">
        <f>VLOOKUP($M7,CornerStats!$A$3:$AE$577,17,FALSE)</f>
        <v>0.45454545454545453</v>
      </c>
      <c r="J7" s="27">
        <f>VLOOKUP($M7,CornerStats!$A$3:$AE$577,18,FALSE)</f>
        <v>0.4</v>
      </c>
      <c r="K7" s="27">
        <f>VLOOKUP($M7,CornerStats!$A$3:$AE$577,20,FALSE)</f>
        <v>0.63636363636363635</v>
      </c>
      <c r="L7" s="27">
        <f>VLOOKUP($M7,CornerStats!$A$3:$AE$577,21,FALSE)</f>
        <v>0.8</v>
      </c>
      <c r="M7" s="24" t="str">
        <f>Fixtures!A7</f>
        <v>Burnley</v>
      </c>
      <c r="N7" s="24" t="str">
        <f>Fixtures!E7</f>
        <v>Premier League</v>
      </c>
      <c r="O7" s="25">
        <f>IF(Fixtures!C7&gt;7,Fixtures!D7)</f>
        <v>43778</v>
      </c>
      <c r="P7" s="24" t="str">
        <f>Fixtures!B7</f>
        <v>West Ham United</v>
      </c>
      <c r="Q7" s="22">
        <f>VLOOKUP($P7,CornerStats!$A$3:$AE$577,5,FALSE)</f>
        <v>10</v>
      </c>
      <c r="R7" s="22">
        <f>VLOOKUP($P7,CornerStats!$A$3:$AE$577,7,FALSE)</f>
        <v>12</v>
      </c>
      <c r="S7" s="22">
        <f>VLOOKUP($P7,CornerStats!$A$3:$AE$577,8,FALSE)</f>
        <v>5.0909090909090908</v>
      </c>
      <c r="T7" s="22">
        <f>VLOOKUP($P7,CornerStats!$A$3:$AE$577,10,FALSE)</f>
        <v>5</v>
      </c>
      <c r="U7" s="29">
        <f>VLOOKUP($P7,CornerStats!$A$3:$AE$577,11,FALSE)</f>
        <v>4.9090909090909092</v>
      </c>
      <c r="V7" s="29">
        <f>VLOOKUP($P7,CornerStats!$A$3:$AE$577,13,FALSE)</f>
        <v>7</v>
      </c>
      <c r="W7" s="27">
        <f>VLOOKUP($P7,CornerStats!$A$3:$AE$577,14,FALSE)</f>
        <v>0.72727272727272729</v>
      </c>
      <c r="X7" s="27">
        <f>VLOOKUP($P7,CornerStats!$A$3:$AE$577,16,FALSE)</f>
        <v>0.8</v>
      </c>
      <c r="Y7" s="27">
        <f>VLOOKUP($P7,CornerStats!$A$3:$AE$577,17,FALSE)</f>
        <v>0.45454545454545453</v>
      </c>
      <c r="Z7" s="27">
        <f>VLOOKUP($P7,CornerStats!$A$3:$AE$577,19,FALSE)</f>
        <v>0.8</v>
      </c>
      <c r="AA7" s="27">
        <f>VLOOKUP($P7,CornerStats!$A$3:$AE$577,20,FALSE)</f>
        <v>0.54545454545454541</v>
      </c>
      <c r="AB7" s="27">
        <f>VLOOKUP($P7,CornerStats!$A$3:$AE$577,22,FALSE)</f>
        <v>0.2</v>
      </c>
    </row>
    <row r="8" spans="1:28" ht="14.4" hidden="1" thickTop="1" x14ac:dyDescent="0.3">
      <c r="A8" s="22">
        <f>VLOOKUP($M8,CornerStats!$A$3:$AE$577,5,FALSE)</f>
        <v>8.9090909090909083</v>
      </c>
      <c r="B8" s="22">
        <f>VLOOKUP($M8,CornerStats!$A$3:$AE$577,6,FALSE)</f>
        <v>8.8000000000000007</v>
      </c>
      <c r="C8" s="22">
        <f>VLOOKUP($M8,CornerStats!$A$3:$AE$577,8,FALSE)</f>
        <v>5.7272727272727275</v>
      </c>
      <c r="D8" s="22">
        <f>VLOOKUP($M8,CornerStats!$A$3:$AE$577,9,FALSE)</f>
        <v>5.8</v>
      </c>
      <c r="E8" s="29">
        <f>VLOOKUP($M8,CornerStats!$A$3:$AE$577,11,FALSE)</f>
        <v>3.1818181818181817</v>
      </c>
      <c r="F8" s="29">
        <f>VLOOKUP($M8,CornerStats!$A$3:$AE$577,12,FALSE)</f>
        <v>3</v>
      </c>
      <c r="G8" s="27">
        <f>VLOOKUP($M8,CornerStats!$A$3:$AE$577,14,FALSE)</f>
        <v>0.54545454545454541</v>
      </c>
      <c r="H8" s="27">
        <f>VLOOKUP($M8,CornerStats!$A$3:$AE$577,15,FALSE)</f>
        <v>0.6</v>
      </c>
      <c r="I8" s="27">
        <f>VLOOKUP($M8,CornerStats!$A$3:$AE$577,17,FALSE)</f>
        <v>0.27272727272727271</v>
      </c>
      <c r="J8" s="27">
        <f>VLOOKUP($M8,CornerStats!$A$3:$AE$577,18,FALSE)</f>
        <v>0.2</v>
      </c>
      <c r="K8" s="27">
        <f>VLOOKUP($M8,CornerStats!$A$3:$AE$577,20,FALSE)</f>
        <v>0.90909090909090906</v>
      </c>
      <c r="L8" s="27">
        <f>VLOOKUP($M8,CornerStats!$A$3:$AE$577,21,FALSE)</f>
        <v>1</v>
      </c>
      <c r="M8" s="24" t="str">
        <f>Fixtures!A8</f>
        <v>Chelsea</v>
      </c>
      <c r="N8" s="24" t="str">
        <f>Fixtures!E8</f>
        <v>Premier League</v>
      </c>
      <c r="O8" s="25">
        <f>IF(Fixtures!C8&gt;7,Fixtures!D8)</f>
        <v>43778</v>
      </c>
      <c r="P8" s="24" t="str">
        <f>Fixtures!B8</f>
        <v>Crystal Palace</v>
      </c>
      <c r="Q8" s="22">
        <f>VLOOKUP($P8,CornerStats!$A$3:$AE$577,5,FALSE)</f>
        <v>10</v>
      </c>
      <c r="R8" s="22">
        <f>VLOOKUP($P8,CornerStats!$A$3:$AE$577,7,FALSE)</f>
        <v>9.8000000000000007</v>
      </c>
      <c r="S8" s="22">
        <f>VLOOKUP($P8,CornerStats!$A$3:$AE$577,8,FALSE)</f>
        <v>4.2727272727272725</v>
      </c>
      <c r="T8" s="22">
        <f>VLOOKUP($P8,CornerStats!$A$3:$AE$577,10,FALSE)</f>
        <v>3</v>
      </c>
      <c r="U8" s="29">
        <f>VLOOKUP($P8,CornerStats!$A$3:$AE$577,11,FALSE)</f>
        <v>5.7272727272727275</v>
      </c>
      <c r="V8" s="29">
        <f>VLOOKUP($P8,CornerStats!$A$3:$AE$577,13,FALSE)</f>
        <v>6.8</v>
      </c>
      <c r="W8" s="27">
        <f>VLOOKUP($P8,CornerStats!$A$3:$AE$577,14,FALSE)</f>
        <v>0.63636363636363635</v>
      </c>
      <c r="X8" s="27">
        <f>VLOOKUP($P8,CornerStats!$A$3:$AE$577,16,FALSE)</f>
        <v>0.6</v>
      </c>
      <c r="Y8" s="27">
        <f>VLOOKUP($P8,CornerStats!$A$3:$AE$577,17,FALSE)</f>
        <v>0.45454545454545453</v>
      </c>
      <c r="Z8" s="27">
        <f>VLOOKUP($P8,CornerStats!$A$3:$AE$577,19,FALSE)</f>
        <v>0.4</v>
      </c>
      <c r="AA8" s="27">
        <f>VLOOKUP($P8,CornerStats!$A$3:$AE$577,20,FALSE)</f>
        <v>0.63636363636363635</v>
      </c>
      <c r="AB8" s="27">
        <f>VLOOKUP($P8,CornerStats!$A$3:$AE$577,22,FALSE)</f>
        <v>0.6</v>
      </c>
    </row>
    <row r="9" spans="1:28" ht="14.4" hidden="1" thickTop="1" x14ac:dyDescent="0.3">
      <c r="A9" s="22">
        <f>VLOOKUP($M9,CornerStats!$A$3:$AE$577,5,FALSE)</f>
        <v>10.727272727272727</v>
      </c>
      <c r="B9" s="22">
        <f>VLOOKUP($M9,CornerStats!$A$3:$AE$577,6,FALSE)</f>
        <v>11.2</v>
      </c>
      <c r="C9" s="22">
        <f>VLOOKUP($M9,CornerStats!$A$3:$AE$577,8,FALSE)</f>
        <v>7.1818181818181817</v>
      </c>
      <c r="D9" s="22">
        <f>VLOOKUP($M9,CornerStats!$A$3:$AE$577,9,FALSE)</f>
        <v>8.4</v>
      </c>
      <c r="E9" s="29">
        <f>VLOOKUP($M9,CornerStats!$A$3:$AE$577,11,FALSE)</f>
        <v>3.5454545454545454</v>
      </c>
      <c r="F9" s="29">
        <f>VLOOKUP($M9,CornerStats!$A$3:$AE$577,12,FALSE)</f>
        <v>2.8</v>
      </c>
      <c r="G9" s="27">
        <f>VLOOKUP($M9,CornerStats!$A$3:$AE$577,14,FALSE)</f>
        <v>1</v>
      </c>
      <c r="H9" s="27">
        <f>VLOOKUP($M9,CornerStats!$A$3:$AE$577,15,FALSE)</f>
        <v>1</v>
      </c>
      <c r="I9" s="27">
        <f>VLOOKUP($M9,CornerStats!$A$3:$AE$577,17,FALSE)</f>
        <v>0.45454545454545453</v>
      </c>
      <c r="J9" s="27">
        <f>VLOOKUP($M9,CornerStats!$A$3:$AE$577,18,FALSE)</f>
        <v>0.4</v>
      </c>
      <c r="K9" s="27">
        <f>VLOOKUP($M9,CornerStats!$A$3:$AE$577,20,FALSE)</f>
        <v>0.72727272727272729</v>
      </c>
      <c r="L9" s="27">
        <f>VLOOKUP($M9,CornerStats!$A$3:$AE$577,21,FALSE)</f>
        <v>0.6</v>
      </c>
      <c r="M9" s="24" t="str">
        <f>Fixtures!A9</f>
        <v>Leicester City</v>
      </c>
      <c r="N9" s="24" t="str">
        <f>Fixtures!E9</f>
        <v>Premier League</v>
      </c>
      <c r="O9" s="25">
        <f>IF(Fixtures!C9&gt;7,Fixtures!D9)</f>
        <v>43778</v>
      </c>
      <c r="P9" s="24" t="str">
        <f>Fixtures!B9</f>
        <v>Arsenal</v>
      </c>
      <c r="Q9" s="22">
        <f>VLOOKUP($P9,CornerStats!$A$3:$AE$577,5,FALSE)</f>
        <v>14.545454545454545</v>
      </c>
      <c r="R9" s="22">
        <f>VLOOKUP($P9,CornerStats!$A$3:$AE$577,7,FALSE)</f>
        <v>12</v>
      </c>
      <c r="S9" s="22">
        <f>VLOOKUP($P9,CornerStats!$A$3:$AE$577,8,FALSE)</f>
        <v>8.2727272727272734</v>
      </c>
      <c r="T9" s="22">
        <f>VLOOKUP($P9,CornerStats!$A$3:$AE$577,10,FALSE)</f>
        <v>5.4</v>
      </c>
      <c r="U9" s="29">
        <f>VLOOKUP($P9,CornerStats!$A$3:$AE$577,11,FALSE)</f>
        <v>6.2727272727272725</v>
      </c>
      <c r="V9" s="29">
        <f>VLOOKUP($P9,CornerStats!$A$3:$AE$577,13,FALSE)</f>
        <v>6.6</v>
      </c>
      <c r="W9" s="27">
        <f>VLOOKUP($P9,CornerStats!$A$3:$AE$577,14,FALSE)</f>
        <v>0.81818181818181823</v>
      </c>
      <c r="X9" s="27">
        <f>VLOOKUP($P9,CornerStats!$A$3:$AE$577,16,FALSE)</f>
        <v>0.6</v>
      </c>
      <c r="Y9" s="27">
        <f>VLOOKUP($P9,CornerStats!$A$3:$AE$577,17,FALSE)</f>
        <v>0.72727272727272729</v>
      </c>
      <c r="Z9" s="27">
        <f>VLOOKUP($P9,CornerStats!$A$3:$AE$577,19,FALSE)</f>
        <v>0.4</v>
      </c>
      <c r="AA9" s="27">
        <f>VLOOKUP($P9,CornerStats!$A$3:$AE$577,20,FALSE)</f>
        <v>0.27272727272727271</v>
      </c>
      <c r="AB9" s="27">
        <f>VLOOKUP($P9,CornerStats!$A$3:$AE$577,22,FALSE)</f>
        <v>0.6</v>
      </c>
    </row>
    <row r="10" spans="1:28" ht="14.4" hidden="1" thickTop="1" x14ac:dyDescent="0.3">
      <c r="A10" s="22">
        <f>VLOOKUP($M10,CornerStats!$A$3:$AE$577,5,FALSE)</f>
        <v>10.090909090909092</v>
      </c>
      <c r="B10" s="22">
        <f>VLOOKUP($M10,CornerStats!$A$3:$AE$577,6,FALSE)</f>
        <v>9.1999999999999993</v>
      </c>
      <c r="C10" s="22">
        <f>VLOOKUP($M10,CornerStats!$A$3:$AE$577,8,FALSE)</f>
        <v>3.4545454545454546</v>
      </c>
      <c r="D10" s="22">
        <f>VLOOKUP($M10,CornerStats!$A$3:$AE$577,9,FALSE)</f>
        <v>4.5999999999999996</v>
      </c>
      <c r="E10" s="29">
        <f>VLOOKUP($M10,CornerStats!$A$3:$AE$577,11,FALSE)</f>
        <v>6.6363636363636367</v>
      </c>
      <c r="F10" s="29">
        <f>VLOOKUP($M10,CornerStats!$A$3:$AE$577,12,FALSE)</f>
        <v>4.5999999999999996</v>
      </c>
      <c r="G10" s="27">
        <f>VLOOKUP($M10,CornerStats!$A$3:$AE$577,14,FALSE)</f>
        <v>0.81818181818181823</v>
      </c>
      <c r="H10" s="27">
        <f>VLOOKUP($M10,CornerStats!$A$3:$AE$577,15,FALSE)</f>
        <v>0.6</v>
      </c>
      <c r="I10" s="27">
        <f>VLOOKUP($M10,CornerStats!$A$3:$AE$577,17,FALSE)</f>
        <v>0.45454545454545453</v>
      </c>
      <c r="J10" s="27">
        <f>VLOOKUP($M10,CornerStats!$A$3:$AE$577,18,FALSE)</f>
        <v>0.2</v>
      </c>
      <c r="K10" s="27">
        <f>VLOOKUP($M10,CornerStats!$A$3:$AE$577,20,FALSE)</f>
        <v>0.81818181818181823</v>
      </c>
      <c r="L10" s="27">
        <f>VLOOKUP($M10,CornerStats!$A$3:$AE$577,21,FALSE)</f>
        <v>1</v>
      </c>
      <c r="M10" s="24" t="str">
        <f>Fixtures!A10</f>
        <v>Newcastle United</v>
      </c>
      <c r="N10" s="24" t="str">
        <f>Fixtures!E10</f>
        <v>Premier League</v>
      </c>
      <c r="O10" s="25">
        <f>IF(Fixtures!C10&gt;7,Fixtures!D10)</f>
        <v>43778</v>
      </c>
      <c r="P10" s="24" t="str">
        <f>Fixtures!B10</f>
        <v>AFC Bournemouth</v>
      </c>
      <c r="Q10" s="22">
        <f>VLOOKUP($P10,CornerStats!$A$3:$AE$577,5,FALSE)</f>
        <v>12.363636363636363</v>
      </c>
      <c r="R10" s="22">
        <f>VLOOKUP($P10,CornerStats!$A$3:$AE$577,7,FALSE)</f>
        <v>13.4</v>
      </c>
      <c r="S10" s="22">
        <f>VLOOKUP($P10,CornerStats!$A$3:$AE$577,8,FALSE)</f>
        <v>5.4545454545454541</v>
      </c>
      <c r="T10" s="22">
        <f>VLOOKUP($P10,CornerStats!$A$3:$AE$577,10,FALSE)</f>
        <v>6</v>
      </c>
      <c r="U10" s="29">
        <f>VLOOKUP($P10,CornerStats!$A$3:$AE$577,11,FALSE)</f>
        <v>6.9090909090909092</v>
      </c>
      <c r="V10" s="29">
        <f>VLOOKUP($P10,CornerStats!$A$3:$AE$577,13,FALSE)</f>
        <v>7.4</v>
      </c>
      <c r="W10" s="27">
        <f>VLOOKUP($P10,CornerStats!$A$3:$AE$577,14,FALSE)</f>
        <v>0.90909090909090906</v>
      </c>
      <c r="X10" s="27">
        <f>VLOOKUP($P10,CornerStats!$A$3:$AE$577,16,FALSE)</f>
        <v>1</v>
      </c>
      <c r="Y10" s="27">
        <f>VLOOKUP($P10,CornerStats!$A$3:$AE$577,17,FALSE)</f>
        <v>0.63636363636363635</v>
      </c>
      <c r="Z10" s="27">
        <f>VLOOKUP($P10,CornerStats!$A$3:$AE$577,19,FALSE)</f>
        <v>0.6</v>
      </c>
      <c r="AA10" s="27">
        <f>VLOOKUP($P10,CornerStats!$A$3:$AE$577,20,FALSE)</f>
        <v>0.36363636363636365</v>
      </c>
      <c r="AB10" s="27">
        <f>VLOOKUP($P10,CornerStats!$A$3:$AE$577,22,FALSE)</f>
        <v>0.4</v>
      </c>
    </row>
    <row r="11" spans="1:28" ht="14.4" hidden="1" thickTop="1" x14ac:dyDescent="0.3">
      <c r="A11" s="22">
        <f>VLOOKUP($M11,CornerStats!$A$3:$AE$577,5,FALSE)</f>
        <v>10.636363636363637</v>
      </c>
      <c r="B11" s="22">
        <f>VLOOKUP($M11,CornerStats!$A$3:$AE$577,6,FALSE)</f>
        <v>8.8000000000000007</v>
      </c>
      <c r="C11" s="22">
        <f>VLOOKUP($M11,CornerStats!$A$3:$AE$577,8,FALSE)</f>
        <v>3.9090909090909092</v>
      </c>
      <c r="D11" s="22">
        <f>VLOOKUP($M11,CornerStats!$A$3:$AE$577,9,FALSE)</f>
        <v>3.2</v>
      </c>
      <c r="E11" s="29">
        <f>VLOOKUP($M11,CornerStats!$A$3:$AE$577,11,FALSE)</f>
        <v>6.7272727272727275</v>
      </c>
      <c r="F11" s="29">
        <f>VLOOKUP($M11,CornerStats!$A$3:$AE$577,12,FALSE)</f>
        <v>5.6</v>
      </c>
      <c r="G11" s="27">
        <f>VLOOKUP($M11,CornerStats!$A$3:$AE$577,14,FALSE)</f>
        <v>0.72727272727272729</v>
      </c>
      <c r="H11" s="27">
        <f>VLOOKUP($M11,CornerStats!$A$3:$AE$577,15,FALSE)</f>
        <v>0.6</v>
      </c>
      <c r="I11" s="27">
        <f>VLOOKUP($M11,CornerStats!$A$3:$AE$577,17,FALSE)</f>
        <v>0.45454545454545453</v>
      </c>
      <c r="J11" s="27">
        <f>VLOOKUP($M11,CornerStats!$A$3:$AE$577,18,FALSE)</f>
        <v>0.2</v>
      </c>
      <c r="K11" s="27">
        <f>VLOOKUP($M11,CornerStats!$A$3:$AE$577,20,FALSE)</f>
        <v>0.54545454545454541</v>
      </c>
      <c r="L11" s="27">
        <f>VLOOKUP($M11,CornerStats!$A$3:$AE$577,21,FALSE)</f>
        <v>0.8</v>
      </c>
      <c r="M11" s="24" t="str">
        <f>Fixtures!A11</f>
        <v>Southampton</v>
      </c>
      <c r="N11" s="24" t="str">
        <f>Fixtures!E11</f>
        <v>Premier League</v>
      </c>
      <c r="O11" s="25">
        <f>IF(Fixtures!C11&gt;7,Fixtures!D11)</f>
        <v>43778</v>
      </c>
      <c r="P11" s="24" t="str">
        <f>Fixtures!B11</f>
        <v>Everton</v>
      </c>
      <c r="Q11" s="22">
        <f>VLOOKUP($P11,CornerStats!$A$3:$AE$577,5,FALSE)</f>
        <v>10.545454545454545</v>
      </c>
      <c r="R11" s="22">
        <f>VLOOKUP($P11,CornerStats!$A$3:$AE$577,7,FALSE)</f>
        <v>9.8000000000000007</v>
      </c>
      <c r="S11" s="22">
        <f>VLOOKUP($P11,CornerStats!$A$3:$AE$577,8,FALSE)</f>
        <v>6.6363636363636367</v>
      </c>
      <c r="T11" s="22">
        <f>VLOOKUP($P11,CornerStats!$A$3:$AE$577,10,FALSE)</f>
        <v>5.8</v>
      </c>
      <c r="U11" s="29">
        <f>VLOOKUP($P11,CornerStats!$A$3:$AE$577,11,FALSE)</f>
        <v>3.9090909090909092</v>
      </c>
      <c r="V11" s="29">
        <f>VLOOKUP($P11,CornerStats!$A$3:$AE$577,13,FALSE)</f>
        <v>4</v>
      </c>
      <c r="W11" s="27">
        <f>VLOOKUP($P11,CornerStats!$A$3:$AE$577,14,FALSE)</f>
        <v>0.54545454545454541</v>
      </c>
      <c r="X11" s="27">
        <f>VLOOKUP($P11,CornerStats!$A$3:$AE$577,16,FALSE)</f>
        <v>0.4</v>
      </c>
      <c r="Y11" s="27">
        <f>VLOOKUP($P11,CornerStats!$A$3:$AE$577,17,FALSE)</f>
        <v>0.54545454545454541</v>
      </c>
      <c r="Z11" s="27">
        <f>VLOOKUP($P11,CornerStats!$A$3:$AE$577,19,FALSE)</f>
        <v>0.4</v>
      </c>
      <c r="AA11" s="27">
        <f>VLOOKUP($P11,CornerStats!$A$3:$AE$577,20,FALSE)</f>
        <v>0.54545454545454541</v>
      </c>
      <c r="AB11" s="27">
        <f>VLOOKUP($P11,CornerStats!$A$3:$AE$577,22,FALSE)</f>
        <v>0.6</v>
      </c>
    </row>
    <row r="12" spans="1:28" ht="14.4" hidden="1" thickTop="1" x14ac:dyDescent="0.3">
      <c r="A12" s="22">
        <f>VLOOKUP($M12,CornerStats!$A$3:$AE$577,5,FALSE)</f>
        <v>11.454545454545455</v>
      </c>
      <c r="B12" s="22">
        <f>VLOOKUP($M12,CornerStats!$A$3:$AE$577,6,FALSE)</f>
        <v>11.6</v>
      </c>
      <c r="C12" s="22">
        <f>VLOOKUP($M12,CornerStats!$A$3:$AE$577,8,FALSE)</f>
        <v>5.4545454545454541</v>
      </c>
      <c r="D12" s="22">
        <f>VLOOKUP($M12,CornerStats!$A$3:$AE$577,9,FALSE)</f>
        <v>8.1999999999999993</v>
      </c>
      <c r="E12" s="29">
        <f>VLOOKUP($M12,CornerStats!$A$3:$AE$577,11,FALSE)</f>
        <v>6</v>
      </c>
      <c r="F12" s="29">
        <f>VLOOKUP($M12,CornerStats!$A$3:$AE$577,12,FALSE)</f>
        <v>3.4</v>
      </c>
      <c r="G12" s="27">
        <f>VLOOKUP($M12,CornerStats!$A$3:$AE$577,14,FALSE)</f>
        <v>0.72727272727272729</v>
      </c>
      <c r="H12" s="27">
        <f>VLOOKUP($M12,CornerStats!$A$3:$AE$577,15,FALSE)</f>
        <v>0.8</v>
      </c>
      <c r="I12" s="27">
        <f>VLOOKUP($M12,CornerStats!$A$3:$AE$577,17,FALSE)</f>
        <v>0.63636363636363635</v>
      </c>
      <c r="J12" s="27">
        <f>VLOOKUP($M12,CornerStats!$A$3:$AE$577,18,FALSE)</f>
        <v>0.8</v>
      </c>
      <c r="K12" s="27">
        <f>VLOOKUP($M12,CornerStats!$A$3:$AE$577,20,FALSE)</f>
        <v>0.45454545454545453</v>
      </c>
      <c r="L12" s="27">
        <f>VLOOKUP($M12,CornerStats!$A$3:$AE$577,21,FALSE)</f>
        <v>0.2</v>
      </c>
      <c r="M12" s="24" t="str">
        <f>Fixtures!A12</f>
        <v>Tottenham Hotspur</v>
      </c>
      <c r="N12" s="24" t="str">
        <f>Fixtures!E12</f>
        <v>Premier League</v>
      </c>
      <c r="O12" s="25">
        <f>IF(Fixtures!C12&gt;7,Fixtures!D12)</f>
        <v>43778</v>
      </c>
      <c r="P12" s="24" t="str">
        <f>Fixtures!B12</f>
        <v>Sheffield United</v>
      </c>
      <c r="Q12" s="22">
        <f>VLOOKUP($P12,CornerStats!$A$3:$AE$577,5,FALSE)</f>
        <v>12.818181818181818</v>
      </c>
      <c r="R12" s="22">
        <f>VLOOKUP($P12,CornerStats!$A$3:$AE$577,7,FALSE)</f>
        <v>11.4</v>
      </c>
      <c r="S12" s="22">
        <f>VLOOKUP($P12,CornerStats!$A$3:$AE$577,8,FALSE)</f>
        <v>6.2727272727272725</v>
      </c>
      <c r="T12" s="22">
        <f>VLOOKUP($P12,CornerStats!$A$3:$AE$577,10,FALSE)</f>
        <v>4.4000000000000004</v>
      </c>
      <c r="U12" s="29">
        <f>VLOOKUP($P12,CornerStats!$A$3:$AE$577,11,FALSE)</f>
        <v>6.5454545454545459</v>
      </c>
      <c r="V12" s="29">
        <f>VLOOKUP($P12,CornerStats!$A$3:$AE$577,13,FALSE)</f>
        <v>7</v>
      </c>
      <c r="W12" s="27">
        <f>VLOOKUP($P12,CornerStats!$A$3:$AE$577,14,FALSE)</f>
        <v>0.81818181818181823</v>
      </c>
      <c r="X12" s="27">
        <f>VLOOKUP($P12,CornerStats!$A$3:$AE$577,16,FALSE)</f>
        <v>0.6</v>
      </c>
      <c r="Y12" s="27">
        <f>VLOOKUP($P12,CornerStats!$A$3:$AE$577,17,FALSE)</f>
        <v>0.81818181818181823</v>
      </c>
      <c r="Z12" s="27">
        <f>VLOOKUP($P12,CornerStats!$A$3:$AE$577,19,FALSE)</f>
        <v>0.6</v>
      </c>
      <c r="AA12" s="27">
        <f>VLOOKUP($P12,CornerStats!$A$3:$AE$577,20,FALSE)</f>
        <v>0.36363636363636365</v>
      </c>
      <c r="AB12" s="27">
        <f>VLOOKUP($P12,CornerStats!$A$3:$AE$577,22,FALSE)</f>
        <v>0.4</v>
      </c>
    </row>
    <row r="13" spans="1:28" ht="14.4" hidden="1" thickTop="1" x14ac:dyDescent="0.3">
      <c r="A13" s="22">
        <f>VLOOKUP($M13,CornerStats!$A$3:$AE$577,5,FALSE)</f>
        <v>11.5</v>
      </c>
      <c r="B13" s="22">
        <f>VLOOKUP($M13,CornerStats!$A$3:$AE$577,6,FALSE)</f>
        <v>12.75</v>
      </c>
      <c r="C13" s="22">
        <f>VLOOKUP($M13,CornerStats!$A$3:$AE$577,8,FALSE)</f>
        <v>5.2</v>
      </c>
      <c r="D13" s="22">
        <f>VLOOKUP($M13,CornerStats!$A$3:$AE$577,9,FALSE)</f>
        <v>5.25</v>
      </c>
      <c r="E13" s="29">
        <f>VLOOKUP($M13,CornerStats!$A$3:$AE$577,11,FALSE)</f>
        <v>6.3</v>
      </c>
      <c r="F13" s="29">
        <f>VLOOKUP($M13,CornerStats!$A$3:$AE$577,12,FALSE)</f>
        <v>7.5</v>
      </c>
      <c r="G13" s="27">
        <f>VLOOKUP($M13,CornerStats!$A$3:$AE$577,14,FALSE)</f>
        <v>0.6</v>
      </c>
      <c r="H13" s="27">
        <f>VLOOKUP($M13,CornerStats!$A$3:$AE$577,15,FALSE)</f>
        <v>0.75</v>
      </c>
      <c r="I13" s="27">
        <f>VLOOKUP($M13,CornerStats!$A$3:$AE$577,17,FALSE)</f>
        <v>0.6</v>
      </c>
      <c r="J13" s="27">
        <f>VLOOKUP($M13,CornerStats!$A$3:$AE$577,18,FALSE)</f>
        <v>0.75</v>
      </c>
      <c r="K13" s="27">
        <f>VLOOKUP($M13,CornerStats!$A$3:$AE$577,20,FALSE)</f>
        <v>0.4</v>
      </c>
      <c r="L13" s="27">
        <f>VLOOKUP($M13,CornerStats!$A$3:$AE$577,21,FALSE)</f>
        <v>0.25</v>
      </c>
      <c r="M13" s="24" t="str">
        <f>Fixtures!A13</f>
        <v>Brescia</v>
      </c>
      <c r="N13" s="24" t="str">
        <f>Fixtures!E13</f>
        <v>Serie A</v>
      </c>
      <c r="O13" s="25">
        <f>IF(Fixtures!C13&gt;7,Fixtures!D13)</f>
        <v>43778</v>
      </c>
      <c r="P13" s="24" t="str">
        <f>Fixtures!B13</f>
        <v>Torino</v>
      </c>
      <c r="Q13" s="22">
        <f>VLOOKUP($P13,CornerStats!$A$3:$AE$577,5,FALSE)</f>
        <v>12.090909090909092</v>
      </c>
      <c r="R13" s="22">
        <f>VLOOKUP($P13,CornerStats!$A$3:$AE$577,7,FALSE)</f>
        <v>12</v>
      </c>
      <c r="S13" s="22">
        <f>VLOOKUP($P13,CornerStats!$A$3:$AE$577,8,FALSE)</f>
        <v>5.1818181818181817</v>
      </c>
      <c r="T13" s="22">
        <f>VLOOKUP($P13,CornerStats!$A$3:$AE$577,10,FALSE)</f>
        <v>4</v>
      </c>
      <c r="U13" s="29">
        <f>VLOOKUP($P13,CornerStats!$A$3:$AE$577,11,FALSE)</f>
        <v>6.9090909090909092</v>
      </c>
      <c r="V13" s="29">
        <f>VLOOKUP($P13,CornerStats!$A$3:$AE$577,13,FALSE)</f>
        <v>8</v>
      </c>
      <c r="W13" s="27">
        <f>VLOOKUP($P13,CornerStats!$A$3:$AE$577,14,FALSE)</f>
        <v>0.81818181818181823</v>
      </c>
      <c r="X13" s="27">
        <f>VLOOKUP($P13,CornerStats!$A$3:$AE$577,16,FALSE)</f>
        <v>0.8</v>
      </c>
      <c r="Y13" s="27">
        <f>VLOOKUP($P13,CornerStats!$A$3:$AE$577,17,FALSE)</f>
        <v>0.45454545454545453</v>
      </c>
      <c r="Z13" s="27">
        <f>VLOOKUP($P13,CornerStats!$A$3:$AE$577,19,FALSE)</f>
        <v>0.4</v>
      </c>
      <c r="AA13" s="27">
        <f>VLOOKUP($P13,CornerStats!$A$3:$AE$577,20,FALSE)</f>
        <v>0.54545454545454541</v>
      </c>
      <c r="AB13" s="27">
        <f>VLOOKUP($P13,CornerStats!$A$3:$AE$577,22,FALSE)</f>
        <v>0.6</v>
      </c>
    </row>
    <row r="14" spans="1:28" ht="14.4" hidden="1" thickTop="1" x14ac:dyDescent="0.3">
      <c r="A14" s="22">
        <f>VLOOKUP($M14,CornerStats!$A$3:$AE$577,5,FALSE)</f>
        <v>10.454545454545455</v>
      </c>
      <c r="B14" s="22">
        <f>VLOOKUP($M14,CornerStats!$A$3:$AE$577,6,FALSE)</f>
        <v>9.4</v>
      </c>
      <c r="C14" s="22">
        <f>VLOOKUP($M14,CornerStats!$A$3:$AE$577,8,FALSE)</f>
        <v>5.9090909090909092</v>
      </c>
      <c r="D14" s="22">
        <f>VLOOKUP($M14,CornerStats!$A$3:$AE$577,9,FALSE)</f>
        <v>5.4</v>
      </c>
      <c r="E14" s="29">
        <f>VLOOKUP($M14,CornerStats!$A$3:$AE$577,11,FALSE)</f>
        <v>4.5454545454545459</v>
      </c>
      <c r="F14" s="29">
        <f>VLOOKUP($M14,CornerStats!$A$3:$AE$577,12,FALSE)</f>
        <v>4</v>
      </c>
      <c r="G14" s="27">
        <f>VLOOKUP($M14,CornerStats!$A$3:$AE$577,14,FALSE)</f>
        <v>0.81818181818181823</v>
      </c>
      <c r="H14" s="27">
        <f>VLOOKUP($M14,CornerStats!$A$3:$AE$577,15,FALSE)</f>
        <v>0.8</v>
      </c>
      <c r="I14" s="27">
        <f>VLOOKUP($M14,CornerStats!$A$3:$AE$577,17,FALSE)</f>
        <v>0.45454545454545453</v>
      </c>
      <c r="J14" s="27">
        <f>VLOOKUP($M14,CornerStats!$A$3:$AE$577,18,FALSE)</f>
        <v>0.4</v>
      </c>
      <c r="K14" s="27">
        <f>VLOOKUP($M14,CornerStats!$A$3:$AE$577,20,FALSE)</f>
        <v>0.63636363636363635</v>
      </c>
      <c r="L14" s="27">
        <f>VLOOKUP($M14,CornerStats!$A$3:$AE$577,21,FALSE)</f>
        <v>0.8</v>
      </c>
      <c r="M14" s="24" t="str">
        <f>Fixtures!A14</f>
        <v>Internazionale</v>
      </c>
      <c r="N14" s="24" t="str">
        <f>Fixtures!E14</f>
        <v>Serie A</v>
      </c>
      <c r="O14" s="25">
        <f>IF(Fixtures!C14&gt;7,Fixtures!D14)</f>
        <v>43778</v>
      </c>
      <c r="P14" s="24" t="str">
        <f>Fixtures!B14</f>
        <v>Hellas Verona</v>
      </c>
      <c r="Q14" s="22">
        <f>VLOOKUP($P14,CornerStats!$A$3:$AE$577,5,FALSE)</f>
        <v>10.454545454545455</v>
      </c>
      <c r="R14" s="22">
        <f>VLOOKUP($P14,CornerStats!$A$3:$AE$577,7,FALSE)</f>
        <v>10.6</v>
      </c>
      <c r="S14" s="22">
        <f>VLOOKUP($P14,CornerStats!$A$3:$AE$577,8,FALSE)</f>
        <v>5.4545454545454541</v>
      </c>
      <c r="T14" s="22">
        <f>VLOOKUP($P14,CornerStats!$A$3:$AE$577,10,FALSE)</f>
        <v>5.6</v>
      </c>
      <c r="U14" s="29">
        <f>VLOOKUP($P14,CornerStats!$A$3:$AE$577,11,FALSE)</f>
        <v>5</v>
      </c>
      <c r="V14" s="29">
        <f>VLOOKUP($P14,CornerStats!$A$3:$AE$577,13,FALSE)</f>
        <v>5</v>
      </c>
      <c r="W14" s="27">
        <f>VLOOKUP($P14,CornerStats!$A$3:$AE$577,14,FALSE)</f>
        <v>0.63636363636363635</v>
      </c>
      <c r="X14" s="27">
        <f>VLOOKUP($P14,CornerStats!$A$3:$AE$577,16,FALSE)</f>
        <v>0.6</v>
      </c>
      <c r="Y14" s="27">
        <f>VLOOKUP($P14,CornerStats!$A$3:$AE$577,17,FALSE)</f>
        <v>0.45454545454545453</v>
      </c>
      <c r="Z14" s="27">
        <f>VLOOKUP($P14,CornerStats!$A$3:$AE$577,19,FALSE)</f>
        <v>0.4</v>
      </c>
      <c r="AA14" s="27">
        <f>VLOOKUP($P14,CornerStats!$A$3:$AE$577,20,FALSE)</f>
        <v>0.54545454545454541</v>
      </c>
      <c r="AB14" s="27">
        <f>VLOOKUP($P14,CornerStats!$A$3:$AE$577,22,FALSE)</f>
        <v>0.6</v>
      </c>
    </row>
    <row r="15" spans="1:28" ht="14.4" hidden="1" thickTop="1" x14ac:dyDescent="0.3">
      <c r="A15" s="22">
        <f>VLOOKUP($M15,CornerStats!$A$3:$AE$577,5,FALSE)</f>
        <v>10.818181818181818</v>
      </c>
      <c r="B15" s="22">
        <f>VLOOKUP($M15,CornerStats!$A$3:$AE$577,6,FALSE)</f>
        <v>12.4</v>
      </c>
      <c r="C15" s="22">
        <f>VLOOKUP($M15,CornerStats!$A$3:$AE$577,8,FALSE)</f>
        <v>5.9090909090909092</v>
      </c>
      <c r="D15" s="22">
        <f>VLOOKUP($M15,CornerStats!$A$3:$AE$577,9,FALSE)</f>
        <v>7.2</v>
      </c>
      <c r="E15" s="29">
        <f>VLOOKUP($M15,CornerStats!$A$3:$AE$577,11,FALSE)</f>
        <v>4.9090909090909092</v>
      </c>
      <c r="F15" s="29">
        <f>VLOOKUP($M15,CornerStats!$A$3:$AE$577,12,FALSE)</f>
        <v>5.2</v>
      </c>
      <c r="G15" s="27">
        <f>VLOOKUP($M15,CornerStats!$A$3:$AE$577,14,FALSE)</f>
        <v>0.72727272727272729</v>
      </c>
      <c r="H15" s="27">
        <f>VLOOKUP($M15,CornerStats!$A$3:$AE$577,15,FALSE)</f>
        <v>0.8</v>
      </c>
      <c r="I15" s="27">
        <f>VLOOKUP($M15,CornerStats!$A$3:$AE$577,17,FALSE)</f>
        <v>0.45454545454545453</v>
      </c>
      <c r="J15" s="27">
        <f>VLOOKUP($M15,CornerStats!$A$3:$AE$577,18,FALSE)</f>
        <v>0.8</v>
      </c>
      <c r="K15" s="27">
        <f>VLOOKUP($M15,CornerStats!$A$3:$AE$577,20,FALSE)</f>
        <v>0.54545454545454541</v>
      </c>
      <c r="L15" s="27">
        <f>VLOOKUP($M15,CornerStats!$A$3:$AE$577,21,FALSE)</f>
        <v>0.2</v>
      </c>
      <c r="M15" s="24" t="str">
        <f>Fixtures!A15</f>
        <v>Napoli</v>
      </c>
      <c r="N15" s="24" t="str">
        <f>Fixtures!E15</f>
        <v>Serie A</v>
      </c>
      <c r="O15" s="25">
        <f>IF(Fixtures!C15&gt;7,Fixtures!D15)</f>
        <v>43778</v>
      </c>
      <c r="P15" s="24" t="str">
        <f>Fixtures!B15</f>
        <v>Genoa</v>
      </c>
      <c r="Q15" s="22">
        <f>VLOOKUP($P15,CornerStats!$A$3:$AE$577,5,FALSE)</f>
        <v>10.545454545454545</v>
      </c>
      <c r="R15" s="22">
        <f>VLOOKUP($P15,CornerStats!$A$3:$AE$577,7,FALSE)</f>
        <v>9.4</v>
      </c>
      <c r="S15" s="22">
        <f>VLOOKUP($P15,CornerStats!$A$3:$AE$577,8,FALSE)</f>
        <v>5.6363636363636367</v>
      </c>
      <c r="T15" s="22">
        <f>VLOOKUP($P15,CornerStats!$A$3:$AE$577,10,FALSE)</f>
        <v>4</v>
      </c>
      <c r="U15" s="29">
        <f>VLOOKUP($P15,CornerStats!$A$3:$AE$577,11,FALSE)</f>
        <v>4.9090909090909092</v>
      </c>
      <c r="V15" s="29">
        <f>VLOOKUP($P15,CornerStats!$A$3:$AE$577,13,FALSE)</f>
        <v>5.4</v>
      </c>
      <c r="W15" s="27">
        <f>VLOOKUP($P15,CornerStats!$A$3:$AE$577,14,FALSE)</f>
        <v>0.63636363636363635</v>
      </c>
      <c r="X15" s="27">
        <f>VLOOKUP($P15,CornerStats!$A$3:$AE$577,16,FALSE)</f>
        <v>0.6</v>
      </c>
      <c r="Y15" s="27">
        <f>VLOOKUP($P15,CornerStats!$A$3:$AE$577,17,FALSE)</f>
        <v>0.45454545454545453</v>
      </c>
      <c r="Z15" s="27">
        <f>VLOOKUP($P15,CornerStats!$A$3:$AE$577,19,FALSE)</f>
        <v>0.4</v>
      </c>
      <c r="AA15" s="27">
        <f>VLOOKUP($P15,CornerStats!$A$3:$AE$577,20,FALSE)</f>
        <v>0.54545454545454541</v>
      </c>
      <c r="AB15" s="27">
        <f>VLOOKUP($P15,CornerStats!$A$3:$AE$577,22,FALSE)</f>
        <v>0.6</v>
      </c>
    </row>
    <row r="16" spans="1:28" ht="14.4" hidden="1" thickTop="1" x14ac:dyDescent="0.3">
      <c r="A16" s="22">
        <f>VLOOKUP($M16,CornerStats!$A$3:$AE$577,5,FALSE)</f>
        <v>7.666666666666667</v>
      </c>
      <c r="B16" s="22">
        <f>VLOOKUP($M16,CornerStats!$A$3:$AE$577,6,FALSE)</f>
        <v>7.833333333333333</v>
      </c>
      <c r="C16" s="22">
        <f>VLOOKUP($M16,CornerStats!$A$3:$AE$577,8,FALSE)</f>
        <v>3.1666666666666665</v>
      </c>
      <c r="D16" s="22">
        <f>VLOOKUP($M16,CornerStats!$A$3:$AE$577,9,FALSE)</f>
        <v>3.1666666666666665</v>
      </c>
      <c r="E16" s="29">
        <f>VLOOKUP($M16,CornerStats!$A$3:$AE$577,11,FALSE)</f>
        <v>4.5</v>
      </c>
      <c r="F16" s="29">
        <f>VLOOKUP($M16,CornerStats!$A$3:$AE$577,12,FALSE)</f>
        <v>4.666666666666667</v>
      </c>
      <c r="G16" s="27">
        <f>VLOOKUP($M16,CornerStats!$A$3:$AE$577,14,FALSE)</f>
        <v>0.33333333333333331</v>
      </c>
      <c r="H16" s="27">
        <f>VLOOKUP($M16,CornerStats!$A$3:$AE$577,15,FALSE)</f>
        <v>0.33333333333333331</v>
      </c>
      <c r="I16" s="27">
        <f>VLOOKUP($M16,CornerStats!$A$3:$AE$577,17,FALSE)</f>
        <v>0.16666666666666666</v>
      </c>
      <c r="J16" s="27">
        <f>VLOOKUP($M16,CornerStats!$A$3:$AE$577,18,FALSE)</f>
        <v>0.16666666666666666</v>
      </c>
      <c r="K16" s="27">
        <f>VLOOKUP($M16,CornerStats!$A$3:$AE$577,20,FALSE)</f>
        <v>1</v>
      </c>
      <c r="L16" s="27">
        <f>VLOOKUP($M16,CornerStats!$A$3:$AE$577,21,FALSE)</f>
        <v>1</v>
      </c>
      <c r="M16" s="24" t="str">
        <f>Fixtures!A16</f>
        <v>Deportivo Alavés</v>
      </c>
      <c r="N16" s="24" t="str">
        <f>Fixtures!E16</f>
        <v>La Liga</v>
      </c>
      <c r="O16" s="25">
        <f>IF(Fixtures!C16&gt;7,Fixtures!D16)</f>
        <v>43778</v>
      </c>
      <c r="P16" s="24" t="str">
        <f>Fixtures!B16</f>
        <v>Real Valladolid</v>
      </c>
      <c r="Q16" s="22">
        <f>VLOOKUP($P16,CornerStats!$A$3:$AE$577,5,FALSE)</f>
        <v>9</v>
      </c>
      <c r="R16" s="22">
        <f>VLOOKUP($P16,CornerStats!$A$3:$AE$577,7,FALSE)</f>
        <v>8.7142857142857135</v>
      </c>
      <c r="S16" s="22">
        <f>VLOOKUP($P16,CornerStats!$A$3:$AE$577,8,FALSE)</f>
        <v>4.416666666666667</v>
      </c>
      <c r="T16" s="22">
        <f>VLOOKUP($P16,CornerStats!$A$3:$AE$577,10,FALSE)</f>
        <v>4</v>
      </c>
      <c r="U16" s="29">
        <f>VLOOKUP($P16,CornerStats!$A$3:$AE$577,11,FALSE)</f>
        <v>4.583333333333333</v>
      </c>
      <c r="V16" s="29">
        <f>VLOOKUP($P16,CornerStats!$A$3:$AE$577,13,FALSE)</f>
        <v>4.7142857142857144</v>
      </c>
      <c r="W16" s="27">
        <f>VLOOKUP($P16,CornerStats!$A$3:$AE$577,14,FALSE)</f>
        <v>0.41666666666666669</v>
      </c>
      <c r="X16" s="27">
        <f>VLOOKUP($P16,CornerStats!$A$3:$AE$577,16,FALSE)</f>
        <v>0.42857142857142855</v>
      </c>
      <c r="Y16" s="27">
        <f>VLOOKUP($P16,CornerStats!$A$3:$AE$577,17,FALSE)</f>
        <v>0.25</v>
      </c>
      <c r="Z16" s="27">
        <f>VLOOKUP($P16,CornerStats!$A$3:$AE$577,19,FALSE)</f>
        <v>0.2857142857142857</v>
      </c>
      <c r="AA16" s="27">
        <f>VLOOKUP($P16,CornerStats!$A$3:$AE$577,20,FALSE)</f>
        <v>0.75</v>
      </c>
      <c r="AB16" s="27">
        <f>VLOOKUP($P16,CornerStats!$A$3:$AE$577,22,FALSE)</f>
        <v>0.7142857142857143</v>
      </c>
    </row>
    <row r="17" spans="1:28" ht="14.4" hidden="1" thickTop="1" x14ac:dyDescent="0.3">
      <c r="A17" s="22">
        <f>VLOOKUP($M17,CornerStats!$A$3:$AE$577,5,FALSE)</f>
        <v>8.545454545454545</v>
      </c>
      <c r="B17" s="22">
        <f>VLOOKUP($M17,CornerStats!$A$3:$AE$577,6,FALSE)</f>
        <v>11</v>
      </c>
      <c r="C17" s="22">
        <f>VLOOKUP($M17,CornerStats!$A$3:$AE$577,8,FALSE)</f>
        <v>4.8181818181818183</v>
      </c>
      <c r="D17" s="22">
        <f>VLOOKUP($M17,CornerStats!$A$3:$AE$577,9,FALSE)</f>
        <v>6.4</v>
      </c>
      <c r="E17" s="29">
        <f>VLOOKUP($M17,CornerStats!$A$3:$AE$577,11,FALSE)</f>
        <v>3.7272727272727271</v>
      </c>
      <c r="F17" s="29">
        <f>VLOOKUP($M17,CornerStats!$A$3:$AE$577,12,FALSE)</f>
        <v>4.5999999999999996</v>
      </c>
      <c r="G17" s="27">
        <f>VLOOKUP($M17,CornerStats!$A$3:$AE$577,14,FALSE)</f>
        <v>0.54545454545454541</v>
      </c>
      <c r="H17" s="27">
        <f>VLOOKUP($M17,CornerStats!$A$3:$AE$577,15,FALSE)</f>
        <v>0.8</v>
      </c>
      <c r="I17" s="27">
        <f>VLOOKUP($M17,CornerStats!$A$3:$AE$577,17,FALSE)</f>
        <v>0.36363636363636365</v>
      </c>
      <c r="J17" s="27">
        <f>VLOOKUP($M17,CornerStats!$A$3:$AE$577,18,FALSE)</f>
        <v>0.6</v>
      </c>
      <c r="K17" s="27">
        <f>VLOOKUP($M17,CornerStats!$A$3:$AE$577,20,FALSE)</f>
        <v>0.90909090909090906</v>
      </c>
      <c r="L17" s="27">
        <f>VLOOKUP($M17,CornerStats!$A$3:$AE$577,21,FALSE)</f>
        <v>0.8</v>
      </c>
      <c r="M17" s="24" t="str">
        <f>Fixtures!A17</f>
        <v>Barcelona</v>
      </c>
      <c r="N17" s="24" t="str">
        <f>Fixtures!E17</f>
        <v>La Liga</v>
      </c>
      <c r="O17" s="25">
        <f>IF(Fixtures!C17&gt;7,Fixtures!D17)</f>
        <v>43778</v>
      </c>
      <c r="P17" s="24" t="str">
        <f>Fixtures!B17</f>
        <v>Celta Vigo</v>
      </c>
      <c r="Q17" s="22">
        <f>VLOOKUP($P17,CornerStats!$A$3:$AE$577,5,FALSE)</f>
        <v>10.666666666666666</v>
      </c>
      <c r="R17" s="22">
        <f>VLOOKUP($P17,CornerStats!$A$3:$AE$577,7,FALSE)</f>
        <v>12.4</v>
      </c>
      <c r="S17" s="22">
        <f>VLOOKUP($P17,CornerStats!$A$3:$AE$577,8,FALSE)</f>
        <v>4.916666666666667</v>
      </c>
      <c r="T17" s="22">
        <f>VLOOKUP($P17,CornerStats!$A$3:$AE$577,10,FALSE)</f>
        <v>5</v>
      </c>
      <c r="U17" s="29">
        <f>VLOOKUP($P17,CornerStats!$A$3:$AE$577,11,FALSE)</f>
        <v>5.75</v>
      </c>
      <c r="V17" s="29">
        <f>VLOOKUP($P17,CornerStats!$A$3:$AE$577,13,FALSE)</f>
        <v>7.4</v>
      </c>
      <c r="W17" s="27">
        <f>VLOOKUP($P17,CornerStats!$A$3:$AE$577,14,FALSE)</f>
        <v>0.83333333333333337</v>
      </c>
      <c r="X17" s="27">
        <f>VLOOKUP($P17,CornerStats!$A$3:$AE$577,16,FALSE)</f>
        <v>1</v>
      </c>
      <c r="Y17" s="27">
        <f>VLOOKUP($P17,CornerStats!$A$3:$AE$577,17,FALSE)</f>
        <v>0.25</v>
      </c>
      <c r="Z17" s="27">
        <f>VLOOKUP($P17,CornerStats!$A$3:$AE$577,19,FALSE)</f>
        <v>0.6</v>
      </c>
      <c r="AA17" s="27">
        <f>VLOOKUP($P17,CornerStats!$A$3:$AE$577,20,FALSE)</f>
        <v>0.83333333333333337</v>
      </c>
      <c r="AB17" s="27">
        <f>VLOOKUP($P17,CornerStats!$A$3:$AE$577,22,FALSE)</f>
        <v>0.6</v>
      </c>
    </row>
    <row r="18" spans="1:28" ht="14.4" hidden="1" thickTop="1" x14ac:dyDescent="0.3">
      <c r="A18" s="22">
        <f>VLOOKUP($M18,CornerStats!$A$3:$AE$577,5,FALSE)</f>
        <v>8.6666666666666661</v>
      </c>
      <c r="B18" s="22">
        <f>VLOOKUP($M18,CornerStats!$A$3:$AE$577,6,FALSE)</f>
        <v>7.8</v>
      </c>
      <c r="C18" s="22">
        <f>VLOOKUP($M18,CornerStats!$A$3:$AE$577,8,FALSE)</f>
        <v>4.75</v>
      </c>
      <c r="D18" s="22">
        <f>VLOOKUP($M18,CornerStats!$A$3:$AE$577,9,FALSE)</f>
        <v>5.2</v>
      </c>
      <c r="E18" s="29">
        <f>VLOOKUP($M18,CornerStats!$A$3:$AE$577,11,FALSE)</f>
        <v>3.9166666666666665</v>
      </c>
      <c r="F18" s="29">
        <f>VLOOKUP($M18,CornerStats!$A$3:$AE$577,12,FALSE)</f>
        <v>2.6</v>
      </c>
      <c r="G18" s="27">
        <f>VLOOKUP($M18,CornerStats!$A$3:$AE$577,14,FALSE)</f>
        <v>0.58333333333333337</v>
      </c>
      <c r="H18" s="27">
        <f>VLOOKUP($M18,CornerStats!$A$3:$AE$577,15,FALSE)</f>
        <v>0.6</v>
      </c>
      <c r="I18" s="27">
        <f>VLOOKUP($M18,CornerStats!$A$3:$AE$577,17,FALSE)</f>
        <v>0.5</v>
      </c>
      <c r="J18" s="27">
        <f>VLOOKUP($M18,CornerStats!$A$3:$AE$577,18,FALSE)</f>
        <v>0.4</v>
      </c>
      <c r="K18" s="27">
        <f>VLOOKUP($M18,CornerStats!$A$3:$AE$577,20,FALSE)</f>
        <v>0.66666666666666663</v>
      </c>
      <c r="L18" s="27">
        <f>VLOOKUP($M18,CornerStats!$A$3:$AE$577,21,FALSE)</f>
        <v>1</v>
      </c>
      <c r="M18" s="24" t="str">
        <f>Fixtures!A18</f>
        <v>Eibar</v>
      </c>
      <c r="N18" s="24" t="str">
        <f>Fixtures!E18</f>
        <v>La Liga</v>
      </c>
      <c r="O18" s="25">
        <f>IF(Fixtures!C18&gt;7,Fixtures!D18)</f>
        <v>43778</v>
      </c>
      <c r="P18" s="24" t="str">
        <f>Fixtures!B18</f>
        <v>Real Madrid</v>
      </c>
      <c r="Q18" s="22">
        <f>VLOOKUP($P18,CornerStats!$A$3:$AE$577,5,FALSE)</f>
        <v>10.909090909090908</v>
      </c>
      <c r="R18" s="22">
        <f>VLOOKUP($P18,CornerStats!$A$3:$AE$577,7,FALSE)</f>
        <v>10.8</v>
      </c>
      <c r="S18" s="22">
        <f>VLOOKUP($P18,CornerStats!$A$3:$AE$577,8,FALSE)</f>
        <v>6.5454545454545459</v>
      </c>
      <c r="T18" s="22">
        <f>VLOOKUP($P18,CornerStats!$A$3:$AE$577,10,FALSE)</f>
        <v>5.8</v>
      </c>
      <c r="U18" s="29">
        <f>VLOOKUP($P18,CornerStats!$A$3:$AE$577,11,FALSE)</f>
        <v>4.3636363636363633</v>
      </c>
      <c r="V18" s="29">
        <f>VLOOKUP($P18,CornerStats!$A$3:$AE$577,13,FALSE)</f>
        <v>5</v>
      </c>
      <c r="W18" s="27">
        <f>VLOOKUP($P18,CornerStats!$A$3:$AE$577,14,FALSE)</f>
        <v>0.72727272727272729</v>
      </c>
      <c r="X18" s="27">
        <f>VLOOKUP($P18,CornerStats!$A$3:$AE$577,16,FALSE)</f>
        <v>0.8</v>
      </c>
      <c r="Y18" s="27">
        <f>VLOOKUP($P18,CornerStats!$A$3:$AE$577,17,FALSE)</f>
        <v>0.54545454545454541</v>
      </c>
      <c r="Z18" s="27">
        <f>VLOOKUP($P18,CornerStats!$A$3:$AE$577,19,FALSE)</f>
        <v>0.4</v>
      </c>
      <c r="AA18" s="27">
        <f>VLOOKUP($P18,CornerStats!$A$3:$AE$577,20,FALSE)</f>
        <v>0.54545454545454541</v>
      </c>
      <c r="AB18" s="27">
        <f>VLOOKUP($P18,CornerStats!$A$3:$AE$577,22,FALSE)</f>
        <v>0.6</v>
      </c>
    </row>
    <row r="19" spans="1:28" ht="14.4" hidden="1" thickTop="1" x14ac:dyDescent="0.3">
      <c r="A19" s="22">
        <f>VLOOKUP($M19,CornerStats!$A$3:$AE$577,5,FALSE)</f>
        <v>9.1666666666666661</v>
      </c>
      <c r="B19" s="22">
        <f>VLOOKUP($M19,CornerStats!$A$3:$AE$577,6,FALSE)</f>
        <v>9.3333333333333339</v>
      </c>
      <c r="C19" s="22">
        <f>VLOOKUP($M19,CornerStats!$A$3:$AE$577,8,FALSE)</f>
        <v>4.666666666666667</v>
      </c>
      <c r="D19" s="22">
        <f>VLOOKUP($M19,CornerStats!$A$3:$AE$577,9,FALSE)</f>
        <v>5</v>
      </c>
      <c r="E19" s="29">
        <f>VLOOKUP($M19,CornerStats!$A$3:$AE$577,11,FALSE)</f>
        <v>4.5</v>
      </c>
      <c r="F19" s="29">
        <f>VLOOKUP($M19,CornerStats!$A$3:$AE$577,12,FALSE)</f>
        <v>4.333333333333333</v>
      </c>
      <c r="G19" s="27">
        <f>VLOOKUP($M19,CornerStats!$A$3:$AE$577,14,FALSE)</f>
        <v>0.58333333333333337</v>
      </c>
      <c r="H19" s="27">
        <f>VLOOKUP($M19,CornerStats!$A$3:$AE$577,15,FALSE)</f>
        <v>0.66666666666666663</v>
      </c>
      <c r="I19" s="27">
        <f>VLOOKUP($M19,CornerStats!$A$3:$AE$577,17,FALSE)</f>
        <v>0.33333333333333331</v>
      </c>
      <c r="J19" s="27">
        <f>VLOOKUP($M19,CornerStats!$A$3:$AE$577,18,FALSE)</f>
        <v>0.5</v>
      </c>
      <c r="K19" s="27">
        <f>VLOOKUP($M19,CornerStats!$A$3:$AE$577,20,FALSE)</f>
        <v>0.83333333333333337</v>
      </c>
      <c r="L19" s="27">
        <f>VLOOKUP($M19,CornerStats!$A$3:$AE$577,21,FALSE)</f>
        <v>0.83333333333333337</v>
      </c>
      <c r="M19" s="24" t="str">
        <f>Fixtures!A19</f>
        <v>Valencia</v>
      </c>
      <c r="N19" s="24" t="str">
        <f>Fixtures!E19</f>
        <v>La Liga</v>
      </c>
      <c r="O19" s="25">
        <f>IF(Fixtures!C19&gt;7,Fixtures!D19)</f>
        <v>43778</v>
      </c>
      <c r="P19" s="24" t="str">
        <f>Fixtures!B19</f>
        <v>Granada</v>
      </c>
      <c r="Q19" s="22">
        <f>VLOOKUP($P19,CornerStats!$A$3:$AE$577,5,FALSE)</f>
        <v>9.0833333333333339</v>
      </c>
      <c r="R19" s="22">
        <f>VLOOKUP($P19,CornerStats!$A$3:$AE$577,7,FALSE)</f>
        <v>8.8333333333333339</v>
      </c>
      <c r="S19" s="22">
        <f>VLOOKUP($P19,CornerStats!$A$3:$AE$577,8,FALSE)</f>
        <v>4.5</v>
      </c>
      <c r="T19" s="22">
        <f>VLOOKUP($P19,CornerStats!$A$3:$AE$577,10,FALSE)</f>
        <v>4.333333333333333</v>
      </c>
      <c r="U19" s="29">
        <f>VLOOKUP($P19,CornerStats!$A$3:$AE$577,11,FALSE)</f>
        <v>4.583333333333333</v>
      </c>
      <c r="V19" s="29">
        <f>VLOOKUP($P19,CornerStats!$A$3:$AE$577,13,FALSE)</f>
        <v>4.5</v>
      </c>
      <c r="W19" s="27">
        <f>VLOOKUP($P19,CornerStats!$A$3:$AE$577,14,FALSE)</f>
        <v>0.66666666666666663</v>
      </c>
      <c r="X19" s="27">
        <f>VLOOKUP($P19,CornerStats!$A$3:$AE$577,16,FALSE)</f>
        <v>0.5</v>
      </c>
      <c r="Y19" s="27">
        <f>VLOOKUP($P19,CornerStats!$A$3:$AE$577,17,FALSE)</f>
        <v>0.25</v>
      </c>
      <c r="Z19" s="27">
        <f>VLOOKUP($P19,CornerStats!$A$3:$AE$577,19,FALSE)</f>
        <v>0.16666666666666666</v>
      </c>
      <c r="AA19" s="27">
        <f>VLOOKUP($P19,CornerStats!$A$3:$AE$577,20,FALSE)</f>
        <v>0.83333333333333337</v>
      </c>
      <c r="AB19" s="27">
        <f>VLOOKUP($P19,CornerStats!$A$3:$AE$577,22,FALSE)</f>
        <v>0.83333333333333337</v>
      </c>
    </row>
    <row r="20" spans="1:28" ht="14.4" hidden="1" thickTop="1" x14ac:dyDescent="0.3">
      <c r="A20" s="22">
        <f>VLOOKUP($M20,CornerStats!$A$3:$AE$577,5,FALSE)</f>
        <v>9.1666666666666661</v>
      </c>
      <c r="B20" s="22">
        <f>VLOOKUP($M20,CornerStats!$A$3:$AE$577,6,FALSE)</f>
        <v>9.3333333333333339</v>
      </c>
      <c r="C20" s="22">
        <f>VLOOKUP($M20,CornerStats!$A$3:$AE$577,8,FALSE)</f>
        <v>4.333333333333333</v>
      </c>
      <c r="D20" s="22">
        <f>VLOOKUP($M20,CornerStats!$A$3:$AE$577,9,FALSE)</f>
        <v>4.833333333333333</v>
      </c>
      <c r="E20" s="29">
        <f>VLOOKUP($M20,CornerStats!$A$3:$AE$577,11,FALSE)</f>
        <v>4.833333333333333</v>
      </c>
      <c r="F20" s="29">
        <f>VLOOKUP($M20,CornerStats!$A$3:$AE$577,12,FALSE)</f>
        <v>4.5</v>
      </c>
      <c r="G20" s="27">
        <f>VLOOKUP($M20,CornerStats!$A$3:$AE$577,14,FALSE)</f>
        <v>0.58333333333333337</v>
      </c>
      <c r="H20" s="27">
        <f>VLOOKUP($M20,CornerStats!$A$3:$AE$577,15,FALSE)</f>
        <v>0.5</v>
      </c>
      <c r="I20" s="27">
        <f>VLOOKUP($M20,CornerStats!$A$3:$AE$577,17,FALSE)</f>
        <v>0.25</v>
      </c>
      <c r="J20" s="27">
        <f>VLOOKUP($M20,CornerStats!$A$3:$AE$577,18,FALSE)</f>
        <v>0.33333333333333331</v>
      </c>
      <c r="K20" s="27">
        <f>VLOOKUP($M20,CornerStats!$A$3:$AE$577,20,FALSE)</f>
        <v>0.75</v>
      </c>
      <c r="L20" s="27">
        <f>VLOOKUP($M20,CornerStats!$A$3:$AE$577,21,FALSE)</f>
        <v>0.66666666666666663</v>
      </c>
      <c r="M20" s="24" t="str">
        <f>Fixtures!A20</f>
        <v>Monaco</v>
      </c>
      <c r="N20" s="24" t="str">
        <f>Fixtures!E20</f>
        <v>Ligue 1</v>
      </c>
      <c r="O20" s="25">
        <f>IF(Fixtures!C20&gt;7,Fixtures!D20)</f>
        <v>43778</v>
      </c>
      <c r="P20" s="24" t="str">
        <f>Fixtures!B20</f>
        <v>Dijon</v>
      </c>
      <c r="Q20" s="22">
        <f>VLOOKUP($P20,CornerStats!$A$3:$AE$577,5,FALSE)</f>
        <v>10.583333333333334</v>
      </c>
      <c r="R20" s="22">
        <f>VLOOKUP($P20,CornerStats!$A$3:$AE$577,7,FALSE)</f>
        <v>10.166666666666666</v>
      </c>
      <c r="S20" s="22">
        <f>VLOOKUP($P20,CornerStats!$A$3:$AE$577,8,FALSE)</f>
        <v>4.916666666666667</v>
      </c>
      <c r="T20" s="22">
        <f>VLOOKUP($P20,CornerStats!$A$3:$AE$577,10,FALSE)</f>
        <v>3.5</v>
      </c>
      <c r="U20" s="29">
        <f>VLOOKUP($P20,CornerStats!$A$3:$AE$577,11,FALSE)</f>
        <v>5.666666666666667</v>
      </c>
      <c r="V20" s="29">
        <f>VLOOKUP($P20,CornerStats!$A$3:$AE$577,13,FALSE)</f>
        <v>6.666666666666667</v>
      </c>
      <c r="W20" s="27">
        <f>VLOOKUP($P20,CornerStats!$A$3:$AE$577,14,FALSE)</f>
        <v>0.83333333333333337</v>
      </c>
      <c r="X20" s="27">
        <f>VLOOKUP($P20,CornerStats!$A$3:$AE$577,16,FALSE)</f>
        <v>0.83333333333333337</v>
      </c>
      <c r="Y20" s="27">
        <f>VLOOKUP($P20,CornerStats!$A$3:$AE$577,17,FALSE)</f>
        <v>0.41666666666666669</v>
      </c>
      <c r="Z20" s="27">
        <f>VLOOKUP($P20,CornerStats!$A$3:$AE$577,19,FALSE)</f>
        <v>0.33333333333333331</v>
      </c>
      <c r="AA20" s="27">
        <f>VLOOKUP($P20,CornerStats!$A$3:$AE$577,20,FALSE)</f>
        <v>0.66666666666666663</v>
      </c>
      <c r="AB20" s="27">
        <f>VLOOKUP($P20,CornerStats!$A$3:$AE$577,22,FALSE)</f>
        <v>0.66666666666666663</v>
      </c>
    </row>
    <row r="21" spans="1:28" ht="14.4" hidden="1" thickTop="1" x14ac:dyDescent="0.3">
      <c r="A21" s="22">
        <f>VLOOKUP($M21,CornerStats!$A$3:$AE$577,5,FALSE)</f>
        <v>9.4166666666666661</v>
      </c>
      <c r="B21" s="22">
        <f>VLOOKUP($M21,CornerStats!$A$3:$AE$577,6,FALSE)</f>
        <v>9.3333333333333339</v>
      </c>
      <c r="C21" s="22">
        <f>VLOOKUP($M21,CornerStats!$A$3:$AE$577,8,FALSE)</f>
        <v>4.916666666666667</v>
      </c>
      <c r="D21" s="22">
        <f>VLOOKUP($M21,CornerStats!$A$3:$AE$577,9,FALSE)</f>
        <v>4.5</v>
      </c>
      <c r="E21" s="29">
        <f>VLOOKUP($M21,CornerStats!$A$3:$AE$577,11,FALSE)</f>
        <v>4.5</v>
      </c>
      <c r="F21" s="29">
        <f>VLOOKUP($M21,CornerStats!$A$3:$AE$577,12,FALSE)</f>
        <v>4.833333333333333</v>
      </c>
      <c r="G21" s="27">
        <f>VLOOKUP($M21,CornerStats!$A$3:$AE$577,14,FALSE)</f>
        <v>0.41666666666666669</v>
      </c>
      <c r="H21" s="27">
        <f>VLOOKUP($M21,CornerStats!$A$3:$AE$577,15,FALSE)</f>
        <v>0.33333333333333331</v>
      </c>
      <c r="I21" s="27">
        <f>VLOOKUP($M21,CornerStats!$A$3:$AE$577,17,FALSE)</f>
        <v>0.41666666666666669</v>
      </c>
      <c r="J21" s="27">
        <f>VLOOKUP($M21,CornerStats!$A$3:$AE$577,18,FALSE)</f>
        <v>0.33333333333333331</v>
      </c>
      <c r="K21" s="27">
        <f>VLOOKUP($M21,CornerStats!$A$3:$AE$577,20,FALSE)</f>
        <v>0.66666666666666663</v>
      </c>
      <c r="L21" s="27">
        <f>VLOOKUP($M21,CornerStats!$A$3:$AE$577,21,FALSE)</f>
        <v>0.66666666666666663</v>
      </c>
      <c r="M21" s="24" t="str">
        <f>Fixtures!A21</f>
        <v>Lille</v>
      </c>
      <c r="N21" s="24" t="str">
        <f>Fixtures!E21</f>
        <v>Ligue 1</v>
      </c>
      <c r="O21" s="25">
        <f>IF(Fixtures!C21&gt;7,Fixtures!D21)</f>
        <v>43778</v>
      </c>
      <c r="P21" s="24" t="str">
        <f>Fixtures!B21</f>
        <v>Metz</v>
      </c>
      <c r="Q21" s="22">
        <f>VLOOKUP($P21,CornerStats!$A$3:$AE$577,5,FALSE)</f>
        <v>8.9166666666666661</v>
      </c>
      <c r="R21" s="22">
        <f>VLOOKUP($P21,CornerStats!$A$3:$AE$577,7,FALSE)</f>
        <v>8.8333333333333339</v>
      </c>
      <c r="S21" s="22">
        <f>VLOOKUP($P21,CornerStats!$A$3:$AE$577,8,FALSE)</f>
        <v>4.333333333333333</v>
      </c>
      <c r="T21" s="22">
        <f>VLOOKUP($P21,CornerStats!$A$3:$AE$577,10,FALSE)</f>
        <v>4.5</v>
      </c>
      <c r="U21" s="29">
        <f>VLOOKUP($P21,CornerStats!$A$3:$AE$577,11,FALSE)</f>
        <v>4.583333333333333</v>
      </c>
      <c r="V21" s="29">
        <f>VLOOKUP($P21,CornerStats!$A$3:$AE$577,13,FALSE)</f>
        <v>4.333333333333333</v>
      </c>
      <c r="W21" s="27">
        <f>VLOOKUP($P21,CornerStats!$A$3:$AE$577,14,FALSE)</f>
        <v>0.66666666666666663</v>
      </c>
      <c r="X21" s="27">
        <f>VLOOKUP($P21,CornerStats!$A$3:$AE$577,16,FALSE)</f>
        <v>0.66666666666666663</v>
      </c>
      <c r="Y21" s="27">
        <f>VLOOKUP($P21,CornerStats!$A$3:$AE$577,17,FALSE)</f>
        <v>0.25</v>
      </c>
      <c r="Z21" s="27">
        <f>VLOOKUP($P21,CornerStats!$A$3:$AE$577,19,FALSE)</f>
        <v>0.33333333333333331</v>
      </c>
      <c r="AA21" s="27">
        <f>VLOOKUP($P21,CornerStats!$A$3:$AE$577,20,FALSE)</f>
        <v>0.91666666666666663</v>
      </c>
      <c r="AB21" s="27">
        <f>VLOOKUP($P21,CornerStats!$A$3:$AE$577,22,FALSE)</f>
        <v>0.83333333333333337</v>
      </c>
    </row>
    <row r="22" spans="1:28" ht="14.4" hidden="1" thickTop="1" x14ac:dyDescent="0.3">
      <c r="A22" s="22">
        <f>VLOOKUP($M22,CornerStats!$A$3:$AE$577,5,FALSE)</f>
        <v>10.583333333333334</v>
      </c>
      <c r="B22" s="22">
        <f>VLOOKUP($M22,CornerStats!$A$3:$AE$577,6,FALSE)</f>
        <v>10.166666666666666</v>
      </c>
      <c r="C22" s="22">
        <f>VLOOKUP($M22,CornerStats!$A$3:$AE$577,8,FALSE)</f>
        <v>4.25</v>
      </c>
      <c r="D22" s="22">
        <f>VLOOKUP($M22,CornerStats!$A$3:$AE$577,9,FALSE)</f>
        <v>4.166666666666667</v>
      </c>
      <c r="E22" s="29">
        <f>VLOOKUP($M22,CornerStats!$A$3:$AE$577,11,FALSE)</f>
        <v>6.333333333333333</v>
      </c>
      <c r="F22" s="29">
        <f>VLOOKUP($M22,CornerStats!$A$3:$AE$577,12,FALSE)</f>
        <v>6</v>
      </c>
      <c r="G22" s="27">
        <f>VLOOKUP($M22,CornerStats!$A$3:$AE$577,14,FALSE)</f>
        <v>0.66666666666666663</v>
      </c>
      <c r="H22" s="27">
        <f>VLOOKUP($M22,CornerStats!$A$3:$AE$577,15,FALSE)</f>
        <v>0.66666666666666663</v>
      </c>
      <c r="I22" s="27">
        <f>VLOOKUP($M22,CornerStats!$A$3:$AE$577,17,FALSE)</f>
        <v>0.58333333333333337</v>
      </c>
      <c r="J22" s="27">
        <f>VLOOKUP($M22,CornerStats!$A$3:$AE$577,18,FALSE)</f>
        <v>0.66666666666666663</v>
      </c>
      <c r="K22" s="27">
        <f>VLOOKUP($M22,CornerStats!$A$3:$AE$577,20,FALSE)</f>
        <v>0.66666666666666663</v>
      </c>
      <c r="L22" s="27">
        <f>VLOOKUP($M22,CornerStats!$A$3:$AE$577,21,FALSE)</f>
        <v>0.83333333333333337</v>
      </c>
      <c r="M22" s="24" t="str">
        <f>Fixtures!A22</f>
        <v>Brest</v>
      </c>
      <c r="N22" s="24" t="str">
        <f>Fixtures!E22</f>
        <v>Ligue 1</v>
      </c>
      <c r="O22" s="25">
        <f>IF(Fixtures!C22&gt;7,Fixtures!D22)</f>
        <v>43778</v>
      </c>
      <c r="P22" s="24" t="str">
        <f>Fixtures!B22</f>
        <v>PSG</v>
      </c>
      <c r="Q22" s="22">
        <f>VLOOKUP($P22,CornerStats!$A$3:$AE$577,5,FALSE)</f>
        <v>10.166666666666666</v>
      </c>
      <c r="R22" s="22">
        <f>VLOOKUP($P22,CornerStats!$A$3:$AE$577,7,FALSE)</f>
        <v>11.166666666666666</v>
      </c>
      <c r="S22" s="22">
        <f>VLOOKUP($P22,CornerStats!$A$3:$AE$577,8,FALSE)</f>
        <v>7.416666666666667</v>
      </c>
      <c r="T22" s="22">
        <f>VLOOKUP($P22,CornerStats!$A$3:$AE$577,10,FALSE)</f>
        <v>8.8333333333333339</v>
      </c>
      <c r="U22" s="29">
        <f>VLOOKUP($P22,CornerStats!$A$3:$AE$577,11,FALSE)</f>
        <v>2.75</v>
      </c>
      <c r="V22" s="29">
        <f>VLOOKUP($P22,CornerStats!$A$3:$AE$577,13,FALSE)</f>
        <v>2.3333333333333335</v>
      </c>
      <c r="W22" s="27">
        <f>VLOOKUP($P22,CornerStats!$A$3:$AE$577,14,FALSE)</f>
        <v>0.66666666666666663</v>
      </c>
      <c r="X22" s="27">
        <f>VLOOKUP($P22,CornerStats!$A$3:$AE$577,16,FALSE)</f>
        <v>1</v>
      </c>
      <c r="Y22" s="27">
        <f>VLOOKUP($P22,CornerStats!$A$3:$AE$577,17,FALSE)</f>
        <v>0.5</v>
      </c>
      <c r="Z22" s="27">
        <f>VLOOKUP($P22,CornerStats!$A$3:$AE$577,19,FALSE)</f>
        <v>0.66666666666666663</v>
      </c>
      <c r="AA22" s="27">
        <f>VLOOKUP($P22,CornerStats!$A$3:$AE$577,20,FALSE)</f>
        <v>0.66666666666666663</v>
      </c>
      <c r="AB22" s="27">
        <f>VLOOKUP($P22,CornerStats!$A$3:$AE$577,22,FALSE)</f>
        <v>0.66666666666666663</v>
      </c>
    </row>
    <row r="23" spans="1:28" ht="14.4" hidden="1" thickTop="1" x14ac:dyDescent="0.3">
      <c r="A23" s="22">
        <f>VLOOKUP($M23,CornerStats!$A$3:$AE$577,5,FALSE)</f>
        <v>9.3333333333333339</v>
      </c>
      <c r="B23" s="22">
        <f>VLOOKUP($M23,CornerStats!$A$3:$AE$577,6,FALSE)</f>
        <v>8.6666666666666661</v>
      </c>
      <c r="C23" s="22">
        <f>VLOOKUP($M23,CornerStats!$A$3:$AE$577,8,FALSE)</f>
        <v>4.333333333333333</v>
      </c>
      <c r="D23" s="22">
        <f>VLOOKUP($M23,CornerStats!$A$3:$AE$577,9,FALSE)</f>
        <v>4.333333333333333</v>
      </c>
      <c r="E23" s="29">
        <f>VLOOKUP($M23,CornerStats!$A$3:$AE$577,11,FALSE)</f>
        <v>5</v>
      </c>
      <c r="F23" s="29">
        <f>VLOOKUP($M23,CornerStats!$A$3:$AE$577,12,FALSE)</f>
        <v>4.333333333333333</v>
      </c>
      <c r="G23" s="27">
        <f>VLOOKUP($M23,CornerStats!$A$3:$AE$577,14,FALSE)</f>
        <v>0.66666666666666663</v>
      </c>
      <c r="H23" s="27">
        <f>VLOOKUP($M23,CornerStats!$A$3:$AE$577,15,FALSE)</f>
        <v>0.66666666666666663</v>
      </c>
      <c r="I23" s="27">
        <f>VLOOKUP($M23,CornerStats!$A$3:$AE$577,17,FALSE)</f>
        <v>0.33333333333333331</v>
      </c>
      <c r="J23" s="27">
        <f>VLOOKUP($M23,CornerStats!$A$3:$AE$577,18,FALSE)</f>
        <v>0.16666666666666666</v>
      </c>
      <c r="K23" s="27">
        <f>VLOOKUP($M23,CornerStats!$A$3:$AE$577,20,FALSE)</f>
        <v>0.75</v>
      </c>
      <c r="L23" s="27">
        <f>VLOOKUP($M23,CornerStats!$A$3:$AE$577,21,FALSE)</f>
        <v>0.83333333333333337</v>
      </c>
      <c r="M23" s="24" t="str">
        <f>Fixtures!A23</f>
        <v>Reims</v>
      </c>
      <c r="N23" s="24" t="str">
        <f>Fixtures!E23</f>
        <v>Ligue 1</v>
      </c>
      <c r="O23" s="25">
        <f>IF(Fixtures!C23&gt;7,Fixtures!D23)</f>
        <v>43778</v>
      </c>
      <c r="P23" s="24" t="str">
        <f>Fixtures!B23</f>
        <v>Angers SCO</v>
      </c>
      <c r="Q23" s="22">
        <f>VLOOKUP($P23,CornerStats!$A$3:$AE$577,5,FALSE)</f>
        <v>9.3333333333333339</v>
      </c>
      <c r="R23" s="22">
        <f>VLOOKUP($P23,CornerStats!$A$3:$AE$577,7,FALSE)</f>
        <v>9</v>
      </c>
      <c r="S23" s="22">
        <f>VLOOKUP($P23,CornerStats!$A$3:$AE$577,8,FALSE)</f>
        <v>5.5</v>
      </c>
      <c r="T23" s="22">
        <f>VLOOKUP($P23,CornerStats!$A$3:$AE$577,10,FALSE)</f>
        <v>4.5999999999999996</v>
      </c>
      <c r="U23" s="29">
        <f>VLOOKUP($P23,CornerStats!$A$3:$AE$577,11,FALSE)</f>
        <v>3.8333333333333335</v>
      </c>
      <c r="V23" s="29">
        <f>VLOOKUP($P23,CornerStats!$A$3:$AE$577,13,FALSE)</f>
        <v>4.4000000000000004</v>
      </c>
      <c r="W23" s="27">
        <f>VLOOKUP($P23,CornerStats!$A$3:$AE$577,14,FALSE)</f>
        <v>0.41666666666666669</v>
      </c>
      <c r="X23" s="27">
        <f>VLOOKUP($P23,CornerStats!$A$3:$AE$577,16,FALSE)</f>
        <v>0.2</v>
      </c>
      <c r="Y23" s="27">
        <f>VLOOKUP($P23,CornerStats!$A$3:$AE$577,17,FALSE)</f>
        <v>0.33333333333333331</v>
      </c>
      <c r="Z23" s="27">
        <f>VLOOKUP($P23,CornerStats!$A$3:$AE$577,19,FALSE)</f>
        <v>0.2</v>
      </c>
      <c r="AA23" s="27">
        <f>VLOOKUP($P23,CornerStats!$A$3:$AE$577,20,FALSE)</f>
        <v>0.66666666666666663</v>
      </c>
      <c r="AB23" s="27">
        <f>VLOOKUP($P23,CornerStats!$A$3:$AE$577,22,FALSE)</f>
        <v>0.8</v>
      </c>
    </row>
    <row r="24" spans="1:28" ht="14.4" hidden="1" thickTop="1" x14ac:dyDescent="0.3">
      <c r="A24" s="22">
        <f>VLOOKUP($M24,CornerStats!$A$3:$AE$577,5,FALSE)</f>
        <v>9</v>
      </c>
      <c r="B24" s="22">
        <f>VLOOKUP($M24,CornerStats!$A$3:$AE$577,6,FALSE)</f>
        <v>8.6666666666666661</v>
      </c>
      <c r="C24" s="22">
        <f>VLOOKUP($M24,CornerStats!$A$3:$AE$577,8,FALSE)</f>
        <v>4.916666666666667</v>
      </c>
      <c r="D24" s="22">
        <f>VLOOKUP($M24,CornerStats!$A$3:$AE$577,9,FALSE)</f>
        <v>4.833333333333333</v>
      </c>
      <c r="E24" s="29">
        <f>VLOOKUP($M24,CornerStats!$A$3:$AE$577,11,FALSE)</f>
        <v>4.083333333333333</v>
      </c>
      <c r="F24" s="29">
        <f>VLOOKUP($M24,CornerStats!$A$3:$AE$577,12,FALSE)</f>
        <v>3.8333333333333335</v>
      </c>
      <c r="G24" s="27">
        <f>VLOOKUP($M24,CornerStats!$A$3:$AE$577,14,FALSE)</f>
        <v>0.5</v>
      </c>
      <c r="H24" s="27">
        <f>VLOOKUP($M24,CornerStats!$A$3:$AE$577,15,FALSE)</f>
        <v>0.5</v>
      </c>
      <c r="I24" s="27">
        <f>VLOOKUP($M24,CornerStats!$A$3:$AE$577,17,FALSE)</f>
        <v>0.41666666666666669</v>
      </c>
      <c r="J24" s="27">
        <f>VLOOKUP($M24,CornerStats!$A$3:$AE$577,18,FALSE)</f>
        <v>0.33333333333333331</v>
      </c>
      <c r="K24" s="27">
        <f>VLOOKUP($M24,CornerStats!$A$3:$AE$577,20,FALSE)</f>
        <v>0.75</v>
      </c>
      <c r="L24" s="27">
        <f>VLOOKUP($M24,CornerStats!$A$3:$AE$577,21,FALSE)</f>
        <v>1</v>
      </c>
      <c r="M24" s="24" t="str">
        <f>Fixtures!A24</f>
        <v>Strasbourg</v>
      </c>
      <c r="N24" s="24" t="str">
        <f>Fixtures!E24</f>
        <v>Ligue 1</v>
      </c>
      <c r="O24" s="25">
        <f>IF(Fixtures!C24&gt;7,Fixtures!D24)</f>
        <v>43778</v>
      </c>
      <c r="P24" s="24" t="str">
        <f>Fixtures!B24</f>
        <v>Nîmes</v>
      </c>
      <c r="Q24" s="22">
        <f>VLOOKUP($P24,CornerStats!$A$3:$AE$577,5,FALSE)</f>
        <v>10.727272727272727</v>
      </c>
      <c r="R24" s="22">
        <f>VLOOKUP($P24,CornerStats!$A$3:$AE$577,7,FALSE)</f>
        <v>10.5</v>
      </c>
      <c r="S24" s="22">
        <f>VLOOKUP($P24,CornerStats!$A$3:$AE$577,8,FALSE)</f>
        <v>5.6363636363636367</v>
      </c>
      <c r="T24" s="22">
        <f>VLOOKUP($P24,CornerStats!$A$3:$AE$577,10,FALSE)</f>
        <v>5.5</v>
      </c>
      <c r="U24" s="29">
        <f>VLOOKUP($P24,CornerStats!$A$3:$AE$577,11,FALSE)</f>
        <v>5.0909090909090908</v>
      </c>
      <c r="V24" s="29">
        <f>VLOOKUP($P24,CornerStats!$A$3:$AE$577,13,FALSE)</f>
        <v>5</v>
      </c>
      <c r="W24" s="27">
        <f>VLOOKUP($P24,CornerStats!$A$3:$AE$577,14,FALSE)</f>
        <v>0.72727272727272729</v>
      </c>
      <c r="X24" s="27">
        <f>VLOOKUP($P24,CornerStats!$A$3:$AE$577,16,FALSE)</f>
        <v>0.66666666666666663</v>
      </c>
      <c r="Y24" s="27">
        <f>VLOOKUP($P24,CornerStats!$A$3:$AE$577,17,FALSE)</f>
        <v>0.54545454545454541</v>
      </c>
      <c r="Z24" s="27">
        <f>VLOOKUP($P24,CornerStats!$A$3:$AE$577,19,FALSE)</f>
        <v>0.5</v>
      </c>
      <c r="AA24" s="27">
        <f>VLOOKUP($P24,CornerStats!$A$3:$AE$577,20,FALSE)</f>
        <v>0.45454545454545453</v>
      </c>
      <c r="AB24" s="27">
        <f>VLOOKUP($P24,CornerStats!$A$3:$AE$577,22,FALSE)</f>
        <v>0.5</v>
      </c>
    </row>
    <row r="25" spans="1:28" ht="14.4" hidden="1" thickTop="1" x14ac:dyDescent="0.3">
      <c r="A25" s="22">
        <f>VLOOKUP($M25,CornerStats!$A$3:$AE$577,5,FALSE)</f>
        <v>10.6</v>
      </c>
      <c r="B25" s="22">
        <f>VLOOKUP($M25,CornerStats!$A$3:$AE$577,6,FALSE)</f>
        <v>12.2</v>
      </c>
      <c r="C25" s="22">
        <f>VLOOKUP($M25,CornerStats!$A$3:$AE$577,8,FALSE)</f>
        <v>7.3</v>
      </c>
      <c r="D25" s="22">
        <f>VLOOKUP($M25,CornerStats!$A$3:$AE$577,9,FALSE)</f>
        <v>10.199999999999999</v>
      </c>
      <c r="E25" s="29">
        <f>VLOOKUP($M25,CornerStats!$A$3:$AE$577,11,FALSE)</f>
        <v>3.3</v>
      </c>
      <c r="F25" s="29">
        <f>VLOOKUP($M25,CornerStats!$A$3:$AE$577,12,FALSE)</f>
        <v>2</v>
      </c>
      <c r="G25" s="27">
        <f>VLOOKUP($M25,CornerStats!$A$3:$AE$577,14,FALSE)</f>
        <v>0.8</v>
      </c>
      <c r="H25" s="27">
        <f>VLOOKUP($M25,CornerStats!$A$3:$AE$577,15,FALSE)</f>
        <v>1</v>
      </c>
      <c r="I25" s="27">
        <f>VLOOKUP($M25,CornerStats!$A$3:$AE$577,17,FALSE)</f>
        <v>0.5</v>
      </c>
      <c r="J25" s="27">
        <f>VLOOKUP($M25,CornerStats!$A$3:$AE$577,18,FALSE)</f>
        <v>0.8</v>
      </c>
      <c r="K25" s="27">
        <f>VLOOKUP($M25,CornerStats!$A$3:$AE$577,20,FALSE)</f>
        <v>0.6</v>
      </c>
      <c r="L25" s="27">
        <f>VLOOKUP($M25,CornerStats!$A$3:$AE$577,21,FALSE)</f>
        <v>0.4</v>
      </c>
      <c r="M25" s="24" t="str">
        <f>Fixtures!A25</f>
        <v>Bayern Munich</v>
      </c>
      <c r="N25" s="24" t="str">
        <f>Fixtures!E25</f>
        <v>Bundesliga</v>
      </c>
      <c r="O25" s="25">
        <f>IF(Fixtures!C25&gt;7,Fixtures!D25)</f>
        <v>43778</v>
      </c>
      <c r="P25" s="24" t="str">
        <f>Fixtures!B25</f>
        <v>Borussia Dortmund</v>
      </c>
      <c r="Q25" s="22">
        <f>VLOOKUP($P25,CornerStats!$A$3:$AE$577,5,FALSE)</f>
        <v>11.7</v>
      </c>
      <c r="R25" s="22">
        <f>VLOOKUP($P25,CornerStats!$A$3:$AE$577,7,FALSE)</f>
        <v>12.6</v>
      </c>
      <c r="S25" s="22">
        <f>VLOOKUP($P25,CornerStats!$A$3:$AE$577,8,FALSE)</f>
        <v>7.2</v>
      </c>
      <c r="T25" s="22">
        <f>VLOOKUP($P25,CornerStats!$A$3:$AE$577,10,FALSE)</f>
        <v>6.6</v>
      </c>
      <c r="U25" s="29">
        <f>VLOOKUP($P25,CornerStats!$A$3:$AE$577,11,FALSE)</f>
        <v>4.5</v>
      </c>
      <c r="V25" s="29">
        <f>VLOOKUP($P25,CornerStats!$A$3:$AE$577,13,FALSE)</f>
        <v>6</v>
      </c>
      <c r="W25" s="27">
        <f>VLOOKUP($P25,CornerStats!$A$3:$AE$577,14,FALSE)</f>
        <v>0.9</v>
      </c>
      <c r="X25" s="27">
        <f>VLOOKUP($P25,CornerStats!$A$3:$AE$577,16,FALSE)</f>
        <v>1</v>
      </c>
      <c r="Y25" s="27">
        <f>VLOOKUP($P25,CornerStats!$A$3:$AE$577,17,FALSE)</f>
        <v>0.6</v>
      </c>
      <c r="Z25" s="27">
        <f>VLOOKUP($P25,CornerStats!$A$3:$AE$577,19,FALSE)</f>
        <v>0.8</v>
      </c>
      <c r="AA25" s="27">
        <f>VLOOKUP($P25,CornerStats!$A$3:$AE$577,20,FALSE)</f>
        <v>0.6</v>
      </c>
      <c r="AB25" s="27">
        <f>VLOOKUP($P25,CornerStats!$A$3:$AE$577,22,FALSE)</f>
        <v>0.4</v>
      </c>
    </row>
    <row r="26" spans="1:28" ht="14.4" hidden="1" thickTop="1" x14ac:dyDescent="0.3">
      <c r="A26" s="22">
        <f>VLOOKUP($M26,CornerStats!$A$3:$AE$577,5,FALSE)</f>
        <v>9.3000000000000007</v>
      </c>
      <c r="B26" s="22">
        <f>VLOOKUP($M26,CornerStats!$A$3:$AE$577,6,FALSE)</f>
        <v>8.75</v>
      </c>
      <c r="C26" s="22">
        <f>VLOOKUP($M26,CornerStats!$A$3:$AE$577,8,FALSE)</f>
        <v>3.5</v>
      </c>
      <c r="D26" s="22">
        <f>VLOOKUP($M26,CornerStats!$A$3:$AE$577,9,FALSE)</f>
        <v>4</v>
      </c>
      <c r="E26" s="29">
        <f>VLOOKUP($M26,CornerStats!$A$3:$AE$577,11,FALSE)</f>
        <v>5.8</v>
      </c>
      <c r="F26" s="29">
        <f>VLOOKUP($M26,CornerStats!$A$3:$AE$577,12,FALSE)</f>
        <v>4.75</v>
      </c>
      <c r="G26" s="27">
        <f>VLOOKUP($M26,CornerStats!$A$3:$AE$577,14,FALSE)</f>
        <v>0.6</v>
      </c>
      <c r="H26" s="27">
        <f>VLOOKUP($M26,CornerStats!$A$3:$AE$577,15,FALSE)</f>
        <v>0.5</v>
      </c>
      <c r="I26" s="27">
        <f>VLOOKUP($M26,CornerStats!$A$3:$AE$577,17,FALSE)</f>
        <v>0.4</v>
      </c>
      <c r="J26" s="27">
        <f>VLOOKUP($M26,CornerStats!$A$3:$AE$577,18,FALSE)</f>
        <v>0.25</v>
      </c>
      <c r="K26" s="27">
        <f>VLOOKUP($M26,CornerStats!$A$3:$AE$577,20,FALSE)</f>
        <v>0.7</v>
      </c>
      <c r="L26" s="27">
        <f>VLOOKUP($M26,CornerStats!$A$3:$AE$577,21,FALSE)</f>
        <v>1</v>
      </c>
      <c r="M26" s="24" t="str">
        <f>Fixtures!A26</f>
        <v>Hertha BSC</v>
      </c>
      <c r="N26" s="24" t="str">
        <f>Fixtures!E26</f>
        <v>Bundesliga</v>
      </c>
      <c r="O26" s="25">
        <f>IF(Fixtures!C26&gt;7,Fixtures!D26)</f>
        <v>43778</v>
      </c>
      <c r="P26" s="24" t="str">
        <f>Fixtures!B26</f>
        <v>RB Leipzig</v>
      </c>
      <c r="Q26" s="22">
        <f>VLOOKUP($P26,CornerStats!$A$3:$AE$577,5,FALSE)</f>
        <v>8.6</v>
      </c>
      <c r="R26" s="22">
        <f>VLOOKUP($P26,CornerStats!$A$3:$AE$577,7,FALSE)</f>
        <v>9.4</v>
      </c>
      <c r="S26" s="22">
        <f>VLOOKUP($P26,CornerStats!$A$3:$AE$577,8,FALSE)</f>
        <v>4.3</v>
      </c>
      <c r="T26" s="22">
        <f>VLOOKUP($P26,CornerStats!$A$3:$AE$577,10,FALSE)</f>
        <v>4.4000000000000004</v>
      </c>
      <c r="U26" s="29">
        <f>VLOOKUP($P26,CornerStats!$A$3:$AE$577,11,FALSE)</f>
        <v>4.3</v>
      </c>
      <c r="V26" s="29">
        <f>VLOOKUP($P26,CornerStats!$A$3:$AE$577,13,FALSE)</f>
        <v>5</v>
      </c>
      <c r="W26" s="27">
        <f>VLOOKUP($P26,CornerStats!$A$3:$AE$577,14,FALSE)</f>
        <v>0.6</v>
      </c>
      <c r="X26" s="27">
        <f>VLOOKUP($P26,CornerStats!$A$3:$AE$577,16,FALSE)</f>
        <v>0.8</v>
      </c>
      <c r="Y26" s="27">
        <f>VLOOKUP($P26,CornerStats!$A$3:$AE$577,17,FALSE)</f>
        <v>0.3</v>
      </c>
      <c r="Z26" s="27">
        <f>VLOOKUP($P26,CornerStats!$A$3:$AE$577,19,FALSE)</f>
        <v>0.4</v>
      </c>
      <c r="AA26" s="27">
        <f>VLOOKUP($P26,CornerStats!$A$3:$AE$577,20,FALSE)</f>
        <v>0.8</v>
      </c>
      <c r="AB26" s="27">
        <f>VLOOKUP($P26,CornerStats!$A$3:$AE$577,22,FALSE)</f>
        <v>0.8</v>
      </c>
    </row>
    <row r="27" spans="1:28" ht="14.4" hidden="1" thickTop="1" x14ac:dyDescent="0.3">
      <c r="A27" s="22">
        <f>VLOOKUP($M27,CornerStats!$A$3:$AE$577,5,FALSE)</f>
        <v>10.7</v>
      </c>
      <c r="B27" s="22">
        <f>VLOOKUP($M27,CornerStats!$A$3:$AE$577,6,FALSE)</f>
        <v>10.75</v>
      </c>
      <c r="C27" s="22">
        <f>VLOOKUP($M27,CornerStats!$A$3:$AE$577,8,FALSE)</f>
        <v>5</v>
      </c>
      <c r="D27" s="22">
        <f>VLOOKUP($M27,CornerStats!$A$3:$AE$577,9,FALSE)</f>
        <v>6</v>
      </c>
      <c r="E27" s="29">
        <f>VLOOKUP($M27,CornerStats!$A$3:$AE$577,11,FALSE)</f>
        <v>5.7</v>
      </c>
      <c r="F27" s="29">
        <f>VLOOKUP($M27,CornerStats!$A$3:$AE$577,12,FALSE)</f>
        <v>4.75</v>
      </c>
      <c r="G27" s="27">
        <f>VLOOKUP($M27,CornerStats!$A$3:$AE$577,14,FALSE)</f>
        <v>0.8</v>
      </c>
      <c r="H27" s="27">
        <f>VLOOKUP($M27,CornerStats!$A$3:$AE$577,15,FALSE)</f>
        <v>0.75</v>
      </c>
      <c r="I27" s="27">
        <f>VLOOKUP($M27,CornerStats!$A$3:$AE$577,17,FALSE)</f>
        <v>0.4</v>
      </c>
      <c r="J27" s="27">
        <f>VLOOKUP($M27,CornerStats!$A$3:$AE$577,18,FALSE)</f>
        <v>0.5</v>
      </c>
      <c r="K27" s="27">
        <f>VLOOKUP($M27,CornerStats!$A$3:$AE$577,20,FALSE)</f>
        <v>0.8</v>
      </c>
      <c r="L27" s="27">
        <f>VLOOKUP($M27,CornerStats!$A$3:$AE$577,21,FALSE)</f>
        <v>0.75</v>
      </c>
      <c r="M27" s="24" t="str">
        <f>Fixtures!A27</f>
        <v>Mainz 05</v>
      </c>
      <c r="N27" s="24" t="str">
        <f>Fixtures!E27</f>
        <v>Bundesliga</v>
      </c>
      <c r="O27" s="25">
        <f>IF(Fixtures!C27&gt;7,Fixtures!D27)</f>
        <v>43778</v>
      </c>
      <c r="P27" s="24" t="str">
        <f>Fixtures!B27</f>
        <v>Union Berlin</v>
      </c>
      <c r="Q27" s="22">
        <f>VLOOKUP($P27,CornerStats!$A$3:$AE$577,5,FALSE)</f>
        <v>8.6999999999999993</v>
      </c>
      <c r="R27" s="22">
        <f>VLOOKUP($P27,CornerStats!$A$3:$AE$577,7,FALSE)</f>
        <v>8.75</v>
      </c>
      <c r="S27" s="22">
        <f>VLOOKUP($P27,CornerStats!$A$3:$AE$577,8,FALSE)</f>
        <v>3.6</v>
      </c>
      <c r="T27" s="22">
        <f>VLOOKUP($P27,CornerStats!$A$3:$AE$577,10,FALSE)</f>
        <v>2.75</v>
      </c>
      <c r="U27" s="29">
        <f>VLOOKUP($P27,CornerStats!$A$3:$AE$577,11,FALSE)</f>
        <v>5.0999999999999996</v>
      </c>
      <c r="V27" s="29">
        <f>VLOOKUP($P27,CornerStats!$A$3:$AE$577,13,FALSE)</f>
        <v>6</v>
      </c>
      <c r="W27" s="27">
        <f>VLOOKUP($P27,CornerStats!$A$3:$AE$577,14,FALSE)</f>
        <v>0.7</v>
      </c>
      <c r="X27" s="27">
        <f>VLOOKUP($P27,CornerStats!$A$3:$AE$577,16,FALSE)</f>
        <v>0.75</v>
      </c>
      <c r="Y27" s="27">
        <f>VLOOKUP($P27,CornerStats!$A$3:$AE$577,17,FALSE)</f>
        <v>0.2</v>
      </c>
      <c r="Z27" s="27">
        <f>VLOOKUP($P27,CornerStats!$A$3:$AE$577,19,FALSE)</f>
        <v>0</v>
      </c>
      <c r="AA27" s="27">
        <f>VLOOKUP($P27,CornerStats!$A$3:$AE$577,20,FALSE)</f>
        <v>1</v>
      </c>
      <c r="AB27" s="27">
        <f>VLOOKUP($P27,CornerStats!$A$3:$AE$577,22,FALSE)</f>
        <v>1</v>
      </c>
    </row>
    <row r="28" spans="1:28" ht="14.4" hidden="1" thickTop="1" x14ac:dyDescent="0.3">
      <c r="A28" s="22">
        <f>VLOOKUP($M28,CornerStats!$A$3:$AE$577,5,FALSE)</f>
        <v>9.4</v>
      </c>
      <c r="B28" s="22">
        <f>VLOOKUP($M28,CornerStats!$A$3:$AE$577,6,FALSE)</f>
        <v>9</v>
      </c>
      <c r="C28" s="22">
        <f>VLOOKUP($M28,CornerStats!$A$3:$AE$577,8,FALSE)</f>
        <v>5.3</v>
      </c>
      <c r="D28" s="22">
        <f>VLOOKUP($M28,CornerStats!$A$3:$AE$577,9,FALSE)</f>
        <v>5.4</v>
      </c>
      <c r="E28" s="29">
        <f>VLOOKUP($M28,CornerStats!$A$3:$AE$577,11,FALSE)</f>
        <v>4.0999999999999996</v>
      </c>
      <c r="F28" s="29">
        <f>VLOOKUP($M28,CornerStats!$A$3:$AE$577,12,FALSE)</f>
        <v>3.6</v>
      </c>
      <c r="G28" s="27">
        <f>VLOOKUP($M28,CornerStats!$A$3:$AE$577,14,FALSE)</f>
        <v>0.6</v>
      </c>
      <c r="H28" s="27">
        <f>VLOOKUP($M28,CornerStats!$A$3:$AE$577,15,FALSE)</f>
        <v>0.6</v>
      </c>
      <c r="I28" s="27">
        <f>VLOOKUP($M28,CornerStats!$A$3:$AE$577,17,FALSE)</f>
        <v>0.3</v>
      </c>
      <c r="J28" s="27">
        <f>VLOOKUP($M28,CornerStats!$A$3:$AE$577,18,FALSE)</f>
        <v>0</v>
      </c>
      <c r="K28" s="27">
        <f>VLOOKUP($M28,CornerStats!$A$3:$AE$577,20,FALSE)</f>
        <v>0.9</v>
      </c>
      <c r="L28" s="27">
        <f>VLOOKUP($M28,CornerStats!$A$3:$AE$577,21,FALSE)</f>
        <v>1</v>
      </c>
      <c r="M28" s="24" t="str">
        <f>Fixtures!A28</f>
        <v>Schalke 04</v>
      </c>
      <c r="N28" s="24" t="str">
        <f>Fixtures!E28</f>
        <v>Bundesliga</v>
      </c>
      <c r="O28" s="25">
        <f>IF(Fixtures!C28&gt;7,Fixtures!D28)</f>
        <v>43778</v>
      </c>
      <c r="P28" s="24" t="str">
        <f>Fixtures!B28</f>
        <v>Fortuna Dusseldorf</v>
      </c>
      <c r="Q28" s="22">
        <f>VLOOKUP($P28,CornerStats!$A$3:$AE$577,5,FALSE)</f>
        <v>9.9</v>
      </c>
      <c r="R28" s="22">
        <f>VLOOKUP($P28,CornerStats!$A$3:$AE$577,7,FALSE)</f>
        <v>12</v>
      </c>
      <c r="S28" s="22">
        <f>VLOOKUP($P28,CornerStats!$A$3:$AE$577,8,FALSE)</f>
        <v>3.9</v>
      </c>
      <c r="T28" s="22">
        <f>VLOOKUP($P28,CornerStats!$A$3:$AE$577,10,FALSE)</f>
        <v>3.8</v>
      </c>
      <c r="U28" s="29">
        <f>VLOOKUP($P28,CornerStats!$A$3:$AE$577,11,FALSE)</f>
        <v>6</v>
      </c>
      <c r="V28" s="29">
        <f>VLOOKUP($P28,CornerStats!$A$3:$AE$577,13,FALSE)</f>
        <v>8.1999999999999993</v>
      </c>
      <c r="W28" s="27">
        <f>VLOOKUP($P28,CornerStats!$A$3:$AE$577,14,FALSE)</f>
        <v>0.6</v>
      </c>
      <c r="X28" s="27">
        <f>VLOOKUP($P28,CornerStats!$A$3:$AE$577,16,FALSE)</f>
        <v>0.8</v>
      </c>
      <c r="Y28" s="27">
        <f>VLOOKUP($P28,CornerStats!$A$3:$AE$577,17,FALSE)</f>
        <v>0.5</v>
      </c>
      <c r="Z28" s="27">
        <f>VLOOKUP($P28,CornerStats!$A$3:$AE$577,19,FALSE)</f>
        <v>0.8</v>
      </c>
      <c r="AA28" s="27">
        <f>VLOOKUP($P28,CornerStats!$A$3:$AE$577,20,FALSE)</f>
        <v>0.8</v>
      </c>
      <c r="AB28" s="27">
        <f>VLOOKUP($P28,CornerStats!$A$3:$AE$577,22,FALSE)</f>
        <v>0.6</v>
      </c>
    </row>
    <row r="29" spans="1:28" ht="14.4" hidden="1" thickTop="1" x14ac:dyDescent="0.3">
      <c r="A29" s="22">
        <f>VLOOKUP($M29,CornerStats!$A$3:$AE$577,5,FALSE)</f>
        <v>12.1</v>
      </c>
      <c r="B29" s="22">
        <f>VLOOKUP($M29,CornerStats!$A$3:$AE$577,6,FALSE)</f>
        <v>13.2</v>
      </c>
      <c r="C29" s="22">
        <f>VLOOKUP($M29,CornerStats!$A$3:$AE$577,8,FALSE)</f>
        <v>6.4</v>
      </c>
      <c r="D29" s="22">
        <f>VLOOKUP($M29,CornerStats!$A$3:$AE$577,9,FALSE)</f>
        <v>6.8</v>
      </c>
      <c r="E29" s="29">
        <f>VLOOKUP($M29,CornerStats!$A$3:$AE$577,11,FALSE)</f>
        <v>5.7</v>
      </c>
      <c r="F29" s="29">
        <f>VLOOKUP($M29,CornerStats!$A$3:$AE$577,12,FALSE)</f>
        <v>6.4</v>
      </c>
      <c r="G29" s="27">
        <f>VLOOKUP($M29,CornerStats!$A$3:$AE$577,14,FALSE)</f>
        <v>0.8</v>
      </c>
      <c r="H29" s="27">
        <f>VLOOKUP($M29,CornerStats!$A$3:$AE$577,15,FALSE)</f>
        <v>0.8</v>
      </c>
      <c r="I29" s="27">
        <f>VLOOKUP($M29,CornerStats!$A$3:$AE$577,17,FALSE)</f>
        <v>0.7</v>
      </c>
      <c r="J29" s="27">
        <f>VLOOKUP($M29,CornerStats!$A$3:$AE$577,18,FALSE)</f>
        <v>0.8</v>
      </c>
      <c r="K29" s="27">
        <f>VLOOKUP($M29,CornerStats!$A$3:$AE$577,20,FALSE)</f>
        <v>0.5</v>
      </c>
      <c r="L29" s="27">
        <f>VLOOKUP($M29,CornerStats!$A$3:$AE$577,21,FALSE)</f>
        <v>0.4</v>
      </c>
      <c r="M29" s="24" t="str">
        <f>Fixtures!A29</f>
        <v>Paderborn</v>
      </c>
      <c r="N29" s="24" t="str">
        <f>Fixtures!E29</f>
        <v>Bundesliga</v>
      </c>
      <c r="O29" s="25">
        <f>IF(Fixtures!C29&gt;7,Fixtures!D29)</f>
        <v>43778</v>
      </c>
      <c r="P29" s="24" t="str">
        <f>Fixtures!B29</f>
        <v>Augsburg</v>
      </c>
      <c r="Q29" s="22">
        <f>VLOOKUP($P29,CornerStats!$A$3:$AE$577,5,FALSE)</f>
        <v>8.5</v>
      </c>
      <c r="R29" s="22">
        <f>VLOOKUP($P29,CornerStats!$A$3:$AE$577,7,FALSE)</f>
        <v>8.8000000000000007</v>
      </c>
      <c r="S29" s="22">
        <f>VLOOKUP($P29,CornerStats!$A$3:$AE$577,8,FALSE)</f>
        <v>2.6</v>
      </c>
      <c r="T29" s="22">
        <f>VLOOKUP($P29,CornerStats!$A$3:$AE$577,10,FALSE)</f>
        <v>3.2</v>
      </c>
      <c r="U29" s="29">
        <f>VLOOKUP($P29,CornerStats!$A$3:$AE$577,11,FALSE)</f>
        <v>5.9</v>
      </c>
      <c r="V29" s="29">
        <f>VLOOKUP($P29,CornerStats!$A$3:$AE$577,13,FALSE)</f>
        <v>5.6</v>
      </c>
      <c r="W29" s="27">
        <f>VLOOKUP($P29,CornerStats!$A$3:$AE$577,14,FALSE)</f>
        <v>0.5</v>
      </c>
      <c r="X29" s="27">
        <f>VLOOKUP($P29,CornerStats!$A$3:$AE$577,16,FALSE)</f>
        <v>0.6</v>
      </c>
      <c r="Y29" s="27">
        <f>VLOOKUP($P29,CornerStats!$A$3:$AE$577,17,FALSE)</f>
        <v>0.2</v>
      </c>
      <c r="Z29" s="27">
        <f>VLOOKUP($P29,CornerStats!$A$3:$AE$577,19,FALSE)</f>
        <v>0.2</v>
      </c>
      <c r="AA29" s="27">
        <f>VLOOKUP($P29,CornerStats!$A$3:$AE$577,20,FALSE)</f>
        <v>0.9</v>
      </c>
      <c r="AB29" s="27">
        <f>VLOOKUP($P29,CornerStats!$A$3:$AE$577,22,FALSE)</f>
        <v>1</v>
      </c>
    </row>
    <row r="30" spans="1:28" ht="14.4" thickTop="1" x14ac:dyDescent="0.3">
      <c r="A30" s="22">
        <f>VLOOKUP($M30,CornerStats!$A$3:$AE$577,5,FALSE)</f>
        <v>10.545454545454545</v>
      </c>
      <c r="B30" s="22">
        <f>VLOOKUP($M30,CornerStats!$A$3:$AE$577,6,FALSE)</f>
        <v>11</v>
      </c>
      <c r="C30" s="22">
        <f>VLOOKUP($M30,CornerStats!$A$3:$AE$577,8,FALSE)</f>
        <v>6.5454545454545459</v>
      </c>
      <c r="D30" s="22">
        <f>VLOOKUP($M30,CornerStats!$A$3:$AE$577,9,FALSE)</f>
        <v>7.8</v>
      </c>
      <c r="E30" s="29">
        <f>VLOOKUP($M30,CornerStats!$A$3:$AE$577,11,FALSE)</f>
        <v>4</v>
      </c>
      <c r="F30" s="29">
        <f>VLOOKUP($M30,CornerStats!$A$3:$AE$577,12,FALSE)</f>
        <v>3.2</v>
      </c>
      <c r="G30" s="27">
        <f>VLOOKUP($M30,CornerStats!$A$3:$AE$577,14,FALSE)</f>
        <v>0.90909090909090906</v>
      </c>
      <c r="H30" s="27">
        <f>VLOOKUP($M30,CornerStats!$A$3:$AE$577,15,FALSE)</f>
        <v>1</v>
      </c>
      <c r="I30" s="27">
        <f>VLOOKUP($M30,CornerStats!$A$3:$AE$577,17,FALSE)</f>
        <v>0.54545454545454541</v>
      </c>
      <c r="J30" s="27">
        <f>VLOOKUP($M30,CornerStats!$A$3:$AE$577,18,FALSE)</f>
        <v>0.6</v>
      </c>
      <c r="K30" s="27">
        <f>VLOOKUP($M30,CornerStats!$A$3:$AE$577,20,FALSE)</f>
        <v>0.72727272727272729</v>
      </c>
      <c r="L30" s="27">
        <f>VLOOKUP($M30,CornerStats!$A$3:$AE$577,21,FALSE)</f>
        <v>0.8</v>
      </c>
      <c r="M30" s="24" t="str">
        <f>Fixtures!A30</f>
        <v>Liverpool</v>
      </c>
      <c r="N30" s="24" t="str">
        <f>Fixtures!E30</f>
        <v>Premier League</v>
      </c>
      <c r="O30" s="25">
        <f>IF(Fixtures!C30&gt;7,Fixtures!D30)</f>
        <v>43779</v>
      </c>
      <c r="P30" s="24" t="str">
        <f>Fixtures!B30</f>
        <v>Manchester City</v>
      </c>
      <c r="Q30" s="22">
        <f>VLOOKUP($P30,CornerStats!$A$3:$AE$577,5,FALSE)</f>
        <v>11.454545454545455</v>
      </c>
      <c r="R30" s="22">
        <f>VLOOKUP($P30,CornerStats!$A$3:$AE$577,7,FALSE)</f>
        <v>9.1999999999999993</v>
      </c>
      <c r="S30" s="22">
        <f>VLOOKUP($P30,CornerStats!$A$3:$AE$577,8,FALSE)</f>
        <v>8.8181818181818183</v>
      </c>
      <c r="T30" s="22">
        <f>VLOOKUP($P30,CornerStats!$A$3:$AE$577,10,FALSE)</f>
        <v>6.4</v>
      </c>
      <c r="U30" s="29">
        <f>VLOOKUP($P30,CornerStats!$A$3:$AE$577,11,FALSE)</f>
        <v>2.6363636363636362</v>
      </c>
      <c r="V30" s="29">
        <f>VLOOKUP($P30,CornerStats!$A$3:$AE$577,13,FALSE)</f>
        <v>2.8</v>
      </c>
      <c r="W30" s="27">
        <f>VLOOKUP($P30,CornerStats!$A$3:$AE$577,14,FALSE)</f>
        <v>0.81818181818181823</v>
      </c>
      <c r="X30" s="27">
        <f>VLOOKUP($P30,CornerStats!$A$3:$AE$577,16,FALSE)</f>
        <v>0.6</v>
      </c>
      <c r="Y30" s="27">
        <f>VLOOKUP($P30,CornerStats!$A$3:$AE$577,17,FALSE)</f>
        <v>0.36363636363636365</v>
      </c>
      <c r="Z30" s="27">
        <f>VLOOKUP($P30,CornerStats!$A$3:$AE$577,19,FALSE)</f>
        <v>0.2</v>
      </c>
      <c r="AA30" s="27">
        <f>VLOOKUP($P30,CornerStats!$A$3:$AE$577,20,FALSE)</f>
        <v>0.63636363636363635</v>
      </c>
      <c r="AB30" s="27">
        <f>VLOOKUP($P30,CornerStats!$A$3:$AE$577,22,FALSE)</f>
        <v>0.8</v>
      </c>
    </row>
    <row r="31" spans="1:28" x14ac:dyDescent="0.3">
      <c r="A31" s="22">
        <f>VLOOKUP($M31,CornerStats!$A$3:$AE$577,5,FALSE)</f>
        <v>9.8181818181818183</v>
      </c>
      <c r="B31" s="22">
        <f>VLOOKUP($M31,CornerStats!$A$3:$AE$577,6,FALSE)</f>
        <v>9.6</v>
      </c>
      <c r="C31" s="22">
        <f>VLOOKUP($M31,CornerStats!$A$3:$AE$577,8,FALSE)</f>
        <v>6.0909090909090908</v>
      </c>
      <c r="D31" s="22">
        <f>VLOOKUP($M31,CornerStats!$A$3:$AE$577,9,FALSE)</f>
        <v>5</v>
      </c>
      <c r="E31" s="29">
        <f>VLOOKUP($M31,CornerStats!$A$3:$AE$577,11,FALSE)</f>
        <v>3.7272727272727271</v>
      </c>
      <c r="F31" s="29">
        <f>VLOOKUP($M31,CornerStats!$A$3:$AE$577,12,FALSE)</f>
        <v>4.5999999999999996</v>
      </c>
      <c r="G31" s="27">
        <f>VLOOKUP($M31,CornerStats!$A$3:$AE$577,14,FALSE)</f>
        <v>0.72727272727272729</v>
      </c>
      <c r="H31" s="27">
        <f>VLOOKUP($M31,CornerStats!$A$3:$AE$577,15,FALSE)</f>
        <v>0.6</v>
      </c>
      <c r="I31" s="27">
        <f>VLOOKUP($M31,CornerStats!$A$3:$AE$577,17,FALSE)</f>
        <v>0.36363636363636365</v>
      </c>
      <c r="J31" s="27">
        <f>VLOOKUP($M31,CornerStats!$A$3:$AE$577,18,FALSE)</f>
        <v>0.4</v>
      </c>
      <c r="K31" s="27">
        <f>VLOOKUP($M31,CornerStats!$A$3:$AE$577,20,FALSE)</f>
        <v>0.72727272727272729</v>
      </c>
      <c r="L31" s="27">
        <f>VLOOKUP($M31,CornerStats!$A$3:$AE$577,21,FALSE)</f>
        <v>0.6</v>
      </c>
      <c r="M31" s="24" t="str">
        <f>Fixtures!A31</f>
        <v>Manchester United</v>
      </c>
      <c r="N31" s="24" t="str">
        <f>Fixtures!E31</f>
        <v>Premier League</v>
      </c>
      <c r="O31" s="25">
        <f>IF(Fixtures!C31&gt;7,Fixtures!D31)</f>
        <v>43779</v>
      </c>
      <c r="P31" s="24" t="str">
        <f>Fixtures!B31</f>
        <v>Brighton &amp; Hove Albion</v>
      </c>
      <c r="Q31" s="22">
        <f>VLOOKUP($P31,CornerStats!$A$3:$AE$577,5,FALSE)</f>
        <v>9.3636363636363633</v>
      </c>
      <c r="R31" s="22">
        <f>VLOOKUP($P31,CornerStats!$A$3:$AE$577,7,FALSE)</f>
        <v>8.6</v>
      </c>
      <c r="S31" s="22">
        <f>VLOOKUP($P31,CornerStats!$A$3:$AE$577,8,FALSE)</f>
        <v>4</v>
      </c>
      <c r="T31" s="22">
        <f>VLOOKUP($P31,CornerStats!$A$3:$AE$577,10,FALSE)</f>
        <v>2.6</v>
      </c>
      <c r="U31" s="29">
        <f>VLOOKUP($P31,CornerStats!$A$3:$AE$577,11,FALSE)</f>
        <v>5.3636363636363633</v>
      </c>
      <c r="V31" s="29">
        <f>VLOOKUP($P31,CornerStats!$A$3:$AE$577,13,FALSE)</f>
        <v>6</v>
      </c>
      <c r="W31" s="27">
        <f>VLOOKUP($P31,CornerStats!$A$3:$AE$577,14,FALSE)</f>
        <v>0.54545454545454541</v>
      </c>
      <c r="X31" s="27">
        <f>VLOOKUP($P31,CornerStats!$A$3:$AE$577,16,FALSE)</f>
        <v>0.4</v>
      </c>
      <c r="Y31" s="27">
        <f>VLOOKUP($P31,CornerStats!$A$3:$AE$577,17,FALSE)</f>
        <v>0.36363636363636365</v>
      </c>
      <c r="Z31" s="27">
        <f>VLOOKUP($P31,CornerStats!$A$3:$AE$577,19,FALSE)</f>
        <v>0.2</v>
      </c>
      <c r="AA31" s="27">
        <f>VLOOKUP($P31,CornerStats!$A$3:$AE$577,20,FALSE)</f>
        <v>0.72727272727272729</v>
      </c>
      <c r="AB31" s="27">
        <f>VLOOKUP($P31,CornerStats!$A$3:$AE$577,22,FALSE)</f>
        <v>0.8</v>
      </c>
    </row>
    <row r="32" spans="1:28" x14ac:dyDescent="0.3">
      <c r="A32" s="22">
        <f>VLOOKUP($M32,CornerStats!$A$3:$AE$577,5,FALSE)</f>
        <v>10.727272727272727</v>
      </c>
      <c r="B32" s="22">
        <f>VLOOKUP($M32,CornerStats!$A$3:$AE$577,6,FALSE)</f>
        <v>8</v>
      </c>
      <c r="C32" s="22">
        <f>VLOOKUP($M32,CornerStats!$A$3:$AE$577,8,FALSE)</f>
        <v>4.5454545454545459</v>
      </c>
      <c r="D32" s="22">
        <f>VLOOKUP($M32,CornerStats!$A$3:$AE$577,9,FALSE)</f>
        <v>3.4</v>
      </c>
      <c r="E32" s="29">
        <f>VLOOKUP($M32,CornerStats!$A$3:$AE$577,11,FALSE)</f>
        <v>6.1818181818181817</v>
      </c>
      <c r="F32" s="29">
        <f>VLOOKUP($M32,CornerStats!$A$3:$AE$577,12,FALSE)</f>
        <v>4.5999999999999996</v>
      </c>
      <c r="G32" s="27">
        <f>VLOOKUP($M32,CornerStats!$A$3:$AE$577,14,FALSE)</f>
        <v>0.72727272727272729</v>
      </c>
      <c r="H32" s="27">
        <f>VLOOKUP($M32,CornerStats!$A$3:$AE$577,15,FALSE)</f>
        <v>0.4</v>
      </c>
      <c r="I32" s="27">
        <f>VLOOKUP($M32,CornerStats!$A$3:$AE$577,17,FALSE)</f>
        <v>0.45454545454545453</v>
      </c>
      <c r="J32" s="27">
        <f>VLOOKUP($M32,CornerStats!$A$3:$AE$577,18,FALSE)</f>
        <v>0.2</v>
      </c>
      <c r="K32" s="27">
        <f>VLOOKUP($M32,CornerStats!$A$3:$AE$577,20,FALSE)</f>
        <v>0.54545454545454541</v>
      </c>
      <c r="L32" s="27">
        <f>VLOOKUP($M32,CornerStats!$A$3:$AE$577,21,FALSE)</f>
        <v>0.8</v>
      </c>
      <c r="M32" s="24" t="str">
        <f>Fixtures!A32</f>
        <v>Wolverhampton Wanderers</v>
      </c>
      <c r="N32" s="24" t="str">
        <f>Fixtures!E32</f>
        <v>Premier League</v>
      </c>
      <c r="O32" s="25">
        <f>IF(Fixtures!C32&gt;7,Fixtures!D32)</f>
        <v>43779</v>
      </c>
      <c r="P32" s="24" t="str">
        <f>Fixtures!B32</f>
        <v>Aston Villa</v>
      </c>
      <c r="Q32" s="22">
        <f>VLOOKUP($P32,CornerStats!$A$3:$AE$577,5,FALSE)</f>
        <v>12.636363636363637</v>
      </c>
      <c r="R32" s="22">
        <f>VLOOKUP($P32,CornerStats!$A$3:$AE$577,7,FALSE)</f>
        <v>15.6</v>
      </c>
      <c r="S32" s="22">
        <f>VLOOKUP($P32,CornerStats!$A$3:$AE$577,8,FALSE)</f>
        <v>4.2727272727272725</v>
      </c>
      <c r="T32" s="22">
        <f>VLOOKUP($P32,CornerStats!$A$3:$AE$577,10,FALSE)</f>
        <v>3.8</v>
      </c>
      <c r="U32" s="29">
        <f>VLOOKUP($P32,CornerStats!$A$3:$AE$577,11,FALSE)</f>
        <v>8.3636363636363633</v>
      </c>
      <c r="V32" s="29">
        <f>VLOOKUP($P32,CornerStats!$A$3:$AE$577,13,FALSE)</f>
        <v>11.8</v>
      </c>
      <c r="W32" s="27">
        <f>VLOOKUP($P32,CornerStats!$A$3:$AE$577,14,FALSE)</f>
        <v>0.81818181818181823</v>
      </c>
      <c r="X32" s="27">
        <f>VLOOKUP($P32,CornerStats!$A$3:$AE$577,16,FALSE)</f>
        <v>1</v>
      </c>
      <c r="Y32" s="27">
        <f>VLOOKUP($P32,CornerStats!$A$3:$AE$577,17,FALSE)</f>
        <v>0.72727272727272729</v>
      </c>
      <c r="Z32" s="27">
        <f>VLOOKUP($P32,CornerStats!$A$3:$AE$577,19,FALSE)</f>
        <v>1</v>
      </c>
      <c r="AA32" s="27">
        <f>VLOOKUP($P32,CornerStats!$A$3:$AE$577,20,FALSE)</f>
        <v>0.27272727272727271</v>
      </c>
      <c r="AB32" s="27">
        <f>VLOOKUP($P32,CornerStats!$A$3:$AE$577,22,FALSE)</f>
        <v>0</v>
      </c>
    </row>
    <row r="33" spans="1:28" x14ac:dyDescent="0.3">
      <c r="A33" s="22">
        <f>VLOOKUP($M33,CornerStats!$A$3:$AE$577,5,FALSE)</f>
        <v>11.545454545454545</v>
      </c>
      <c r="B33" s="22">
        <f>VLOOKUP($M33,CornerStats!$A$3:$AE$577,6,FALSE)</f>
        <v>9.6666666666666661</v>
      </c>
      <c r="C33" s="22">
        <f>VLOOKUP($M33,CornerStats!$A$3:$AE$577,8,FALSE)</f>
        <v>4.3636363636363633</v>
      </c>
      <c r="D33" s="22">
        <f>VLOOKUP($M33,CornerStats!$A$3:$AE$577,9,FALSE)</f>
        <v>5</v>
      </c>
      <c r="E33" s="29">
        <f>VLOOKUP($M33,CornerStats!$A$3:$AE$577,11,FALSE)</f>
        <v>7.1818181818181817</v>
      </c>
      <c r="F33" s="29">
        <f>VLOOKUP($M33,CornerStats!$A$3:$AE$577,12,FALSE)</f>
        <v>4.666666666666667</v>
      </c>
      <c r="G33" s="27">
        <f>VLOOKUP($M33,CornerStats!$A$3:$AE$577,14,FALSE)</f>
        <v>0.63636363636363635</v>
      </c>
      <c r="H33" s="27">
        <f>VLOOKUP($M33,CornerStats!$A$3:$AE$577,15,FALSE)</f>
        <v>0.5</v>
      </c>
      <c r="I33" s="27">
        <f>VLOOKUP($M33,CornerStats!$A$3:$AE$577,17,FALSE)</f>
        <v>0.54545454545454541</v>
      </c>
      <c r="J33" s="27">
        <f>VLOOKUP($M33,CornerStats!$A$3:$AE$577,18,FALSE)</f>
        <v>0.33333333333333331</v>
      </c>
      <c r="K33" s="27">
        <f>VLOOKUP($M33,CornerStats!$A$3:$AE$577,20,FALSE)</f>
        <v>0.45454545454545453</v>
      </c>
      <c r="L33" s="27">
        <f>VLOOKUP($M33,CornerStats!$A$3:$AE$577,21,FALSE)</f>
        <v>0.66666666666666663</v>
      </c>
      <c r="M33" s="24" t="str">
        <f>Fixtures!A33</f>
        <v>Cagliari</v>
      </c>
      <c r="N33" s="24" t="str">
        <f>Fixtures!E33</f>
        <v>Serie A</v>
      </c>
      <c r="O33" s="25">
        <f>IF(Fixtures!C33&gt;7,Fixtures!D33)</f>
        <v>43779</v>
      </c>
      <c r="P33" s="24" t="str">
        <f>Fixtures!B33</f>
        <v>Fiorentina</v>
      </c>
      <c r="Q33" s="22">
        <f>VLOOKUP($P33,CornerStats!$A$3:$AE$577,5,FALSE)</f>
        <v>10.636363636363637</v>
      </c>
      <c r="R33" s="22">
        <f>VLOOKUP($P33,CornerStats!$A$3:$AE$577,7,FALSE)</f>
        <v>12.4</v>
      </c>
      <c r="S33" s="22">
        <f>VLOOKUP($P33,CornerStats!$A$3:$AE$577,8,FALSE)</f>
        <v>6.5454545454545459</v>
      </c>
      <c r="T33" s="22">
        <f>VLOOKUP($P33,CornerStats!$A$3:$AE$577,10,FALSE)</f>
        <v>6.2</v>
      </c>
      <c r="U33" s="29">
        <f>VLOOKUP($P33,CornerStats!$A$3:$AE$577,11,FALSE)</f>
        <v>4.0909090909090908</v>
      </c>
      <c r="V33" s="29">
        <f>VLOOKUP($P33,CornerStats!$A$3:$AE$577,13,FALSE)</f>
        <v>6.2</v>
      </c>
      <c r="W33" s="27">
        <f>VLOOKUP($P33,CornerStats!$A$3:$AE$577,14,FALSE)</f>
        <v>0.81818181818181823</v>
      </c>
      <c r="X33" s="27">
        <f>VLOOKUP($P33,CornerStats!$A$3:$AE$577,16,FALSE)</f>
        <v>1</v>
      </c>
      <c r="Y33" s="27">
        <f>VLOOKUP($P33,CornerStats!$A$3:$AE$577,17,FALSE)</f>
        <v>0.27272727272727271</v>
      </c>
      <c r="Z33" s="27">
        <f>VLOOKUP($P33,CornerStats!$A$3:$AE$577,19,FALSE)</f>
        <v>0.4</v>
      </c>
      <c r="AA33" s="27">
        <f>VLOOKUP($P33,CornerStats!$A$3:$AE$577,20,FALSE)</f>
        <v>0.72727272727272729</v>
      </c>
      <c r="AB33" s="27">
        <f>VLOOKUP($P33,CornerStats!$A$3:$AE$577,22,FALSE)</f>
        <v>0.6</v>
      </c>
    </row>
    <row r="34" spans="1:28" x14ac:dyDescent="0.3">
      <c r="A34" s="22">
        <f>VLOOKUP($M34,CornerStats!$A$3:$AE$577,5,FALSE)</f>
        <v>11.545454545454545</v>
      </c>
      <c r="B34" s="22">
        <f>VLOOKUP($M34,CornerStats!$A$3:$AE$577,6,FALSE)</f>
        <v>10.8</v>
      </c>
      <c r="C34" s="22">
        <f>VLOOKUP($M34,CornerStats!$A$3:$AE$577,8,FALSE)</f>
        <v>6.1818181818181817</v>
      </c>
      <c r="D34" s="22">
        <f>VLOOKUP($M34,CornerStats!$A$3:$AE$577,9,FALSE)</f>
        <v>7</v>
      </c>
      <c r="E34" s="29">
        <f>VLOOKUP($M34,CornerStats!$A$3:$AE$577,11,FALSE)</f>
        <v>5.3636363636363633</v>
      </c>
      <c r="F34" s="29">
        <f>VLOOKUP($M34,CornerStats!$A$3:$AE$577,12,FALSE)</f>
        <v>3.8</v>
      </c>
      <c r="G34" s="27">
        <f>VLOOKUP($M34,CornerStats!$A$3:$AE$577,14,FALSE)</f>
        <v>0.72727272727272729</v>
      </c>
      <c r="H34" s="27">
        <f>VLOOKUP($M34,CornerStats!$A$3:$AE$577,15,FALSE)</f>
        <v>0.6</v>
      </c>
      <c r="I34" s="27">
        <f>VLOOKUP($M34,CornerStats!$A$3:$AE$577,17,FALSE)</f>
        <v>0.54545454545454541</v>
      </c>
      <c r="J34" s="27">
        <f>VLOOKUP($M34,CornerStats!$A$3:$AE$577,18,FALSE)</f>
        <v>0.6</v>
      </c>
      <c r="K34" s="27">
        <f>VLOOKUP($M34,CornerStats!$A$3:$AE$577,20,FALSE)</f>
        <v>0.45454545454545453</v>
      </c>
      <c r="L34" s="27">
        <f>VLOOKUP($M34,CornerStats!$A$3:$AE$577,21,FALSE)</f>
        <v>0.4</v>
      </c>
      <c r="M34" s="24" t="str">
        <f>Fixtures!A34</f>
        <v>Juventus</v>
      </c>
      <c r="N34" s="24" t="str">
        <f>Fixtures!E34</f>
        <v>Serie A</v>
      </c>
      <c r="O34" s="25">
        <f>IF(Fixtures!C34&gt;7,Fixtures!D34)</f>
        <v>43779</v>
      </c>
      <c r="P34" s="24" t="str">
        <f>Fixtures!B34</f>
        <v>Milan</v>
      </c>
      <c r="Q34" s="22">
        <f>VLOOKUP($P34,CornerStats!$A$3:$AE$577,5,FALSE)</f>
        <v>10</v>
      </c>
      <c r="R34" s="22">
        <f>VLOOKUP($P34,CornerStats!$A$3:$AE$577,7,FALSE)</f>
        <v>9.8000000000000007</v>
      </c>
      <c r="S34" s="22">
        <f>VLOOKUP($P34,CornerStats!$A$3:$AE$577,8,FALSE)</f>
        <v>5.2727272727272725</v>
      </c>
      <c r="T34" s="22">
        <f>VLOOKUP($P34,CornerStats!$A$3:$AE$577,10,FALSE)</f>
        <v>4.8</v>
      </c>
      <c r="U34" s="29">
        <f>VLOOKUP($P34,CornerStats!$A$3:$AE$577,11,FALSE)</f>
        <v>4.7272727272727275</v>
      </c>
      <c r="V34" s="29">
        <f>VLOOKUP($P34,CornerStats!$A$3:$AE$577,13,FALSE)</f>
        <v>5</v>
      </c>
      <c r="W34" s="27">
        <f>VLOOKUP($P34,CornerStats!$A$3:$AE$577,14,FALSE)</f>
        <v>0.63636363636363635</v>
      </c>
      <c r="X34" s="27">
        <f>VLOOKUP($P34,CornerStats!$A$3:$AE$577,16,FALSE)</f>
        <v>0.6</v>
      </c>
      <c r="Y34" s="27">
        <f>VLOOKUP($P34,CornerStats!$A$3:$AE$577,17,FALSE)</f>
        <v>0.36363636363636365</v>
      </c>
      <c r="Z34" s="27">
        <f>VLOOKUP($P34,CornerStats!$A$3:$AE$577,19,FALSE)</f>
        <v>0.4</v>
      </c>
      <c r="AA34" s="27">
        <f>VLOOKUP($P34,CornerStats!$A$3:$AE$577,20,FALSE)</f>
        <v>0.63636363636363635</v>
      </c>
      <c r="AB34" s="27">
        <f>VLOOKUP($P34,CornerStats!$A$3:$AE$577,22,FALSE)</f>
        <v>0.6</v>
      </c>
    </row>
    <row r="35" spans="1:28" x14ac:dyDescent="0.3">
      <c r="A35" s="22">
        <f>VLOOKUP($M35,CornerStats!$A$3:$AE$577,5,FALSE)</f>
        <v>10.818181818181818</v>
      </c>
      <c r="B35" s="22">
        <f>VLOOKUP($M35,CornerStats!$A$3:$AE$577,6,FALSE)</f>
        <v>10.199999999999999</v>
      </c>
      <c r="C35" s="22">
        <f>VLOOKUP($M35,CornerStats!$A$3:$AE$577,8,FALSE)</f>
        <v>5.9090909090909092</v>
      </c>
      <c r="D35" s="22">
        <f>VLOOKUP($M35,CornerStats!$A$3:$AE$577,9,FALSE)</f>
        <v>6.8</v>
      </c>
      <c r="E35" s="29">
        <f>VLOOKUP($M35,CornerStats!$A$3:$AE$577,11,FALSE)</f>
        <v>4.9090909090909092</v>
      </c>
      <c r="F35" s="29">
        <f>VLOOKUP($M35,CornerStats!$A$3:$AE$577,12,FALSE)</f>
        <v>3.4</v>
      </c>
      <c r="G35" s="27">
        <f>VLOOKUP($M35,CornerStats!$A$3:$AE$577,14,FALSE)</f>
        <v>0.81818181818181823</v>
      </c>
      <c r="H35" s="27">
        <f>VLOOKUP($M35,CornerStats!$A$3:$AE$577,15,FALSE)</f>
        <v>0.6</v>
      </c>
      <c r="I35" s="27">
        <f>VLOOKUP($M35,CornerStats!$A$3:$AE$577,17,FALSE)</f>
        <v>0.54545454545454541</v>
      </c>
      <c r="J35" s="27">
        <f>VLOOKUP($M35,CornerStats!$A$3:$AE$577,18,FALSE)</f>
        <v>0.6</v>
      </c>
      <c r="K35" s="27">
        <f>VLOOKUP($M35,CornerStats!$A$3:$AE$577,20,FALSE)</f>
        <v>0.45454545454545453</v>
      </c>
      <c r="L35" s="27">
        <f>VLOOKUP($M35,CornerStats!$A$3:$AE$577,21,FALSE)</f>
        <v>0.4</v>
      </c>
      <c r="M35" s="24" t="str">
        <f>Fixtures!A35</f>
        <v>Lazio</v>
      </c>
      <c r="N35" s="24" t="str">
        <f>Fixtures!E35</f>
        <v>Serie A</v>
      </c>
      <c r="O35" s="25">
        <f>IF(Fixtures!C35&gt;7,Fixtures!D35)</f>
        <v>43779</v>
      </c>
      <c r="P35" s="24" t="str">
        <f>Fixtures!B35</f>
        <v>Lecce</v>
      </c>
      <c r="Q35" s="22">
        <f>VLOOKUP($P35,CornerStats!$A$3:$AE$577,5,FALSE)</f>
        <v>12.363636363636363</v>
      </c>
      <c r="R35" s="22">
        <f>VLOOKUP($P35,CornerStats!$A$3:$AE$577,7,FALSE)</f>
        <v>12.166666666666666</v>
      </c>
      <c r="S35" s="22">
        <f>VLOOKUP($P35,CornerStats!$A$3:$AE$577,8,FALSE)</f>
        <v>3.8181818181818183</v>
      </c>
      <c r="T35" s="22">
        <f>VLOOKUP($P35,CornerStats!$A$3:$AE$577,10,FALSE)</f>
        <v>3.8333333333333335</v>
      </c>
      <c r="U35" s="29">
        <f>VLOOKUP($P35,CornerStats!$A$3:$AE$577,11,FALSE)</f>
        <v>8.545454545454545</v>
      </c>
      <c r="V35" s="29">
        <f>VLOOKUP($P35,CornerStats!$A$3:$AE$577,13,FALSE)</f>
        <v>8.3333333333333339</v>
      </c>
      <c r="W35" s="27">
        <f>VLOOKUP($P35,CornerStats!$A$3:$AE$577,14,FALSE)</f>
        <v>1</v>
      </c>
      <c r="X35" s="27">
        <f>VLOOKUP($P35,CornerStats!$A$3:$AE$577,16,FALSE)</f>
        <v>1</v>
      </c>
      <c r="Y35" s="27">
        <f>VLOOKUP($P35,CornerStats!$A$3:$AE$577,17,FALSE)</f>
        <v>0.63636363636363635</v>
      </c>
      <c r="Z35" s="27">
        <f>VLOOKUP($P35,CornerStats!$A$3:$AE$577,19,FALSE)</f>
        <v>0.66666666666666663</v>
      </c>
      <c r="AA35" s="27">
        <f>VLOOKUP($P35,CornerStats!$A$3:$AE$577,20,FALSE)</f>
        <v>0.45454545454545453</v>
      </c>
      <c r="AB35" s="27">
        <f>VLOOKUP($P35,CornerStats!$A$3:$AE$577,22,FALSE)</f>
        <v>0.5</v>
      </c>
    </row>
    <row r="36" spans="1:28" x14ac:dyDescent="0.3">
      <c r="A36" s="22">
        <f>VLOOKUP($M36,CornerStats!$A$3:$AE$577,5,FALSE)</f>
        <v>10.818181818181818</v>
      </c>
      <c r="B36" s="22">
        <f>VLOOKUP($M36,CornerStats!$A$3:$AE$577,6,FALSE)</f>
        <v>12</v>
      </c>
      <c r="C36" s="22">
        <f>VLOOKUP($M36,CornerStats!$A$3:$AE$577,8,FALSE)</f>
        <v>5.6363636363636367</v>
      </c>
      <c r="D36" s="22">
        <f>VLOOKUP($M36,CornerStats!$A$3:$AE$577,9,FALSE)</f>
        <v>7.333333333333333</v>
      </c>
      <c r="E36" s="29">
        <f>VLOOKUP($M36,CornerStats!$A$3:$AE$577,11,FALSE)</f>
        <v>5.1818181818181817</v>
      </c>
      <c r="F36" s="29">
        <f>VLOOKUP($M36,CornerStats!$A$3:$AE$577,12,FALSE)</f>
        <v>4.666666666666667</v>
      </c>
      <c r="G36" s="27">
        <f>VLOOKUP($M36,CornerStats!$A$3:$AE$577,14,FALSE)</f>
        <v>0.81818181818181823</v>
      </c>
      <c r="H36" s="27">
        <f>VLOOKUP($M36,CornerStats!$A$3:$AE$577,15,FALSE)</f>
        <v>1</v>
      </c>
      <c r="I36" s="27">
        <f>VLOOKUP($M36,CornerStats!$A$3:$AE$577,17,FALSE)</f>
        <v>0.45454545454545453</v>
      </c>
      <c r="J36" s="27">
        <f>VLOOKUP($M36,CornerStats!$A$3:$AE$577,18,FALSE)</f>
        <v>0.5</v>
      </c>
      <c r="K36" s="27">
        <f>VLOOKUP($M36,CornerStats!$A$3:$AE$577,20,FALSE)</f>
        <v>0.54545454545454541</v>
      </c>
      <c r="L36" s="27">
        <f>VLOOKUP($M36,CornerStats!$A$3:$AE$577,21,FALSE)</f>
        <v>0.5</v>
      </c>
      <c r="M36" s="24" t="str">
        <f>Fixtures!A36</f>
        <v>Parma</v>
      </c>
      <c r="N36" s="24" t="str">
        <f>Fixtures!E36</f>
        <v>Serie A</v>
      </c>
      <c r="O36" s="25">
        <f>IF(Fixtures!C36&gt;7,Fixtures!D36)</f>
        <v>43779</v>
      </c>
      <c r="P36" s="24" t="str">
        <f>Fixtures!B36</f>
        <v>Roma</v>
      </c>
      <c r="Q36" s="22">
        <f>VLOOKUP($P36,CornerStats!$A$3:$AE$577,5,FALSE)</f>
        <v>10.363636363636363</v>
      </c>
      <c r="R36" s="22">
        <f>VLOOKUP($P36,CornerStats!$A$3:$AE$577,7,FALSE)</f>
        <v>11.6</v>
      </c>
      <c r="S36" s="22">
        <f>VLOOKUP($P36,CornerStats!$A$3:$AE$577,8,FALSE)</f>
        <v>6.3636363636363633</v>
      </c>
      <c r="T36" s="22">
        <f>VLOOKUP($P36,CornerStats!$A$3:$AE$577,10,FALSE)</f>
        <v>6.2</v>
      </c>
      <c r="U36" s="29">
        <f>VLOOKUP($P36,CornerStats!$A$3:$AE$577,11,FALSE)</f>
        <v>4</v>
      </c>
      <c r="V36" s="29">
        <f>VLOOKUP($P36,CornerStats!$A$3:$AE$577,13,FALSE)</f>
        <v>5.4</v>
      </c>
      <c r="W36" s="27">
        <f>VLOOKUP($P36,CornerStats!$A$3:$AE$577,14,FALSE)</f>
        <v>0.54545454545454541</v>
      </c>
      <c r="X36" s="27">
        <f>VLOOKUP($P36,CornerStats!$A$3:$AE$577,16,FALSE)</f>
        <v>0.6</v>
      </c>
      <c r="Y36" s="27">
        <f>VLOOKUP($P36,CornerStats!$A$3:$AE$577,17,FALSE)</f>
        <v>0.45454545454545453</v>
      </c>
      <c r="Z36" s="27">
        <f>VLOOKUP($P36,CornerStats!$A$3:$AE$577,19,FALSE)</f>
        <v>0.6</v>
      </c>
      <c r="AA36" s="27">
        <f>VLOOKUP($P36,CornerStats!$A$3:$AE$577,20,FALSE)</f>
        <v>0.54545454545454541</v>
      </c>
      <c r="AB36" s="27">
        <f>VLOOKUP($P36,CornerStats!$A$3:$AE$577,22,FALSE)</f>
        <v>0.4</v>
      </c>
    </row>
    <row r="37" spans="1:28" x14ac:dyDescent="0.3">
      <c r="A37" s="22">
        <f>VLOOKUP($M37,CornerStats!$A$3:$AE$577,5,FALSE)</f>
        <v>12.818181818181818</v>
      </c>
      <c r="B37" s="22">
        <f>VLOOKUP($M37,CornerStats!$A$3:$AE$577,6,FALSE)</f>
        <v>14.2</v>
      </c>
      <c r="C37" s="22">
        <f>VLOOKUP($M37,CornerStats!$A$3:$AE$577,8,FALSE)</f>
        <v>5.6363636363636367</v>
      </c>
      <c r="D37" s="22">
        <f>VLOOKUP($M37,CornerStats!$A$3:$AE$577,9,FALSE)</f>
        <v>7</v>
      </c>
      <c r="E37" s="29">
        <f>VLOOKUP($M37,CornerStats!$A$3:$AE$577,11,FALSE)</f>
        <v>7.1818181818181817</v>
      </c>
      <c r="F37" s="29">
        <f>VLOOKUP($M37,CornerStats!$A$3:$AE$577,12,FALSE)</f>
        <v>7.2</v>
      </c>
      <c r="G37" s="27">
        <f>VLOOKUP($M37,CornerStats!$A$3:$AE$577,14,FALSE)</f>
        <v>0.90909090909090906</v>
      </c>
      <c r="H37" s="27">
        <f>VLOOKUP($M37,CornerStats!$A$3:$AE$577,15,FALSE)</f>
        <v>1</v>
      </c>
      <c r="I37" s="27">
        <f>VLOOKUP($M37,CornerStats!$A$3:$AE$577,17,FALSE)</f>
        <v>0.81818181818181823</v>
      </c>
      <c r="J37" s="27">
        <f>VLOOKUP($M37,CornerStats!$A$3:$AE$577,18,FALSE)</f>
        <v>1</v>
      </c>
      <c r="K37" s="27">
        <f>VLOOKUP($M37,CornerStats!$A$3:$AE$577,20,FALSE)</f>
        <v>0.18181818181818182</v>
      </c>
      <c r="L37" s="27">
        <f>VLOOKUP($M37,CornerStats!$A$3:$AE$577,21,FALSE)</f>
        <v>0</v>
      </c>
      <c r="M37" s="24" t="str">
        <f>Fixtures!A37</f>
        <v>Sampdoria</v>
      </c>
      <c r="N37" s="24" t="str">
        <f>Fixtures!E37</f>
        <v>Serie A</v>
      </c>
      <c r="O37" s="25">
        <f>IF(Fixtures!C37&gt;7,Fixtures!D37)</f>
        <v>43779</v>
      </c>
      <c r="P37" s="24" t="str">
        <f>Fixtures!B37</f>
        <v>Atalanta</v>
      </c>
      <c r="Q37" s="22">
        <f>VLOOKUP($P37,CornerStats!$A$3:$AE$577,5,FALSE)</f>
        <v>10.545454545454545</v>
      </c>
      <c r="R37" s="22">
        <f>VLOOKUP($P37,CornerStats!$A$3:$AE$577,7,FALSE)</f>
        <v>8.6666666666666661</v>
      </c>
      <c r="S37" s="22">
        <f>VLOOKUP($P37,CornerStats!$A$3:$AE$577,8,FALSE)</f>
        <v>6.7272727272727275</v>
      </c>
      <c r="T37" s="22">
        <f>VLOOKUP($P37,CornerStats!$A$3:$AE$577,10,FALSE)</f>
        <v>4.166666666666667</v>
      </c>
      <c r="U37" s="29">
        <f>VLOOKUP($P37,CornerStats!$A$3:$AE$577,11,FALSE)</f>
        <v>3.8181818181818183</v>
      </c>
      <c r="V37" s="29">
        <f>VLOOKUP($P37,CornerStats!$A$3:$AE$577,13,FALSE)</f>
        <v>4.5</v>
      </c>
      <c r="W37" s="27">
        <f>VLOOKUP($P37,CornerStats!$A$3:$AE$577,14,FALSE)</f>
        <v>0.63636363636363635</v>
      </c>
      <c r="X37" s="27">
        <f>VLOOKUP($P37,CornerStats!$A$3:$AE$577,16,FALSE)</f>
        <v>0.5</v>
      </c>
      <c r="Y37" s="27">
        <f>VLOOKUP($P37,CornerStats!$A$3:$AE$577,17,FALSE)</f>
        <v>0.45454545454545453</v>
      </c>
      <c r="Z37" s="27">
        <f>VLOOKUP($P37,CornerStats!$A$3:$AE$577,19,FALSE)</f>
        <v>0.33333333333333331</v>
      </c>
      <c r="AA37" s="27">
        <f>VLOOKUP($P37,CornerStats!$A$3:$AE$577,20,FALSE)</f>
        <v>0.54545454545454541</v>
      </c>
      <c r="AB37" s="27">
        <f>VLOOKUP($P37,CornerStats!$A$3:$AE$577,22,FALSE)</f>
        <v>0.66666666666666663</v>
      </c>
    </row>
    <row r="38" spans="1:28" x14ac:dyDescent="0.3">
      <c r="A38" s="22">
        <f>VLOOKUP($M38,CornerStats!$A$3:$AE$577,5,FALSE)</f>
        <v>10.909090909090908</v>
      </c>
      <c r="B38" s="22">
        <f>VLOOKUP($M38,CornerStats!$A$3:$AE$577,6,FALSE)</f>
        <v>10.166666666666666</v>
      </c>
      <c r="C38" s="22">
        <f>VLOOKUP($M38,CornerStats!$A$3:$AE$577,8,FALSE)</f>
        <v>4.9090909090909092</v>
      </c>
      <c r="D38" s="22">
        <f>VLOOKUP($M38,CornerStats!$A$3:$AE$577,9,FALSE)</f>
        <v>5.833333333333333</v>
      </c>
      <c r="E38" s="29">
        <f>VLOOKUP($M38,CornerStats!$A$3:$AE$577,11,FALSE)</f>
        <v>6</v>
      </c>
      <c r="F38" s="29">
        <f>VLOOKUP($M38,CornerStats!$A$3:$AE$577,12,FALSE)</f>
        <v>4.333333333333333</v>
      </c>
      <c r="G38" s="27">
        <f>VLOOKUP($M38,CornerStats!$A$3:$AE$577,14,FALSE)</f>
        <v>0.81818181818181823</v>
      </c>
      <c r="H38" s="27">
        <f>VLOOKUP($M38,CornerStats!$A$3:$AE$577,15,FALSE)</f>
        <v>0.83333333333333337</v>
      </c>
      <c r="I38" s="27">
        <f>VLOOKUP($M38,CornerStats!$A$3:$AE$577,17,FALSE)</f>
        <v>0.54545454545454541</v>
      </c>
      <c r="J38" s="27">
        <f>VLOOKUP($M38,CornerStats!$A$3:$AE$577,18,FALSE)</f>
        <v>0.33333333333333331</v>
      </c>
      <c r="K38" s="27">
        <f>VLOOKUP($M38,CornerStats!$A$3:$AE$577,20,FALSE)</f>
        <v>0.54545454545454541</v>
      </c>
      <c r="L38" s="27">
        <f>VLOOKUP($M38,CornerStats!$A$3:$AE$577,21,FALSE)</f>
        <v>0.66666666666666663</v>
      </c>
      <c r="M38" s="24" t="str">
        <f>Fixtures!A38</f>
        <v>Udinese</v>
      </c>
      <c r="N38" s="24" t="str">
        <f>Fixtures!E38</f>
        <v>Serie A</v>
      </c>
      <c r="O38" s="25">
        <f>IF(Fixtures!C38&gt;7,Fixtures!D38)</f>
        <v>43779</v>
      </c>
      <c r="P38" s="24" t="str">
        <f>Fixtures!B38</f>
        <v>SPAL</v>
      </c>
      <c r="Q38" s="22">
        <f>VLOOKUP($P38,CornerStats!$A$3:$AE$577,5,FALSE)</f>
        <v>12.636363636363637</v>
      </c>
      <c r="R38" s="22">
        <f>VLOOKUP($P38,CornerStats!$A$3:$AE$577,7,FALSE)</f>
        <v>13.8</v>
      </c>
      <c r="S38" s="22">
        <f>VLOOKUP($P38,CornerStats!$A$3:$AE$577,8,FALSE)</f>
        <v>5.6363636363636367</v>
      </c>
      <c r="T38" s="22">
        <f>VLOOKUP($P38,CornerStats!$A$3:$AE$577,10,FALSE)</f>
        <v>5</v>
      </c>
      <c r="U38" s="29">
        <f>VLOOKUP($P38,CornerStats!$A$3:$AE$577,11,FALSE)</f>
        <v>7</v>
      </c>
      <c r="V38" s="29">
        <f>VLOOKUP($P38,CornerStats!$A$3:$AE$577,13,FALSE)</f>
        <v>8.8000000000000007</v>
      </c>
      <c r="W38" s="27">
        <f>VLOOKUP($P38,CornerStats!$A$3:$AE$577,14,FALSE)</f>
        <v>0.90909090909090906</v>
      </c>
      <c r="X38" s="27">
        <f>VLOOKUP($P38,CornerStats!$A$3:$AE$577,16,FALSE)</f>
        <v>1</v>
      </c>
      <c r="Y38" s="27">
        <f>VLOOKUP($P38,CornerStats!$A$3:$AE$577,17,FALSE)</f>
        <v>0.90909090909090906</v>
      </c>
      <c r="Z38" s="27">
        <f>VLOOKUP($P38,CornerStats!$A$3:$AE$577,19,FALSE)</f>
        <v>1</v>
      </c>
      <c r="AA38" s="27">
        <f>VLOOKUP($P38,CornerStats!$A$3:$AE$577,20,FALSE)</f>
        <v>0.18181818181818182</v>
      </c>
      <c r="AB38" s="27">
        <f>VLOOKUP($P38,CornerStats!$A$3:$AE$577,22,FALSE)</f>
        <v>0</v>
      </c>
    </row>
    <row r="39" spans="1:28" x14ac:dyDescent="0.3">
      <c r="A39" s="22">
        <f>VLOOKUP($M39,CornerStats!$A$3:$AE$577,5,FALSE)</f>
        <v>9.8333333333333339</v>
      </c>
      <c r="B39" s="22">
        <f>VLOOKUP($M39,CornerStats!$A$3:$AE$577,6,FALSE)</f>
        <v>7.833333333333333</v>
      </c>
      <c r="C39" s="22">
        <f>VLOOKUP($M39,CornerStats!$A$3:$AE$577,8,FALSE)</f>
        <v>4.916666666666667</v>
      </c>
      <c r="D39" s="22">
        <f>VLOOKUP($M39,CornerStats!$A$3:$AE$577,9,FALSE)</f>
        <v>3.5</v>
      </c>
      <c r="E39" s="29">
        <f>VLOOKUP($M39,CornerStats!$A$3:$AE$577,11,FALSE)</f>
        <v>4.916666666666667</v>
      </c>
      <c r="F39" s="29">
        <f>VLOOKUP($M39,CornerStats!$A$3:$AE$577,12,FALSE)</f>
        <v>4.333333333333333</v>
      </c>
      <c r="G39" s="27">
        <f>VLOOKUP($M39,CornerStats!$A$3:$AE$577,14,FALSE)</f>
        <v>0.66666666666666663</v>
      </c>
      <c r="H39" s="27">
        <f>VLOOKUP($M39,CornerStats!$A$3:$AE$577,15,FALSE)</f>
        <v>0.33333333333333331</v>
      </c>
      <c r="I39" s="27">
        <f>VLOOKUP($M39,CornerStats!$A$3:$AE$577,17,FALSE)</f>
        <v>0.33333333333333331</v>
      </c>
      <c r="J39" s="27">
        <f>VLOOKUP($M39,CornerStats!$A$3:$AE$577,18,FALSE)</f>
        <v>0.33333333333333331</v>
      </c>
      <c r="K39" s="27">
        <f>VLOOKUP($M39,CornerStats!$A$3:$AE$577,20,FALSE)</f>
        <v>0.75</v>
      </c>
      <c r="L39" s="27">
        <f>VLOOKUP($M39,CornerStats!$A$3:$AE$577,21,FALSE)</f>
        <v>0.83333333333333337</v>
      </c>
      <c r="M39" s="24" t="str">
        <f>Fixtures!A39</f>
        <v>Athletic Club</v>
      </c>
      <c r="N39" s="24" t="str">
        <f>Fixtures!E39</f>
        <v>La Liga</v>
      </c>
      <c r="O39" s="25">
        <f>IF(Fixtures!C39&gt;7,Fixtures!D39)</f>
        <v>43779</v>
      </c>
      <c r="P39" s="24" t="str">
        <f>Fixtures!B39</f>
        <v>Levante</v>
      </c>
      <c r="Q39" s="22">
        <f>VLOOKUP($P39,CornerStats!$A$3:$AE$577,5,FALSE)</f>
        <v>11.583333333333334</v>
      </c>
      <c r="R39" s="22">
        <f>VLOOKUP($P39,CornerStats!$A$3:$AE$577,7,FALSE)</f>
        <v>11.666666666666666</v>
      </c>
      <c r="S39" s="22">
        <f>VLOOKUP($P39,CornerStats!$A$3:$AE$577,8,FALSE)</f>
        <v>4.916666666666667</v>
      </c>
      <c r="T39" s="22">
        <f>VLOOKUP($P39,CornerStats!$A$3:$AE$577,10,FALSE)</f>
        <v>4.5</v>
      </c>
      <c r="U39" s="29">
        <f>VLOOKUP($P39,CornerStats!$A$3:$AE$577,11,FALSE)</f>
        <v>6.666666666666667</v>
      </c>
      <c r="V39" s="29">
        <f>VLOOKUP($P39,CornerStats!$A$3:$AE$577,13,FALSE)</f>
        <v>7.166666666666667</v>
      </c>
      <c r="W39" s="27">
        <f>VLOOKUP($P39,CornerStats!$A$3:$AE$577,14,FALSE)</f>
        <v>0.83333333333333337</v>
      </c>
      <c r="X39" s="27">
        <f>VLOOKUP($P39,CornerStats!$A$3:$AE$577,16,FALSE)</f>
        <v>0.83333333333333337</v>
      </c>
      <c r="Y39" s="27">
        <f>VLOOKUP($P39,CornerStats!$A$3:$AE$577,17,FALSE)</f>
        <v>0.66666666666666663</v>
      </c>
      <c r="Z39" s="27">
        <f>VLOOKUP($P39,CornerStats!$A$3:$AE$577,19,FALSE)</f>
        <v>0.66666666666666663</v>
      </c>
      <c r="AA39" s="27">
        <f>VLOOKUP($P39,CornerStats!$A$3:$AE$577,20,FALSE)</f>
        <v>0.5</v>
      </c>
      <c r="AB39" s="27">
        <f>VLOOKUP($P39,CornerStats!$A$3:$AE$577,22,FALSE)</f>
        <v>0.5</v>
      </c>
    </row>
    <row r="40" spans="1:28" x14ac:dyDescent="0.3">
      <c r="A40" s="22">
        <f>VLOOKUP($M40,CornerStats!$A$3:$AE$577,5,FALSE)</f>
        <v>9.5</v>
      </c>
      <c r="B40" s="22">
        <f>VLOOKUP($M40,CornerStats!$A$3:$AE$577,6,FALSE)</f>
        <v>9.5</v>
      </c>
      <c r="C40" s="22">
        <f>VLOOKUP($M40,CornerStats!$A$3:$AE$577,8,FALSE)</f>
        <v>4.416666666666667</v>
      </c>
      <c r="D40" s="22">
        <f>VLOOKUP($M40,CornerStats!$A$3:$AE$577,9,FALSE)</f>
        <v>5.166666666666667</v>
      </c>
      <c r="E40" s="29">
        <f>VLOOKUP($M40,CornerStats!$A$3:$AE$577,11,FALSE)</f>
        <v>5.083333333333333</v>
      </c>
      <c r="F40" s="29">
        <f>VLOOKUP($M40,CornerStats!$A$3:$AE$577,12,FALSE)</f>
        <v>4.333333333333333</v>
      </c>
      <c r="G40" s="27">
        <f>VLOOKUP($M40,CornerStats!$A$3:$AE$577,14,FALSE)</f>
        <v>0.58333333333333337</v>
      </c>
      <c r="H40" s="27">
        <f>VLOOKUP($M40,CornerStats!$A$3:$AE$577,15,FALSE)</f>
        <v>0.5</v>
      </c>
      <c r="I40" s="27">
        <f>VLOOKUP($M40,CornerStats!$A$3:$AE$577,17,FALSE)</f>
        <v>0.41666666666666669</v>
      </c>
      <c r="J40" s="27">
        <f>VLOOKUP($M40,CornerStats!$A$3:$AE$577,18,FALSE)</f>
        <v>0.5</v>
      </c>
      <c r="K40" s="27">
        <f>VLOOKUP($M40,CornerStats!$A$3:$AE$577,20,FALSE)</f>
        <v>0.58333333333333337</v>
      </c>
      <c r="L40" s="27">
        <f>VLOOKUP($M40,CornerStats!$A$3:$AE$577,21,FALSE)</f>
        <v>0.5</v>
      </c>
      <c r="M40" s="24" t="str">
        <f>Fixtures!A40</f>
        <v>Atletico Madrid</v>
      </c>
      <c r="N40" s="24" t="str">
        <f>Fixtures!E40</f>
        <v>La Liga</v>
      </c>
      <c r="O40" s="25">
        <f>IF(Fixtures!C40&gt;7,Fixtures!D40)</f>
        <v>43779</v>
      </c>
      <c r="P40" s="24" t="str">
        <f>Fixtures!B40</f>
        <v>Espanyol</v>
      </c>
      <c r="Q40" s="22">
        <f>VLOOKUP($P40,CornerStats!$A$3:$AE$577,5,FALSE)</f>
        <v>9.6666666666666661</v>
      </c>
      <c r="R40" s="22">
        <f>VLOOKUP($P40,CornerStats!$A$3:$AE$577,7,FALSE)</f>
        <v>8.5</v>
      </c>
      <c r="S40" s="22">
        <f>VLOOKUP($P40,CornerStats!$A$3:$AE$577,8,FALSE)</f>
        <v>5.333333333333333</v>
      </c>
      <c r="T40" s="22">
        <f>VLOOKUP($P40,CornerStats!$A$3:$AE$577,10,FALSE)</f>
        <v>4.5</v>
      </c>
      <c r="U40" s="29">
        <f>VLOOKUP($P40,CornerStats!$A$3:$AE$577,11,FALSE)</f>
        <v>4.333333333333333</v>
      </c>
      <c r="V40" s="29">
        <f>VLOOKUP($P40,CornerStats!$A$3:$AE$577,13,FALSE)</f>
        <v>4</v>
      </c>
      <c r="W40" s="27">
        <f>VLOOKUP($P40,CornerStats!$A$3:$AE$577,14,FALSE)</f>
        <v>0.66666666666666663</v>
      </c>
      <c r="X40" s="27">
        <f>VLOOKUP($P40,CornerStats!$A$3:$AE$577,16,FALSE)</f>
        <v>0.5</v>
      </c>
      <c r="Y40" s="27">
        <f>VLOOKUP($P40,CornerStats!$A$3:$AE$577,17,FALSE)</f>
        <v>0.33333333333333331</v>
      </c>
      <c r="Z40" s="27">
        <f>VLOOKUP($P40,CornerStats!$A$3:$AE$577,19,FALSE)</f>
        <v>0.16666666666666666</v>
      </c>
      <c r="AA40" s="27">
        <f>VLOOKUP($P40,CornerStats!$A$3:$AE$577,20,FALSE)</f>
        <v>0.75</v>
      </c>
      <c r="AB40" s="27">
        <f>VLOOKUP($P40,CornerStats!$A$3:$AE$577,22,FALSE)</f>
        <v>1</v>
      </c>
    </row>
    <row r="41" spans="1:28" x14ac:dyDescent="0.3">
      <c r="A41" s="22">
        <f>VLOOKUP($M41,CornerStats!$A$3:$AE$577,5,FALSE)</f>
        <v>11.5</v>
      </c>
      <c r="B41" s="22">
        <f>VLOOKUP($M41,CornerStats!$A$3:$AE$577,6,FALSE)</f>
        <v>12</v>
      </c>
      <c r="C41" s="22">
        <f>VLOOKUP($M41,CornerStats!$A$3:$AE$577,8,FALSE)</f>
        <v>4.583333333333333</v>
      </c>
      <c r="D41" s="22">
        <f>VLOOKUP($M41,CornerStats!$A$3:$AE$577,9,FALSE)</f>
        <v>6</v>
      </c>
      <c r="E41" s="29">
        <f>VLOOKUP($M41,CornerStats!$A$3:$AE$577,11,FALSE)</f>
        <v>6.916666666666667</v>
      </c>
      <c r="F41" s="29">
        <f>VLOOKUP($M41,CornerStats!$A$3:$AE$577,12,FALSE)</f>
        <v>6</v>
      </c>
      <c r="G41" s="27">
        <f>VLOOKUP($M41,CornerStats!$A$3:$AE$577,14,FALSE)</f>
        <v>0.75</v>
      </c>
      <c r="H41" s="27">
        <f>VLOOKUP($M41,CornerStats!$A$3:$AE$577,15,FALSE)</f>
        <v>0.66666666666666663</v>
      </c>
      <c r="I41" s="27">
        <f>VLOOKUP($M41,CornerStats!$A$3:$AE$577,17,FALSE)</f>
        <v>0.66666666666666663</v>
      </c>
      <c r="J41" s="27">
        <f>VLOOKUP($M41,CornerStats!$A$3:$AE$577,18,FALSE)</f>
        <v>0.66666666666666663</v>
      </c>
      <c r="K41" s="27">
        <f>VLOOKUP($M41,CornerStats!$A$3:$AE$577,20,FALSE)</f>
        <v>0.5</v>
      </c>
      <c r="L41" s="27">
        <f>VLOOKUP($M41,CornerStats!$A$3:$AE$577,21,FALSE)</f>
        <v>0.5</v>
      </c>
      <c r="M41" s="24" t="str">
        <f>Fixtures!A41</f>
        <v>Real Betis</v>
      </c>
      <c r="N41" s="24" t="str">
        <f>Fixtures!E41</f>
        <v>La Liga</v>
      </c>
      <c r="O41" s="25">
        <f>IF(Fixtures!C41&gt;7,Fixtures!D41)</f>
        <v>43779</v>
      </c>
      <c r="P41" s="24" t="str">
        <f>Fixtures!B41</f>
        <v>Sevilla</v>
      </c>
      <c r="Q41" s="22">
        <f>VLOOKUP($P41,CornerStats!$A$3:$AE$577,5,FALSE)</f>
        <v>9.6666666666666661</v>
      </c>
      <c r="R41" s="22">
        <f>VLOOKUP($P41,CornerStats!$A$3:$AE$577,7,FALSE)</f>
        <v>10</v>
      </c>
      <c r="S41" s="22">
        <f>VLOOKUP($P41,CornerStats!$A$3:$AE$577,8,FALSE)</f>
        <v>6.083333333333333</v>
      </c>
      <c r="T41" s="22">
        <f>VLOOKUP($P41,CornerStats!$A$3:$AE$577,10,FALSE)</f>
        <v>4.666666666666667</v>
      </c>
      <c r="U41" s="29">
        <f>VLOOKUP($P41,CornerStats!$A$3:$AE$577,11,FALSE)</f>
        <v>3.5833333333333335</v>
      </c>
      <c r="V41" s="29">
        <f>VLOOKUP($P41,CornerStats!$A$3:$AE$577,13,FALSE)</f>
        <v>5.333333333333333</v>
      </c>
      <c r="W41" s="27">
        <f>VLOOKUP($P41,CornerStats!$A$3:$AE$577,14,FALSE)</f>
        <v>0.58333333333333337</v>
      </c>
      <c r="X41" s="27">
        <f>VLOOKUP($P41,CornerStats!$A$3:$AE$577,16,FALSE)</f>
        <v>0.5</v>
      </c>
      <c r="Y41" s="27">
        <f>VLOOKUP($P41,CornerStats!$A$3:$AE$577,17,FALSE)</f>
        <v>0.33333333333333331</v>
      </c>
      <c r="Z41" s="27">
        <f>VLOOKUP($P41,CornerStats!$A$3:$AE$577,19,FALSE)</f>
        <v>0.5</v>
      </c>
      <c r="AA41" s="27">
        <f>VLOOKUP($P41,CornerStats!$A$3:$AE$577,20,FALSE)</f>
        <v>0.66666666666666663</v>
      </c>
      <c r="AB41" s="27">
        <f>VLOOKUP($P41,CornerStats!$A$3:$AE$577,22,FALSE)</f>
        <v>0.5</v>
      </c>
    </row>
    <row r="42" spans="1:28" x14ac:dyDescent="0.3">
      <c r="A42" s="22">
        <f>VLOOKUP($M42,CornerStats!$A$3:$AE$577,5,FALSE)</f>
        <v>7.583333333333333</v>
      </c>
      <c r="B42" s="22">
        <f>VLOOKUP($M42,CornerStats!$A$3:$AE$577,6,FALSE)</f>
        <v>6.666666666666667</v>
      </c>
      <c r="C42" s="22">
        <f>VLOOKUP($M42,CornerStats!$A$3:$AE$577,8,FALSE)</f>
        <v>4.166666666666667</v>
      </c>
      <c r="D42" s="22">
        <f>VLOOKUP($M42,CornerStats!$A$3:$AE$577,9,FALSE)</f>
        <v>3.8333333333333335</v>
      </c>
      <c r="E42" s="29">
        <f>VLOOKUP($M42,CornerStats!$A$3:$AE$577,11,FALSE)</f>
        <v>3.4166666666666665</v>
      </c>
      <c r="F42" s="29">
        <f>VLOOKUP($M42,CornerStats!$A$3:$AE$577,12,FALSE)</f>
        <v>2.8333333333333335</v>
      </c>
      <c r="G42" s="27">
        <f>VLOOKUP($M42,CornerStats!$A$3:$AE$577,14,FALSE)</f>
        <v>0.41666666666666669</v>
      </c>
      <c r="H42" s="27">
        <f>VLOOKUP($M42,CornerStats!$A$3:$AE$577,15,FALSE)</f>
        <v>0.33333333333333331</v>
      </c>
      <c r="I42" s="27">
        <f>VLOOKUP($M42,CornerStats!$A$3:$AE$577,17,FALSE)</f>
        <v>0.16666666666666666</v>
      </c>
      <c r="J42" s="27">
        <f>VLOOKUP($M42,CornerStats!$A$3:$AE$577,18,FALSE)</f>
        <v>0</v>
      </c>
      <c r="K42" s="27">
        <f>VLOOKUP($M42,CornerStats!$A$3:$AE$577,20,FALSE)</f>
        <v>1</v>
      </c>
      <c r="L42" s="27">
        <f>VLOOKUP($M42,CornerStats!$A$3:$AE$577,21,FALSE)</f>
        <v>1</v>
      </c>
      <c r="M42" s="24" t="str">
        <f>Fixtures!A42</f>
        <v>Getafe</v>
      </c>
      <c r="N42" s="24" t="str">
        <f>Fixtures!E42</f>
        <v>La Liga</v>
      </c>
      <c r="O42" s="25">
        <f>IF(Fixtures!C42&gt;7,Fixtures!D42)</f>
        <v>43779</v>
      </c>
      <c r="P42" s="24" t="str">
        <f>Fixtures!B42</f>
        <v>Osasuna</v>
      </c>
      <c r="Q42" s="22">
        <f>VLOOKUP($P42,CornerStats!$A$3:$AE$577,5,FALSE)</f>
        <v>10.916666666666666</v>
      </c>
      <c r="R42" s="22">
        <f>VLOOKUP($P42,CornerStats!$A$3:$AE$577,7,FALSE)</f>
        <v>11.833333333333334</v>
      </c>
      <c r="S42" s="22">
        <f>VLOOKUP($P42,CornerStats!$A$3:$AE$577,8,FALSE)</f>
        <v>5.75</v>
      </c>
      <c r="T42" s="22">
        <f>VLOOKUP($P42,CornerStats!$A$3:$AE$577,10,FALSE)</f>
        <v>5.333333333333333</v>
      </c>
      <c r="U42" s="29">
        <f>VLOOKUP($P42,CornerStats!$A$3:$AE$577,11,FALSE)</f>
        <v>5.166666666666667</v>
      </c>
      <c r="V42" s="29">
        <f>VLOOKUP($P42,CornerStats!$A$3:$AE$577,13,FALSE)</f>
        <v>6.5</v>
      </c>
      <c r="W42" s="27">
        <f>VLOOKUP($P42,CornerStats!$A$3:$AE$577,14,FALSE)</f>
        <v>0.58333333333333337</v>
      </c>
      <c r="X42" s="27">
        <f>VLOOKUP($P42,CornerStats!$A$3:$AE$577,16,FALSE)</f>
        <v>0.66666666666666663</v>
      </c>
      <c r="Y42" s="27">
        <f>VLOOKUP($P42,CornerStats!$A$3:$AE$577,17,FALSE)</f>
        <v>0.5</v>
      </c>
      <c r="Z42" s="27">
        <f>VLOOKUP($P42,CornerStats!$A$3:$AE$577,19,FALSE)</f>
        <v>0.5</v>
      </c>
      <c r="AA42" s="27">
        <f>VLOOKUP($P42,CornerStats!$A$3:$AE$577,20,FALSE)</f>
        <v>0.5</v>
      </c>
      <c r="AB42" s="27">
        <f>VLOOKUP($P42,CornerStats!$A$3:$AE$577,22,FALSE)</f>
        <v>0.5</v>
      </c>
    </row>
    <row r="43" spans="1:28" x14ac:dyDescent="0.3">
      <c r="A43" s="22">
        <f>VLOOKUP($M43,CornerStats!$A$3:$AE$577,5,FALSE)</f>
        <v>9.0833333333333339</v>
      </c>
      <c r="B43" s="22">
        <f>VLOOKUP($M43,CornerStats!$A$3:$AE$577,6,FALSE)</f>
        <v>9.5714285714285712</v>
      </c>
      <c r="C43" s="22">
        <f>VLOOKUP($M43,CornerStats!$A$3:$AE$577,8,FALSE)</f>
        <v>4.583333333333333</v>
      </c>
      <c r="D43" s="22">
        <f>VLOOKUP($M43,CornerStats!$A$3:$AE$577,9,FALSE)</f>
        <v>5.2857142857142856</v>
      </c>
      <c r="E43" s="29">
        <f>VLOOKUP($M43,CornerStats!$A$3:$AE$577,11,FALSE)</f>
        <v>4.5</v>
      </c>
      <c r="F43" s="29">
        <f>VLOOKUP($M43,CornerStats!$A$3:$AE$577,12,FALSE)</f>
        <v>4.2857142857142856</v>
      </c>
      <c r="G43" s="27">
        <f>VLOOKUP($M43,CornerStats!$A$3:$AE$577,14,FALSE)</f>
        <v>0.58333333333333337</v>
      </c>
      <c r="H43" s="27">
        <f>VLOOKUP($M43,CornerStats!$A$3:$AE$577,15,FALSE)</f>
        <v>0.5714285714285714</v>
      </c>
      <c r="I43" s="27">
        <f>VLOOKUP($M43,CornerStats!$A$3:$AE$577,17,FALSE)</f>
        <v>0.25</v>
      </c>
      <c r="J43" s="27">
        <f>VLOOKUP($M43,CornerStats!$A$3:$AE$577,18,FALSE)</f>
        <v>0.2857142857142857</v>
      </c>
      <c r="K43" s="27">
        <f>VLOOKUP($M43,CornerStats!$A$3:$AE$577,20,FALSE)</f>
        <v>0.83333333333333337</v>
      </c>
      <c r="L43" s="27">
        <f>VLOOKUP($M43,CornerStats!$A$3:$AE$577,21,FALSE)</f>
        <v>0.7142857142857143</v>
      </c>
      <c r="M43" s="24" t="str">
        <f>Fixtures!A43</f>
        <v>Mallorca</v>
      </c>
      <c r="N43" s="24" t="str">
        <f>Fixtures!E43</f>
        <v>La Liga</v>
      </c>
      <c r="O43" s="25">
        <f>IF(Fixtures!C43&gt;7,Fixtures!D43)</f>
        <v>43779</v>
      </c>
      <c r="P43" s="24" t="str">
        <f>Fixtures!B43</f>
        <v>Villarreal</v>
      </c>
      <c r="Q43" s="22">
        <f>VLOOKUP($P43,CornerStats!$A$3:$AE$577,5,FALSE)</f>
        <v>11.666666666666666</v>
      </c>
      <c r="R43" s="22">
        <f>VLOOKUP($P43,CornerStats!$A$3:$AE$577,7,FALSE)</f>
        <v>12.166666666666666</v>
      </c>
      <c r="S43" s="22">
        <f>VLOOKUP($P43,CornerStats!$A$3:$AE$577,8,FALSE)</f>
        <v>4.333333333333333</v>
      </c>
      <c r="T43" s="22">
        <f>VLOOKUP($P43,CornerStats!$A$3:$AE$577,10,FALSE)</f>
        <v>4.833333333333333</v>
      </c>
      <c r="U43" s="29">
        <f>VLOOKUP($P43,CornerStats!$A$3:$AE$577,11,FALSE)</f>
        <v>7.333333333333333</v>
      </c>
      <c r="V43" s="29">
        <f>VLOOKUP($P43,CornerStats!$A$3:$AE$577,13,FALSE)</f>
        <v>7.333333333333333</v>
      </c>
      <c r="W43" s="27">
        <f>VLOOKUP($P43,CornerStats!$A$3:$AE$577,14,FALSE)</f>
        <v>1</v>
      </c>
      <c r="X43" s="27">
        <f>VLOOKUP($P43,CornerStats!$A$3:$AE$577,16,FALSE)</f>
        <v>1</v>
      </c>
      <c r="Y43" s="27">
        <f>VLOOKUP($P43,CornerStats!$A$3:$AE$577,17,FALSE)</f>
        <v>0.5</v>
      </c>
      <c r="Z43" s="27">
        <f>VLOOKUP($P43,CornerStats!$A$3:$AE$577,19,FALSE)</f>
        <v>0.66666666666666663</v>
      </c>
      <c r="AA43" s="27">
        <f>VLOOKUP($P43,CornerStats!$A$3:$AE$577,20,FALSE)</f>
        <v>0.66666666666666663</v>
      </c>
      <c r="AB43" s="27">
        <f>VLOOKUP($P43,CornerStats!$A$3:$AE$577,22,FALSE)</f>
        <v>0.66666666666666663</v>
      </c>
    </row>
    <row r="44" spans="1:28" x14ac:dyDescent="0.3">
      <c r="A44" s="22">
        <f>VLOOKUP($M44,CornerStats!$A$3:$AE$577,5,FALSE)</f>
        <v>10.166666666666666</v>
      </c>
      <c r="B44" s="22">
        <f>VLOOKUP($M44,CornerStats!$A$3:$AE$577,6,FALSE)</f>
        <v>11</v>
      </c>
      <c r="C44" s="22">
        <f>VLOOKUP($M44,CornerStats!$A$3:$AE$577,8,FALSE)</f>
        <v>5.333333333333333</v>
      </c>
      <c r="D44" s="22">
        <f>VLOOKUP($M44,CornerStats!$A$3:$AE$577,9,FALSE)</f>
        <v>6.833333333333333</v>
      </c>
      <c r="E44" s="29">
        <f>VLOOKUP($M44,CornerStats!$A$3:$AE$577,11,FALSE)</f>
        <v>4.833333333333333</v>
      </c>
      <c r="F44" s="29">
        <f>VLOOKUP($M44,CornerStats!$A$3:$AE$577,12,FALSE)</f>
        <v>4.166666666666667</v>
      </c>
      <c r="G44" s="27">
        <f>VLOOKUP($M44,CornerStats!$A$3:$AE$577,14,FALSE)</f>
        <v>0.66666666666666663</v>
      </c>
      <c r="H44" s="27">
        <f>VLOOKUP($M44,CornerStats!$A$3:$AE$577,15,FALSE)</f>
        <v>0.66666666666666663</v>
      </c>
      <c r="I44" s="27">
        <f>VLOOKUP($M44,CornerStats!$A$3:$AE$577,17,FALSE)</f>
        <v>0.41666666666666669</v>
      </c>
      <c r="J44" s="27">
        <f>VLOOKUP($M44,CornerStats!$A$3:$AE$577,18,FALSE)</f>
        <v>0.66666666666666663</v>
      </c>
      <c r="K44" s="27">
        <f>VLOOKUP($M44,CornerStats!$A$3:$AE$577,20,FALSE)</f>
        <v>0.83333333333333337</v>
      </c>
      <c r="L44" s="27">
        <f>VLOOKUP($M44,CornerStats!$A$3:$AE$577,21,FALSE)</f>
        <v>0.66666666666666663</v>
      </c>
      <c r="M44" s="24" t="str">
        <f>Fixtures!A44</f>
        <v>Olympique Marseille</v>
      </c>
      <c r="N44" s="24" t="str">
        <f>Fixtures!E44</f>
        <v>Ligue 1</v>
      </c>
      <c r="O44" s="25">
        <f>IF(Fixtures!C44&gt;7,Fixtures!D44)</f>
        <v>43779</v>
      </c>
      <c r="P44" s="24" t="str">
        <f>Fixtures!B44</f>
        <v>Olympique Lyonnais</v>
      </c>
      <c r="Q44" s="22">
        <f>VLOOKUP($P44,CornerStats!$A$3:$AE$577,5,FALSE)</f>
        <v>9</v>
      </c>
      <c r="R44" s="22">
        <f>VLOOKUP($P44,CornerStats!$A$3:$AE$577,7,FALSE)</f>
        <v>7.666666666666667</v>
      </c>
      <c r="S44" s="22">
        <f>VLOOKUP($P44,CornerStats!$A$3:$AE$577,8,FALSE)</f>
        <v>4.166666666666667</v>
      </c>
      <c r="T44" s="22">
        <f>VLOOKUP($P44,CornerStats!$A$3:$AE$577,10,FALSE)</f>
        <v>3.3333333333333335</v>
      </c>
      <c r="U44" s="29">
        <f>VLOOKUP($P44,CornerStats!$A$3:$AE$577,11,FALSE)</f>
        <v>4.833333333333333</v>
      </c>
      <c r="V44" s="29">
        <f>VLOOKUP($P44,CornerStats!$A$3:$AE$577,13,FALSE)</f>
        <v>4.333333333333333</v>
      </c>
      <c r="W44" s="27">
        <f>VLOOKUP($P44,CornerStats!$A$3:$AE$577,14,FALSE)</f>
        <v>0.58333333333333337</v>
      </c>
      <c r="X44" s="27">
        <f>VLOOKUP($P44,CornerStats!$A$3:$AE$577,16,FALSE)</f>
        <v>0.33333333333333331</v>
      </c>
      <c r="Y44" s="27">
        <f>VLOOKUP($P44,CornerStats!$A$3:$AE$577,17,FALSE)</f>
        <v>0.16666666666666666</v>
      </c>
      <c r="Z44" s="27">
        <f>VLOOKUP($P44,CornerStats!$A$3:$AE$577,19,FALSE)</f>
        <v>0</v>
      </c>
      <c r="AA44" s="27">
        <f>VLOOKUP($P44,CornerStats!$A$3:$AE$577,20,FALSE)</f>
        <v>0.83333333333333337</v>
      </c>
      <c r="AB44" s="27">
        <f>VLOOKUP($P44,CornerStats!$A$3:$AE$577,22,FALSE)</f>
        <v>1</v>
      </c>
    </row>
    <row r="45" spans="1:28" x14ac:dyDescent="0.3">
      <c r="A45" s="22">
        <f>VLOOKUP($M45,CornerStats!$A$3:$AE$577,5,FALSE)</f>
        <v>9.9166666666666661</v>
      </c>
      <c r="B45" s="22">
        <f>VLOOKUP($M45,CornerStats!$A$3:$AE$577,6,FALSE)</f>
        <v>10</v>
      </c>
      <c r="C45" s="22">
        <f>VLOOKUP($M45,CornerStats!$A$3:$AE$577,8,FALSE)</f>
        <v>5.25</v>
      </c>
      <c r="D45" s="22">
        <f>VLOOKUP($M45,CornerStats!$A$3:$AE$577,9,FALSE)</f>
        <v>6.333333333333333</v>
      </c>
      <c r="E45" s="29">
        <f>VLOOKUP($M45,CornerStats!$A$3:$AE$577,11,FALSE)</f>
        <v>4.666666666666667</v>
      </c>
      <c r="F45" s="29">
        <f>VLOOKUP($M45,CornerStats!$A$3:$AE$577,12,FALSE)</f>
        <v>3.6666666666666665</v>
      </c>
      <c r="G45" s="27">
        <f>VLOOKUP($M45,CornerStats!$A$3:$AE$577,14,FALSE)</f>
        <v>0.5</v>
      </c>
      <c r="H45" s="27">
        <f>VLOOKUP($M45,CornerStats!$A$3:$AE$577,15,FALSE)</f>
        <v>0.66666666666666663</v>
      </c>
      <c r="I45" s="27">
        <f>VLOOKUP($M45,CornerStats!$A$3:$AE$577,17,FALSE)</f>
        <v>0.33333333333333331</v>
      </c>
      <c r="J45" s="27">
        <f>VLOOKUP($M45,CornerStats!$A$3:$AE$577,18,FALSE)</f>
        <v>0.33333333333333331</v>
      </c>
      <c r="K45" s="27">
        <f>VLOOKUP($M45,CornerStats!$A$3:$AE$577,20,FALSE)</f>
        <v>0.66666666666666663</v>
      </c>
      <c r="L45" s="27">
        <f>VLOOKUP($M45,CornerStats!$A$3:$AE$577,21,FALSE)</f>
        <v>0.66666666666666663</v>
      </c>
      <c r="M45" s="24" t="str">
        <f>Fixtures!A45</f>
        <v>Montpellier</v>
      </c>
      <c r="N45" s="24" t="str">
        <f>Fixtures!E45</f>
        <v>Ligue 1</v>
      </c>
      <c r="O45" s="25">
        <f>IF(Fixtures!C45&gt;7,Fixtures!D45)</f>
        <v>43779</v>
      </c>
      <c r="P45" s="24" t="str">
        <f>Fixtures!B45</f>
        <v>Toulouse</v>
      </c>
      <c r="Q45" s="22">
        <f>VLOOKUP($P45,CornerStats!$A$3:$AE$577,5,FALSE)</f>
        <v>11.166666666666666</v>
      </c>
      <c r="R45" s="22">
        <f>VLOOKUP($P45,CornerStats!$A$3:$AE$577,7,FALSE)</f>
        <v>12.166666666666666</v>
      </c>
      <c r="S45" s="22">
        <f>VLOOKUP($P45,CornerStats!$A$3:$AE$577,8,FALSE)</f>
        <v>5.166666666666667</v>
      </c>
      <c r="T45" s="22">
        <f>VLOOKUP($P45,CornerStats!$A$3:$AE$577,10,FALSE)</f>
        <v>5.5</v>
      </c>
      <c r="U45" s="29">
        <f>VLOOKUP($P45,CornerStats!$A$3:$AE$577,11,FALSE)</f>
        <v>6</v>
      </c>
      <c r="V45" s="29">
        <f>VLOOKUP($P45,CornerStats!$A$3:$AE$577,13,FALSE)</f>
        <v>6.666666666666667</v>
      </c>
      <c r="W45" s="27">
        <f>VLOOKUP($P45,CornerStats!$A$3:$AE$577,14,FALSE)</f>
        <v>0.83333333333333337</v>
      </c>
      <c r="X45" s="27">
        <f>VLOOKUP($P45,CornerStats!$A$3:$AE$577,16,FALSE)</f>
        <v>1</v>
      </c>
      <c r="Y45" s="27">
        <f>VLOOKUP($P45,CornerStats!$A$3:$AE$577,17,FALSE)</f>
        <v>0.58333333333333337</v>
      </c>
      <c r="Z45" s="27">
        <f>VLOOKUP($P45,CornerStats!$A$3:$AE$577,19,FALSE)</f>
        <v>0.83333333333333337</v>
      </c>
      <c r="AA45" s="27">
        <f>VLOOKUP($P45,CornerStats!$A$3:$AE$577,20,FALSE)</f>
        <v>0.5</v>
      </c>
      <c r="AB45" s="27">
        <f>VLOOKUP($P45,CornerStats!$A$3:$AE$577,22,FALSE)</f>
        <v>0.33333333333333331</v>
      </c>
    </row>
    <row r="46" spans="1:28" x14ac:dyDescent="0.3">
      <c r="A46" s="22">
        <f>VLOOKUP($M46,CornerStats!$A$3:$AE$577,5,FALSE)</f>
        <v>9.0909090909090917</v>
      </c>
      <c r="B46" s="22">
        <f>VLOOKUP($M46,CornerStats!$A$3:$AE$577,6,FALSE)</f>
        <v>11.4</v>
      </c>
      <c r="C46" s="22">
        <f>VLOOKUP($M46,CornerStats!$A$3:$AE$577,8,FALSE)</f>
        <v>4</v>
      </c>
      <c r="D46" s="22">
        <f>VLOOKUP($M46,CornerStats!$A$3:$AE$577,9,FALSE)</f>
        <v>5.6</v>
      </c>
      <c r="E46" s="29">
        <f>VLOOKUP($M46,CornerStats!$A$3:$AE$577,11,FALSE)</f>
        <v>5.0909090909090908</v>
      </c>
      <c r="F46" s="29">
        <f>VLOOKUP($M46,CornerStats!$A$3:$AE$577,12,FALSE)</f>
        <v>5.8</v>
      </c>
      <c r="G46" s="27">
        <f>VLOOKUP($M46,CornerStats!$A$3:$AE$577,14,FALSE)</f>
        <v>0.45454545454545453</v>
      </c>
      <c r="H46" s="27">
        <f>VLOOKUP($M46,CornerStats!$A$3:$AE$577,15,FALSE)</f>
        <v>0.8</v>
      </c>
      <c r="I46" s="27">
        <f>VLOOKUP($M46,CornerStats!$A$3:$AE$577,17,FALSE)</f>
        <v>0.45454545454545453</v>
      </c>
      <c r="J46" s="27">
        <f>VLOOKUP($M46,CornerStats!$A$3:$AE$577,18,FALSE)</f>
        <v>0.8</v>
      </c>
      <c r="K46" s="27">
        <f>VLOOKUP($M46,CornerStats!$A$3:$AE$577,20,FALSE)</f>
        <v>0.72727272727272729</v>
      </c>
      <c r="L46" s="27">
        <f>VLOOKUP($M46,CornerStats!$A$3:$AE$577,21,FALSE)</f>
        <v>0.4</v>
      </c>
      <c r="M46" s="24" t="str">
        <f>Fixtures!A46</f>
        <v>Rennes</v>
      </c>
      <c r="N46" s="24" t="str">
        <f>Fixtures!E46</f>
        <v>Ligue 1</v>
      </c>
      <c r="O46" s="25">
        <f>IF(Fixtures!C46&gt;7,Fixtures!D46)</f>
        <v>43779</v>
      </c>
      <c r="P46" s="24" t="str">
        <f>Fixtures!B46</f>
        <v>Amiens SC</v>
      </c>
      <c r="Q46" s="22">
        <f>VLOOKUP($P46,CornerStats!$A$3:$AE$577,5,FALSE)</f>
        <v>9.4166666666666661</v>
      </c>
      <c r="R46" s="22">
        <f>VLOOKUP($P46,CornerStats!$A$3:$AE$577,7,FALSE)</f>
        <v>10</v>
      </c>
      <c r="S46" s="22">
        <f>VLOOKUP($P46,CornerStats!$A$3:$AE$577,8,FALSE)</f>
        <v>3.9166666666666665</v>
      </c>
      <c r="T46" s="22">
        <f>VLOOKUP($P46,CornerStats!$A$3:$AE$577,10,FALSE)</f>
        <v>4.833333333333333</v>
      </c>
      <c r="U46" s="29">
        <f>VLOOKUP($P46,CornerStats!$A$3:$AE$577,11,FALSE)</f>
        <v>5.5</v>
      </c>
      <c r="V46" s="29">
        <f>VLOOKUP($P46,CornerStats!$A$3:$AE$577,13,FALSE)</f>
        <v>5.166666666666667</v>
      </c>
      <c r="W46" s="27">
        <f>VLOOKUP($P46,CornerStats!$A$3:$AE$577,14,FALSE)</f>
        <v>0.66666666666666663</v>
      </c>
      <c r="X46" s="27">
        <f>VLOOKUP($P46,CornerStats!$A$3:$AE$577,16,FALSE)</f>
        <v>0.83333333333333337</v>
      </c>
      <c r="Y46" s="27">
        <f>VLOOKUP($P46,CornerStats!$A$3:$AE$577,17,FALSE)</f>
        <v>0.33333333333333331</v>
      </c>
      <c r="Z46" s="27">
        <f>VLOOKUP($P46,CornerStats!$A$3:$AE$577,19,FALSE)</f>
        <v>0.33333333333333331</v>
      </c>
      <c r="AA46" s="27">
        <f>VLOOKUP($P46,CornerStats!$A$3:$AE$577,20,FALSE)</f>
        <v>0.66666666666666663</v>
      </c>
      <c r="AB46" s="27">
        <f>VLOOKUP($P46,CornerStats!$A$3:$AE$577,22,FALSE)</f>
        <v>0.66666666666666663</v>
      </c>
    </row>
    <row r="47" spans="1:28" x14ac:dyDescent="0.3">
      <c r="A47" s="22">
        <f>VLOOKUP($M47,CornerStats!$A$3:$AE$577,5,FALSE)</f>
        <v>10.083333333333334</v>
      </c>
      <c r="B47" s="22">
        <f>VLOOKUP($M47,CornerStats!$A$3:$AE$577,6,FALSE)</f>
        <v>8.5</v>
      </c>
      <c r="C47" s="22">
        <f>VLOOKUP($M47,CornerStats!$A$3:$AE$577,8,FALSE)</f>
        <v>5.916666666666667</v>
      </c>
      <c r="D47" s="22">
        <f>VLOOKUP($M47,CornerStats!$A$3:$AE$577,9,FALSE)</f>
        <v>5.5</v>
      </c>
      <c r="E47" s="29">
        <f>VLOOKUP($M47,CornerStats!$A$3:$AE$577,11,FALSE)</f>
        <v>4.166666666666667</v>
      </c>
      <c r="F47" s="29">
        <f>VLOOKUP($M47,CornerStats!$A$3:$AE$577,12,FALSE)</f>
        <v>3</v>
      </c>
      <c r="G47" s="27">
        <f>VLOOKUP($M47,CornerStats!$A$3:$AE$577,14,FALSE)</f>
        <v>0.5</v>
      </c>
      <c r="H47" s="27">
        <f>VLOOKUP($M47,CornerStats!$A$3:$AE$577,15,FALSE)</f>
        <v>0.33333333333333331</v>
      </c>
      <c r="I47" s="27">
        <f>VLOOKUP($M47,CornerStats!$A$3:$AE$577,17,FALSE)</f>
        <v>0.41666666666666669</v>
      </c>
      <c r="J47" s="27">
        <f>VLOOKUP($M47,CornerStats!$A$3:$AE$577,18,FALSE)</f>
        <v>0.16666666666666666</v>
      </c>
      <c r="K47" s="27">
        <f>VLOOKUP($M47,CornerStats!$A$3:$AE$577,20,FALSE)</f>
        <v>0.66666666666666663</v>
      </c>
      <c r="L47" s="27">
        <f>VLOOKUP($M47,CornerStats!$A$3:$AE$577,21,FALSE)</f>
        <v>0.83333333333333337</v>
      </c>
      <c r="M47" s="24" t="str">
        <f>Fixtures!A47</f>
        <v>Nantes</v>
      </c>
      <c r="N47" s="24" t="str">
        <f>Fixtures!E47</f>
        <v>Ligue 1</v>
      </c>
      <c r="O47" s="25">
        <f>IF(Fixtures!C47&gt;7,Fixtures!D47)</f>
        <v>43779</v>
      </c>
      <c r="P47" s="24" t="str">
        <f>Fixtures!B47</f>
        <v>Saint-Etienne</v>
      </c>
      <c r="Q47" s="22">
        <f>VLOOKUP($P47,CornerStats!$A$3:$AE$577,5,FALSE)</f>
        <v>10.583333333333334</v>
      </c>
      <c r="R47" s="22">
        <f>VLOOKUP($P47,CornerStats!$A$3:$AE$577,7,FALSE)</f>
        <v>12.333333333333334</v>
      </c>
      <c r="S47" s="22">
        <f>VLOOKUP($P47,CornerStats!$A$3:$AE$577,8,FALSE)</f>
        <v>5.083333333333333</v>
      </c>
      <c r="T47" s="22">
        <f>VLOOKUP($P47,CornerStats!$A$3:$AE$577,10,FALSE)</f>
        <v>4.666666666666667</v>
      </c>
      <c r="U47" s="29">
        <f>VLOOKUP($P47,CornerStats!$A$3:$AE$577,11,FALSE)</f>
        <v>5.5</v>
      </c>
      <c r="V47" s="29">
        <f>VLOOKUP($P47,CornerStats!$A$3:$AE$577,13,FALSE)</f>
        <v>7.666666666666667</v>
      </c>
      <c r="W47" s="27">
        <f>VLOOKUP($P47,CornerStats!$A$3:$AE$577,14,FALSE)</f>
        <v>0.66666666666666663</v>
      </c>
      <c r="X47" s="27">
        <f>VLOOKUP($P47,CornerStats!$A$3:$AE$577,16,FALSE)</f>
        <v>0.83333333333333337</v>
      </c>
      <c r="Y47" s="27">
        <f>VLOOKUP($P47,CornerStats!$A$3:$AE$577,17,FALSE)</f>
        <v>0.5</v>
      </c>
      <c r="Z47" s="27">
        <f>VLOOKUP($P47,CornerStats!$A$3:$AE$577,19,FALSE)</f>
        <v>0.66666666666666663</v>
      </c>
      <c r="AA47" s="27">
        <f>VLOOKUP($P47,CornerStats!$A$3:$AE$577,20,FALSE)</f>
        <v>0.58333333333333337</v>
      </c>
      <c r="AB47" s="27">
        <f>VLOOKUP($P47,CornerStats!$A$3:$AE$577,22,FALSE)</f>
        <v>0.5</v>
      </c>
    </row>
    <row r="48" spans="1:28" x14ac:dyDescent="0.3">
      <c r="A48" s="22">
        <f>VLOOKUP($M48,CornerStats!$A$3:$AE$577,5,FALSE)</f>
        <v>11.6</v>
      </c>
      <c r="B48" s="22">
        <f>VLOOKUP($M48,CornerStats!$A$3:$AE$577,6,FALSE)</f>
        <v>11.8</v>
      </c>
      <c r="C48" s="22">
        <f>VLOOKUP($M48,CornerStats!$A$3:$AE$577,8,FALSE)</f>
        <v>5.9</v>
      </c>
      <c r="D48" s="22">
        <f>VLOOKUP($M48,CornerStats!$A$3:$AE$577,9,FALSE)</f>
        <v>6.8</v>
      </c>
      <c r="E48" s="29">
        <f>VLOOKUP($M48,CornerStats!$A$3:$AE$577,11,FALSE)</f>
        <v>5.7</v>
      </c>
      <c r="F48" s="29">
        <f>VLOOKUP($M48,CornerStats!$A$3:$AE$577,12,FALSE)</f>
        <v>5</v>
      </c>
      <c r="G48" s="27">
        <f>VLOOKUP($M48,CornerStats!$A$3:$AE$577,14,FALSE)</f>
        <v>0.8</v>
      </c>
      <c r="H48" s="27">
        <f>VLOOKUP($M48,CornerStats!$A$3:$AE$577,15,FALSE)</f>
        <v>1</v>
      </c>
      <c r="I48" s="27">
        <f>VLOOKUP($M48,CornerStats!$A$3:$AE$577,17,FALSE)</f>
        <v>0.7</v>
      </c>
      <c r="J48" s="27">
        <f>VLOOKUP($M48,CornerStats!$A$3:$AE$577,18,FALSE)</f>
        <v>0.8</v>
      </c>
      <c r="K48" s="27">
        <f>VLOOKUP($M48,CornerStats!$A$3:$AE$577,20,FALSE)</f>
        <v>0.6</v>
      </c>
      <c r="L48" s="27">
        <f>VLOOKUP($M48,CornerStats!$A$3:$AE$577,21,FALSE)</f>
        <v>0.6</v>
      </c>
      <c r="M48" s="24" t="str">
        <f>Fixtures!A48</f>
        <v>Borussia M'gladbach</v>
      </c>
      <c r="N48" s="24" t="str">
        <f>Fixtures!E48</f>
        <v>Bundesliga</v>
      </c>
      <c r="O48" s="25">
        <f>IF(Fixtures!C48&gt;7,Fixtures!D48)</f>
        <v>43779</v>
      </c>
      <c r="P48" s="24" t="str">
        <f>Fixtures!B48</f>
        <v>Werder Bremen</v>
      </c>
      <c r="Q48" s="22">
        <f>VLOOKUP($P48,CornerStats!$A$3:$AE$577,5,FALSE)</f>
        <v>10.6</v>
      </c>
      <c r="R48" s="22">
        <f>VLOOKUP($P48,CornerStats!$A$3:$AE$577,7,FALSE)</f>
        <v>10.6</v>
      </c>
      <c r="S48" s="22">
        <f>VLOOKUP($P48,CornerStats!$A$3:$AE$577,8,FALSE)</f>
        <v>4.8</v>
      </c>
      <c r="T48" s="22">
        <f>VLOOKUP($P48,CornerStats!$A$3:$AE$577,10,FALSE)</f>
        <v>2.8</v>
      </c>
      <c r="U48" s="29">
        <f>VLOOKUP($P48,CornerStats!$A$3:$AE$577,11,FALSE)</f>
        <v>5.8</v>
      </c>
      <c r="V48" s="29">
        <f>VLOOKUP($P48,CornerStats!$A$3:$AE$577,13,FALSE)</f>
        <v>7.8</v>
      </c>
      <c r="W48" s="27">
        <f>VLOOKUP($P48,CornerStats!$A$3:$AE$577,14,FALSE)</f>
        <v>0.8</v>
      </c>
      <c r="X48" s="27">
        <f>VLOOKUP($P48,CornerStats!$A$3:$AE$577,16,FALSE)</f>
        <v>1</v>
      </c>
      <c r="Y48" s="27">
        <f>VLOOKUP($P48,CornerStats!$A$3:$AE$577,17,FALSE)</f>
        <v>0.7</v>
      </c>
      <c r="Z48" s="27">
        <f>VLOOKUP($P48,CornerStats!$A$3:$AE$577,19,FALSE)</f>
        <v>0.8</v>
      </c>
      <c r="AA48" s="27">
        <f>VLOOKUP($P48,CornerStats!$A$3:$AE$577,20,FALSE)</f>
        <v>0.8</v>
      </c>
      <c r="AB48" s="27">
        <f>VLOOKUP($P48,CornerStats!$A$3:$AE$577,22,FALSE)</f>
        <v>1</v>
      </c>
    </row>
    <row r="49" spans="1:28" x14ac:dyDescent="0.3">
      <c r="A49" s="22">
        <f>VLOOKUP($M49,CornerStats!$A$3:$AE$577,5,FALSE)</f>
        <v>9</v>
      </c>
      <c r="B49" s="22">
        <f>VLOOKUP($M49,CornerStats!$A$3:$AE$577,6,FALSE)</f>
        <v>9.1999999999999993</v>
      </c>
      <c r="C49" s="22">
        <f>VLOOKUP($M49,CornerStats!$A$3:$AE$577,8,FALSE)</f>
        <v>4.3</v>
      </c>
      <c r="D49" s="22">
        <f>VLOOKUP($M49,CornerStats!$A$3:$AE$577,9,FALSE)</f>
        <v>4.8</v>
      </c>
      <c r="E49" s="29">
        <f>VLOOKUP($M49,CornerStats!$A$3:$AE$577,11,FALSE)</f>
        <v>4.7</v>
      </c>
      <c r="F49" s="29">
        <f>VLOOKUP($M49,CornerStats!$A$3:$AE$577,12,FALSE)</f>
        <v>4.4000000000000004</v>
      </c>
      <c r="G49" s="27">
        <f>VLOOKUP($M49,CornerStats!$A$3:$AE$577,14,FALSE)</f>
        <v>0.6</v>
      </c>
      <c r="H49" s="27">
        <f>VLOOKUP($M49,CornerStats!$A$3:$AE$577,15,FALSE)</f>
        <v>0.6</v>
      </c>
      <c r="I49" s="27">
        <f>VLOOKUP($M49,CornerStats!$A$3:$AE$577,17,FALSE)</f>
        <v>0.3</v>
      </c>
      <c r="J49" s="27">
        <f>VLOOKUP($M49,CornerStats!$A$3:$AE$577,18,FALSE)</f>
        <v>0.2</v>
      </c>
      <c r="K49" s="27">
        <f>VLOOKUP($M49,CornerStats!$A$3:$AE$577,20,FALSE)</f>
        <v>1</v>
      </c>
      <c r="L49" s="27">
        <f>VLOOKUP($M49,CornerStats!$A$3:$AE$577,21,FALSE)</f>
        <v>1</v>
      </c>
      <c r="M49" s="24" t="str">
        <f>Fixtures!A49</f>
        <v>Wolfsburg</v>
      </c>
      <c r="N49" s="24" t="str">
        <f>Fixtures!E49</f>
        <v>Bundesliga</v>
      </c>
      <c r="O49" s="25">
        <f>IF(Fixtures!C49&gt;7,Fixtures!D49)</f>
        <v>43779</v>
      </c>
      <c r="P49" s="24" t="str">
        <f>Fixtures!B49</f>
        <v>Bayer Leverkusen</v>
      </c>
      <c r="Q49" s="22">
        <f>VLOOKUP($P49,CornerStats!$A$3:$AE$577,5,FALSE)</f>
        <v>8.9</v>
      </c>
      <c r="R49" s="22">
        <f>VLOOKUP($P49,CornerStats!$A$3:$AE$577,7,FALSE)</f>
        <v>5.25</v>
      </c>
      <c r="S49" s="22">
        <f>VLOOKUP($P49,CornerStats!$A$3:$AE$577,8,FALSE)</f>
        <v>7.2</v>
      </c>
      <c r="T49" s="22">
        <f>VLOOKUP($P49,CornerStats!$A$3:$AE$577,10,FALSE)</f>
        <v>3</v>
      </c>
      <c r="U49" s="29">
        <f>VLOOKUP($P49,CornerStats!$A$3:$AE$577,11,FALSE)</f>
        <v>1.7</v>
      </c>
      <c r="V49" s="29">
        <f>VLOOKUP($P49,CornerStats!$A$3:$AE$577,13,FALSE)</f>
        <v>2.25</v>
      </c>
      <c r="W49" s="27">
        <f>VLOOKUP($P49,CornerStats!$A$3:$AE$577,14,FALSE)</f>
        <v>0.5</v>
      </c>
      <c r="X49" s="27">
        <f>VLOOKUP($P49,CornerStats!$A$3:$AE$577,16,FALSE)</f>
        <v>0</v>
      </c>
      <c r="Y49" s="27">
        <f>VLOOKUP($P49,CornerStats!$A$3:$AE$577,17,FALSE)</f>
        <v>0.4</v>
      </c>
      <c r="Z49" s="27">
        <f>VLOOKUP($P49,CornerStats!$A$3:$AE$577,19,FALSE)</f>
        <v>0</v>
      </c>
      <c r="AA49" s="27">
        <f>VLOOKUP($P49,CornerStats!$A$3:$AE$577,20,FALSE)</f>
        <v>0.7</v>
      </c>
      <c r="AB49" s="27">
        <f>VLOOKUP($P49,CornerStats!$A$3:$AE$577,22,FALSE)</f>
        <v>1</v>
      </c>
    </row>
    <row r="50" spans="1:28" x14ac:dyDescent="0.3">
      <c r="A50" s="22">
        <f>VLOOKUP($M50,CornerStats!$A$3:$AE$577,5,FALSE)</f>
        <v>10.3</v>
      </c>
      <c r="B50" s="22">
        <f>VLOOKUP($M50,CornerStats!$A$3:$AE$577,6,FALSE)</f>
        <v>11</v>
      </c>
      <c r="C50" s="22">
        <f>VLOOKUP($M50,CornerStats!$A$3:$AE$577,8,FALSE)</f>
        <v>3.9</v>
      </c>
      <c r="D50" s="22">
        <f>VLOOKUP($M50,CornerStats!$A$3:$AE$577,9,FALSE)</f>
        <v>5</v>
      </c>
      <c r="E50" s="29">
        <f>VLOOKUP($M50,CornerStats!$A$3:$AE$577,11,FALSE)</f>
        <v>6.4</v>
      </c>
      <c r="F50" s="29">
        <f>VLOOKUP($M50,CornerStats!$A$3:$AE$577,12,FALSE)</f>
        <v>6</v>
      </c>
      <c r="G50" s="27">
        <f>VLOOKUP($M50,CornerStats!$A$3:$AE$577,14,FALSE)</f>
        <v>0.7</v>
      </c>
      <c r="H50" s="27">
        <f>VLOOKUP($M50,CornerStats!$A$3:$AE$577,15,FALSE)</f>
        <v>1</v>
      </c>
      <c r="I50" s="27">
        <f>VLOOKUP($M50,CornerStats!$A$3:$AE$577,17,FALSE)</f>
        <v>0.5</v>
      </c>
      <c r="J50" s="27">
        <f>VLOOKUP($M50,CornerStats!$A$3:$AE$577,18,FALSE)</f>
        <v>0.6</v>
      </c>
      <c r="K50" s="27">
        <f>VLOOKUP($M50,CornerStats!$A$3:$AE$577,20,FALSE)</f>
        <v>0.7</v>
      </c>
      <c r="L50" s="27">
        <f>VLOOKUP($M50,CornerStats!$A$3:$AE$577,21,FALSE)</f>
        <v>0.8</v>
      </c>
      <c r="M50" s="24" t="str">
        <f>Fixtures!A50</f>
        <v>Freiburg</v>
      </c>
      <c r="N50" s="24" t="str">
        <f>Fixtures!E50</f>
        <v>Bundesliga</v>
      </c>
      <c r="O50" s="25">
        <f>IF(Fixtures!C50&gt;7,Fixtures!D50)</f>
        <v>43779</v>
      </c>
      <c r="P50" s="24" t="str">
        <f>Fixtures!B50</f>
        <v>Eintracht Frankfurt</v>
      </c>
      <c r="Q50" s="22">
        <f>VLOOKUP($P50,CornerStats!$A$3:$AE$577,5,FALSE)</f>
        <v>9</v>
      </c>
      <c r="R50" s="22">
        <f>VLOOKUP($P50,CornerStats!$A$3:$AE$577,7,FALSE)</f>
        <v>9.5</v>
      </c>
      <c r="S50" s="22">
        <f>VLOOKUP($P50,CornerStats!$A$3:$AE$577,8,FALSE)</f>
        <v>5.9</v>
      </c>
      <c r="T50" s="22">
        <f>VLOOKUP($P50,CornerStats!$A$3:$AE$577,10,FALSE)</f>
        <v>5.75</v>
      </c>
      <c r="U50" s="29">
        <f>VLOOKUP($P50,CornerStats!$A$3:$AE$577,11,FALSE)</f>
        <v>3.1</v>
      </c>
      <c r="V50" s="29">
        <f>VLOOKUP($P50,CornerStats!$A$3:$AE$577,13,FALSE)</f>
        <v>3.75</v>
      </c>
      <c r="W50" s="27">
        <f>VLOOKUP($P50,CornerStats!$A$3:$AE$577,14,FALSE)</f>
        <v>0.6</v>
      </c>
      <c r="X50" s="27">
        <f>VLOOKUP($P50,CornerStats!$A$3:$AE$577,16,FALSE)</f>
        <v>0.75</v>
      </c>
      <c r="Y50" s="27">
        <f>VLOOKUP($P50,CornerStats!$A$3:$AE$577,17,FALSE)</f>
        <v>0.5</v>
      </c>
      <c r="Z50" s="27">
        <f>VLOOKUP($P50,CornerStats!$A$3:$AE$577,19,FALSE)</f>
        <v>0.5</v>
      </c>
      <c r="AA50" s="27">
        <f>VLOOKUP($P50,CornerStats!$A$3:$AE$577,20,FALSE)</f>
        <v>0.7</v>
      </c>
      <c r="AB50" s="27">
        <f>VLOOKUP($P50,CornerStats!$A$3:$AE$577,22,FALSE)</f>
        <v>0.75</v>
      </c>
    </row>
    <row r="51" spans="1:28" hidden="1" x14ac:dyDescent="0.3">
      <c r="A51" s="22">
        <f>VLOOKUP($M51,CornerStats!$A$3:$AE$577,5,FALSE)</f>
        <v>11.583333333333334</v>
      </c>
      <c r="B51" s="22">
        <f>VLOOKUP($M51,CornerStats!$A$3:$AE$577,6,FALSE)</f>
        <v>11.5</v>
      </c>
      <c r="C51" s="22">
        <f>VLOOKUP($M51,CornerStats!$A$3:$AE$577,8,FALSE)</f>
        <v>4.916666666666667</v>
      </c>
      <c r="D51" s="22">
        <f>VLOOKUP($M51,CornerStats!$A$3:$AE$577,9,FALSE)</f>
        <v>5.333333333333333</v>
      </c>
      <c r="E51" s="29">
        <f>VLOOKUP($M51,CornerStats!$A$3:$AE$577,11,FALSE)</f>
        <v>6.666666666666667</v>
      </c>
      <c r="F51" s="29">
        <f>VLOOKUP($M51,CornerStats!$A$3:$AE$577,12,FALSE)</f>
        <v>6.166666666666667</v>
      </c>
      <c r="G51" s="27">
        <f>VLOOKUP($M51,CornerStats!$A$3:$AE$577,14,FALSE)</f>
        <v>0.83333333333333337</v>
      </c>
      <c r="H51" s="27">
        <f>VLOOKUP($M51,CornerStats!$A$3:$AE$577,15,FALSE)</f>
        <v>0.83333333333333337</v>
      </c>
      <c r="I51" s="27">
        <f>VLOOKUP($M51,CornerStats!$A$3:$AE$577,17,FALSE)</f>
        <v>0.66666666666666663</v>
      </c>
      <c r="J51" s="27">
        <f>VLOOKUP($M51,CornerStats!$A$3:$AE$577,18,FALSE)</f>
        <v>0.66666666666666663</v>
      </c>
      <c r="K51" s="27">
        <f>VLOOKUP($M51,CornerStats!$A$3:$AE$577,20,FALSE)</f>
        <v>0.5</v>
      </c>
      <c r="L51" s="27">
        <f>VLOOKUP($M51,CornerStats!$A$3:$AE$577,21,FALSE)</f>
        <v>0.5</v>
      </c>
      <c r="M51" s="24" t="str">
        <f>Fixtures!A51</f>
        <v>Levante</v>
      </c>
      <c r="N51" s="24" t="str">
        <f>Fixtures!E51</f>
        <v>La Liga</v>
      </c>
      <c r="O51" s="25">
        <f>IF(Fixtures!C51&gt;7,Fixtures!D51)</f>
        <v>43791</v>
      </c>
      <c r="P51" s="24" t="str">
        <f>Fixtures!B51</f>
        <v>Mallorca</v>
      </c>
      <c r="Q51" s="22">
        <f>VLOOKUP($P51,CornerStats!$A$3:$AE$577,5,FALSE)</f>
        <v>9.0833333333333339</v>
      </c>
      <c r="R51" s="22">
        <f>VLOOKUP($P51,CornerStats!$A$3:$AE$577,7,FALSE)</f>
        <v>8.4</v>
      </c>
      <c r="S51" s="22">
        <f>VLOOKUP($P51,CornerStats!$A$3:$AE$577,8,FALSE)</f>
        <v>4.583333333333333</v>
      </c>
      <c r="T51" s="22">
        <f>VLOOKUP($P51,CornerStats!$A$3:$AE$577,10,FALSE)</f>
        <v>3.6</v>
      </c>
      <c r="U51" s="29">
        <f>VLOOKUP($P51,CornerStats!$A$3:$AE$577,11,FALSE)</f>
        <v>4.5</v>
      </c>
      <c r="V51" s="29">
        <f>VLOOKUP($P51,CornerStats!$A$3:$AE$577,13,FALSE)</f>
        <v>4.8</v>
      </c>
      <c r="W51" s="27">
        <f>VLOOKUP($P51,CornerStats!$A$3:$AE$577,14,FALSE)</f>
        <v>0.58333333333333337</v>
      </c>
      <c r="X51" s="27">
        <f>VLOOKUP($P51,CornerStats!$A$3:$AE$577,16,FALSE)</f>
        <v>0.6</v>
      </c>
      <c r="Y51" s="27">
        <f>VLOOKUP($P51,CornerStats!$A$3:$AE$577,17,FALSE)</f>
        <v>0.25</v>
      </c>
      <c r="Z51" s="27">
        <f>VLOOKUP($P51,CornerStats!$A$3:$AE$577,19,FALSE)</f>
        <v>0.2</v>
      </c>
      <c r="AA51" s="27">
        <f>VLOOKUP($P51,CornerStats!$A$3:$AE$577,20,FALSE)</f>
        <v>0.83333333333333337</v>
      </c>
      <c r="AB51" s="27">
        <f>VLOOKUP($P51,CornerStats!$A$3:$AE$577,22,FALSE)</f>
        <v>1</v>
      </c>
    </row>
    <row r="52" spans="1:28" hidden="1" x14ac:dyDescent="0.3">
      <c r="A52" s="22">
        <f>VLOOKUP($M52,CornerStats!$A$3:$AE$577,5,FALSE)</f>
        <v>10.166666666666666</v>
      </c>
      <c r="B52" s="22">
        <f>VLOOKUP($M52,CornerStats!$A$3:$AE$577,6,FALSE)</f>
        <v>9.1666666666666661</v>
      </c>
      <c r="C52" s="22">
        <f>VLOOKUP($M52,CornerStats!$A$3:$AE$577,8,FALSE)</f>
        <v>7.416666666666667</v>
      </c>
      <c r="D52" s="22">
        <f>VLOOKUP($M52,CornerStats!$A$3:$AE$577,9,FALSE)</f>
        <v>6</v>
      </c>
      <c r="E52" s="29">
        <f>VLOOKUP($M52,CornerStats!$A$3:$AE$577,11,FALSE)</f>
        <v>2.75</v>
      </c>
      <c r="F52" s="29">
        <f>VLOOKUP($M52,CornerStats!$A$3:$AE$577,12,FALSE)</f>
        <v>3.1666666666666665</v>
      </c>
      <c r="G52" s="27">
        <f>VLOOKUP($M52,CornerStats!$A$3:$AE$577,14,FALSE)</f>
        <v>0.66666666666666663</v>
      </c>
      <c r="H52" s="27">
        <f>VLOOKUP($M52,CornerStats!$A$3:$AE$577,15,FALSE)</f>
        <v>0.33333333333333331</v>
      </c>
      <c r="I52" s="27">
        <f>VLOOKUP($M52,CornerStats!$A$3:$AE$577,17,FALSE)</f>
        <v>0.5</v>
      </c>
      <c r="J52" s="27">
        <f>VLOOKUP($M52,CornerStats!$A$3:$AE$577,18,FALSE)</f>
        <v>0.33333333333333331</v>
      </c>
      <c r="K52" s="27">
        <f>VLOOKUP($M52,CornerStats!$A$3:$AE$577,20,FALSE)</f>
        <v>0.66666666666666663</v>
      </c>
      <c r="L52" s="27">
        <f>VLOOKUP($M52,CornerStats!$A$3:$AE$577,21,FALSE)</f>
        <v>0.66666666666666663</v>
      </c>
      <c r="M52" s="24" t="str">
        <f>Fixtures!A52</f>
        <v>PSG</v>
      </c>
      <c r="N52" s="24" t="str">
        <f>Fixtures!E52</f>
        <v>Ligue 1</v>
      </c>
      <c r="O52" s="25">
        <f>IF(Fixtures!C52&gt;7,Fixtures!D52)</f>
        <v>43791</v>
      </c>
      <c r="P52" s="24" t="str">
        <f>Fixtures!B52</f>
        <v>Lille</v>
      </c>
      <c r="Q52" s="22">
        <f>VLOOKUP($P52,CornerStats!$A$3:$AE$577,5,FALSE)</f>
        <v>9.4166666666666661</v>
      </c>
      <c r="R52" s="22">
        <f>VLOOKUP($P52,CornerStats!$A$3:$AE$577,7,FALSE)</f>
        <v>9.5</v>
      </c>
      <c r="S52" s="22">
        <f>VLOOKUP($P52,CornerStats!$A$3:$AE$577,8,FALSE)</f>
        <v>4.916666666666667</v>
      </c>
      <c r="T52" s="22">
        <f>VLOOKUP($P52,CornerStats!$A$3:$AE$577,10,FALSE)</f>
        <v>5.333333333333333</v>
      </c>
      <c r="U52" s="29">
        <f>VLOOKUP($P52,CornerStats!$A$3:$AE$577,11,FALSE)</f>
        <v>4.5</v>
      </c>
      <c r="V52" s="29">
        <f>VLOOKUP($P52,CornerStats!$A$3:$AE$577,13,FALSE)</f>
        <v>4.166666666666667</v>
      </c>
      <c r="W52" s="27">
        <f>VLOOKUP($P52,CornerStats!$A$3:$AE$577,14,FALSE)</f>
        <v>0.41666666666666669</v>
      </c>
      <c r="X52" s="27">
        <f>VLOOKUP($P52,CornerStats!$A$3:$AE$577,16,FALSE)</f>
        <v>0.5</v>
      </c>
      <c r="Y52" s="27">
        <f>VLOOKUP($P52,CornerStats!$A$3:$AE$577,17,FALSE)</f>
        <v>0.41666666666666669</v>
      </c>
      <c r="Z52" s="27">
        <f>VLOOKUP($P52,CornerStats!$A$3:$AE$577,19,FALSE)</f>
        <v>0.5</v>
      </c>
      <c r="AA52" s="27">
        <f>VLOOKUP($P52,CornerStats!$A$3:$AE$577,20,FALSE)</f>
        <v>0.66666666666666663</v>
      </c>
      <c r="AB52" s="27">
        <f>VLOOKUP($P52,CornerStats!$A$3:$AE$577,22,FALSE)</f>
        <v>0.66666666666666663</v>
      </c>
    </row>
    <row r="53" spans="1:28" hidden="1" x14ac:dyDescent="0.3">
      <c r="A53" s="22">
        <f>VLOOKUP($M53,CornerStats!$A$3:$AE$577,5,FALSE)</f>
        <v>11.7</v>
      </c>
      <c r="B53" s="22">
        <f>VLOOKUP($M53,CornerStats!$A$3:$AE$577,6,FALSE)</f>
        <v>10.8</v>
      </c>
      <c r="C53" s="22">
        <f>VLOOKUP($M53,CornerStats!$A$3:$AE$577,8,FALSE)</f>
        <v>7.2</v>
      </c>
      <c r="D53" s="22">
        <f>VLOOKUP($M53,CornerStats!$A$3:$AE$577,9,FALSE)</f>
        <v>7.8</v>
      </c>
      <c r="E53" s="29">
        <f>VLOOKUP($M53,CornerStats!$A$3:$AE$577,11,FALSE)</f>
        <v>4.5</v>
      </c>
      <c r="F53" s="29">
        <f>VLOOKUP($M53,CornerStats!$A$3:$AE$577,12,FALSE)</f>
        <v>3</v>
      </c>
      <c r="G53" s="27">
        <f>VLOOKUP($M53,CornerStats!$A$3:$AE$577,14,FALSE)</f>
        <v>0.9</v>
      </c>
      <c r="H53" s="27">
        <f>VLOOKUP($M53,CornerStats!$A$3:$AE$577,15,FALSE)</f>
        <v>0.8</v>
      </c>
      <c r="I53" s="27">
        <f>VLOOKUP($M53,CornerStats!$A$3:$AE$577,17,FALSE)</f>
        <v>0.6</v>
      </c>
      <c r="J53" s="27">
        <f>VLOOKUP($M53,CornerStats!$A$3:$AE$577,18,FALSE)</f>
        <v>0.4</v>
      </c>
      <c r="K53" s="27">
        <f>VLOOKUP($M53,CornerStats!$A$3:$AE$577,20,FALSE)</f>
        <v>0.6</v>
      </c>
      <c r="L53" s="27">
        <f>VLOOKUP($M53,CornerStats!$A$3:$AE$577,21,FALSE)</f>
        <v>0.8</v>
      </c>
      <c r="M53" s="24" t="str">
        <f>Fixtures!A53</f>
        <v>Borussia Dortmund</v>
      </c>
      <c r="N53" s="24" t="str">
        <f>Fixtures!E53</f>
        <v>Bundesliga</v>
      </c>
      <c r="O53" s="25">
        <f>IF(Fixtures!C53&gt;7,Fixtures!D53)</f>
        <v>43791</v>
      </c>
      <c r="P53" s="24" t="str">
        <f>Fixtures!B53</f>
        <v>Paderborn</v>
      </c>
      <c r="Q53" s="22">
        <f>VLOOKUP($P53,CornerStats!$A$3:$AE$577,5,FALSE)</f>
        <v>12.1</v>
      </c>
      <c r="R53" s="22">
        <f>VLOOKUP($P53,CornerStats!$A$3:$AE$577,7,FALSE)</f>
        <v>11</v>
      </c>
      <c r="S53" s="22">
        <f>VLOOKUP($P53,CornerStats!$A$3:$AE$577,8,FALSE)</f>
        <v>6.4</v>
      </c>
      <c r="T53" s="22">
        <f>VLOOKUP($P53,CornerStats!$A$3:$AE$577,10,FALSE)</f>
        <v>6</v>
      </c>
      <c r="U53" s="29">
        <f>VLOOKUP($P53,CornerStats!$A$3:$AE$577,11,FALSE)</f>
        <v>5.7</v>
      </c>
      <c r="V53" s="29">
        <f>VLOOKUP($P53,CornerStats!$A$3:$AE$577,13,FALSE)</f>
        <v>5</v>
      </c>
      <c r="W53" s="27">
        <f>VLOOKUP($P53,CornerStats!$A$3:$AE$577,14,FALSE)</f>
        <v>0.8</v>
      </c>
      <c r="X53" s="27">
        <f>VLOOKUP($P53,CornerStats!$A$3:$AE$577,16,FALSE)</f>
        <v>0.8</v>
      </c>
      <c r="Y53" s="27">
        <f>VLOOKUP($P53,CornerStats!$A$3:$AE$577,17,FALSE)</f>
        <v>0.7</v>
      </c>
      <c r="Z53" s="27">
        <f>VLOOKUP($P53,CornerStats!$A$3:$AE$577,19,FALSE)</f>
        <v>0.6</v>
      </c>
      <c r="AA53" s="27">
        <f>VLOOKUP($P53,CornerStats!$A$3:$AE$577,20,FALSE)</f>
        <v>0.5</v>
      </c>
      <c r="AB53" s="27">
        <f>VLOOKUP($P53,CornerStats!$A$3:$AE$577,22,FALSE)</f>
        <v>0.6</v>
      </c>
    </row>
    <row r="54" spans="1:28" hidden="1" x14ac:dyDescent="0.3">
      <c r="A54" s="22">
        <f>VLOOKUP($M54,CornerStats!$A$3:$AE$577,5,FALSE)</f>
        <v>12.363636363636363</v>
      </c>
      <c r="B54" s="22">
        <f>VLOOKUP($M54,CornerStats!$A$3:$AE$577,6,FALSE)</f>
        <v>11.5</v>
      </c>
      <c r="C54" s="22">
        <f>VLOOKUP($M54,CornerStats!$A$3:$AE$577,8,FALSE)</f>
        <v>5.4545454545454541</v>
      </c>
      <c r="D54" s="22">
        <f>VLOOKUP($M54,CornerStats!$A$3:$AE$577,9,FALSE)</f>
        <v>5</v>
      </c>
      <c r="E54" s="29">
        <f>VLOOKUP($M54,CornerStats!$A$3:$AE$577,11,FALSE)</f>
        <v>6.9090909090909092</v>
      </c>
      <c r="F54" s="29">
        <f>VLOOKUP($M54,CornerStats!$A$3:$AE$577,12,FALSE)</f>
        <v>6.5</v>
      </c>
      <c r="G54" s="27">
        <f>VLOOKUP($M54,CornerStats!$A$3:$AE$577,14,FALSE)</f>
        <v>0.90909090909090906</v>
      </c>
      <c r="H54" s="27">
        <f>VLOOKUP($M54,CornerStats!$A$3:$AE$577,15,FALSE)</f>
        <v>0.83333333333333337</v>
      </c>
      <c r="I54" s="27">
        <f>VLOOKUP($M54,CornerStats!$A$3:$AE$577,17,FALSE)</f>
        <v>0.63636363636363635</v>
      </c>
      <c r="J54" s="27">
        <f>VLOOKUP($M54,CornerStats!$A$3:$AE$577,18,FALSE)</f>
        <v>0.66666666666666663</v>
      </c>
      <c r="K54" s="27">
        <f>VLOOKUP($M54,CornerStats!$A$3:$AE$577,20,FALSE)</f>
        <v>0.36363636363636365</v>
      </c>
      <c r="L54" s="27">
        <f>VLOOKUP($M54,CornerStats!$A$3:$AE$577,21,FALSE)</f>
        <v>0.33333333333333331</v>
      </c>
      <c r="M54" s="24" t="str">
        <f>Fixtures!A54</f>
        <v>AFC Bournemouth</v>
      </c>
      <c r="N54" s="24" t="str">
        <f>Fixtures!E54</f>
        <v>Premier League</v>
      </c>
      <c r="O54" s="25">
        <f>IF(Fixtures!C54&gt;7,Fixtures!D54)</f>
        <v>43792</v>
      </c>
      <c r="P54" s="24" t="str">
        <f>Fixtures!B54</f>
        <v>Wolverhampton Wanderers</v>
      </c>
      <c r="Q54" s="22">
        <f>VLOOKUP($P54,CornerStats!$A$3:$AE$577,5,FALSE)</f>
        <v>10.727272727272727</v>
      </c>
      <c r="R54" s="22">
        <f>VLOOKUP($P54,CornerStats!$A$3:$AE$577,7,FALSE)</f>
        <v>13</v>
      </c>
      <c r="S54" s="22">
        <f>VLOOKUP($P54,CornerStats!$A$3:$AE$577,8,FALSE)</f>
        <v>4.5454545454545459</v>
      </c>
      <c r="T54" s="22">
        <f>VLOOKUP($P54,CornerStats!$A$3:$AE$577,10,FALSE)</f>
        <v>5.5</v>
      </c>
      <c r="U54" s="29">
        <f>VLOOKUP($P54,CornerStats!$A$3:$AE$577,11,FALSE)</f>
        <v>6.1818181818181817</v>
      </c>
      <c r="V54" s="29">
        <f>VLOOKUP($P54,CornerStats!$A$3:$AE$577,13,FALSE)</f>
        <v>7.5</v>
      </c>
      <c r="W54" s="27">
        <f>VLOOKUP($P54,CornerStats!$A$3:$AE$577,14,FALSE)</f>
        <v>0.72727272727272729</v>
      </c>
      <c r="X54" s="27">
        <f>VLOOKUP($P54,CornerStats!$A$3:$AE$577,16,FALSE)</f>
        <v>1</v>
      </c>
      <c r="Y54" s="27">
        <f>VLOOKUP($P54,CornerStats!$A$3:$AE$577,17,FALSE)</f>
        <v>0.45454545454545453</v>
      </c>
      <c r="Z54" s="27">
        <f>VLOOKUP($P54,CornerStats!$A$3:$AE$577,19,FALSE)</f>
        <v>0.66666666666666663</v>
      </c>
      <c r="AA54" s="27">
        <f>VLOOKUP($P54,CornerStats!$A$3:$AE$577,20,FALSE)</f>
        <v>0.54545454545454541</v>
      </c>
      <c r="AB54" s="27">
        <f>VLOOKUP($P54,CornerStats!$A$3:$AE$577,22,FALSE)</f>
        <v>0.33333333333333331</v>
      </c>
    </row>
    <row r="55" spans="1:28" hidden="1" x14ac:dyDescent="0.3">
      <c r="A55" s="22">
        <f>VLOOKUP($M55,CornerStats!$A$3:$AE$577,5,FALSE)</f>
        <v>14.545454545454545</v>
      </c>
      <c r="B55" s="22">
        <f>VLOOKUP($M55,CornerStats!$A$3:$AE$577,6,FALSE)</f>
        <v>16.666666666666668</v>
      </c>
      <c r="C55" s="22">
        <f>VLOOKUP($M55,CornerStats!$A$3:$AE$577,8,FALSE)</f>
        <v>8.2727272727272734</v>
      </c>
      <c r="D55" s="22">
        <f>VLOOKUP($M55,CornerStats!$A$3:$AE$577,9,FALSE)</f>
        <v>10.666666666666666</v>
      </c>
      <c r="E55" s="29">
        <f>VLOOKUP($M55,CornerStats!$A$3:$AE$577,11,FALSE)</f>
        <v>6.2727272727272725</v>
      </c>
      <c r="F55" s="29">
        <f>VLOOKUP($M55,CornerStats!$A$3:$AE$577,12,FALSE)</f>
        <v>6</v>
      </c>
      <c r="G55" s="27">
        <f>VLOOKUP($M55,CornerStats!$A$3:$AE$577,14,FALSE)</f>
        <v>0.81818181818181823</v>
      </c>
      <c r="H55" s="27">
        <f>VLOOKUP($M55,CornerStats!$A$3:$AE$577,15,FALSE)</f>
        <v>1</v>
      </c>
      <c r="I55" s="27">
        <f>VLOOKUP($M55,CornerStats!$A$3:$AE$577,17,FALSE)</f>
        <v>0.72727272727272729</v>
      </c>
      <c r="J55" s="27">
        <f>VLOOKUP($M55,CornerStats!$A$3:$AE$577,18,FALSE)</f>
        <v>1</v>
      </c>
      <c r="K55" s="27">
        <f>VLOOKUP($M55,CornerStats!$A$3:$AE$577,20,FALSE)</f>
        <v>0.27272727272727271</v>
      </c>
      <c r="L55" s="27">
        <f>VLOOKUP($M55,CornerStats!$A$3:$AE$577,21,FALSE)</f>
        <v>0</v>
      </c>
      <c r="M55" s="24" t="str">
        <f>Fixtures!A55</f>
        <v>Arsenal</v>
      </c>
      <c r="N55" s="24" t="str">
        <f>Fixtures!E55</f>
        <v>Premier League</v>
      </c>
      <c r="O55" s="25">
        <f>IF(Fixtures!C55&gt;7,Fixtures!D55)</f>
        <v>43792</v>
      </c>
      <c r="P55" s="24" t="str">
        <f>Fixtures!B55</f>
        <v>Southampton</v>
      </c>
      <c r="Q55" s="22">
        <f>VLOOKUP($P55,CornerStats!$A$3:$AE$577,5,FALSE)</f>
        <v>10.636363636363637</v>
      </c>
      <c r="R55" s="22">
        <f>VLOOKUP($P55,CornerStats!$A$3:$AE$577,7,FALSE)</f>
        <v>12.166666666666666</v>
      </c>
      <c r="S55" s="22">
        <f>VLOOKUP($P55,CornerStats!$A$3:$AE$577,8,FALSE)</f>
        <v>3.9090909090909092</v>
      </c>
      <c r="T55" s="22">
        <f>VLOOKUP($P55,CornerStats!$A$3:$AE$577,10,FALSE)</f>
        <v>4.5</v>
      </c>
      <c r="U55" s="29">
        <f>VLOOKUP($P55,CornerStats!$A$3:$AE$577,11,FALSE)</f>
        <v>6.7272727272727275</v>
      </c>
      <c r="V55" s="29">
        <f>VLOOKUP($P55,CornerStats!$A$3:$AE$577,13,FALSE)</f>
        <v>7.666666666666667</v>
      </c>
      <c r="W55" s="27">
        <f>VLOOKUP($P55,CornerStats!$A$3:$AE$577,14,FALSE)</f>
        <v>0.72727272727272729</v>
      </c>
      <c r="X55" s="27">
        <f>VLOOKUP($P55,CornerStats!$A$3:$AE$577,16,FALSE)</f>
        <v>0.83333333333333337</v>
      </c>
      <c r="Y55" s="27">
        <f>VLOOKUP($P55,CornerStats!$A$3:$AE$577,17,FALSE)</f>
        <v>0.45454545454545453</v>
      </c>
      <c r="Z55" s="27">
        <f>VLOOKUP($P55,CornerStats!$A$3:$AE$577,19,FALSE)</f>
        <v>0.66666666666666663</v>
      </c>
      <c r="AA55" s="27">
        <f>VLOOKUP($P55,CornerStats!$A$3:$AE$577,20,FALSE)</f>
        <v>0.54545454545454541</v>
      </c>
      <c r="AB55" s="27">
        <f>VLOOKUP($P55,CornerStats!$A$3:$AE$577,22,FALSE)</f>
        <v>0.33333333333333331</v>
      </c>
    </row>
    <row r="56" spans="1:28" hidden="1" x14ac:dyDescent="0.3">
      <c r="A56" s="22">
        <f>VLOOKUP($M56,CornerStats!$A$3:$AE$577,5,FALSE)</f>
        <v>9.3636363636363633</v>
      </c>
      <c r="B56" s="22">
        <f>VLOOKUP($M56,CornerStats!$A$3:$AE$577,6,FALSE)</f>
        <v>10</v>
      </c>
      <c r="C56" s="22">
        <f>VLOOKUP($M56,CornerStats!$A$3:$AE$577,8,FALSE)</f>
        <v>4</v>
      </c>
      <c r="D56" s="22">
        <f>VLOOKUP($M56,CornerStats!$A$3:$AE$577,9,FALSE)</f>
        <v>5.166666666666667</v>
      </c>
      <c r="E56" s="29">
        <f>VLOOKUP($M56,CornerStats!$A$3:$AE$577,11,FALSE)</f>
        <v>5.3636363636363633</v>
      </c>
      <c r="F56" s="29">
        <f>VLOOKUP($M56,CornerStats!$A$3:$AE$577,12,FALSE)</f>
        <v>4.833333333333333</v>
      </c>
      <c r="G56" s="27">
        <f>VLOOKUP($M56,CornerStats!$A$3:$AE$577,14,FALSE)</f>
        <v>0.54545454545454541</v>
      </c>
      <c r="H56" s="27">
        <f>VLOOKUP($M56,CornerStats!$A$3:$AE$577,15,FALSE)</f>
        <v>0.66666666666666663</v>
      </c>
      <c r="I56" s="27">
        <f>VLOOKUP($M56,CornerStats!$A$3:$AE$577,17,FALSE)</f>
        <v>0.36363636363636365</v>
      </c>
      <c r="J56" s="27">
        <f>VLOOKUP($M56,CornerStats!$A$3:$AE$577,18,FALSE)</f>
        <v>0.5</v>
      </c>
      <c r="K56" s="27">
        <f>VLOOKUP($M56,CornerStats!$A$3:$AE$577,20,FALSE)</f>
        <v>0.72727272727272729</v>
      </c>
      <c r="L56" s="27">
        <f>VLOOKUP($M56,CornerStats!$A$3:$AE$577,21,FALSE)</f>
        <v>0.66666666666666663</v>
      </c>
      <c r="M56" s="24" t="str">
        <f>Fixtures!A56</f>
        <v>Brighton &amp; Hove Albion</v>
      </c>
      <c r="N56" s="24" t="str">
        <f>Fixtures!E56</f>
        <v>Premier League</v>
      </c>
      <c r="O56" s="25">
        <f>IF(Fixtures!C56&gt;7,Fixtures!D56)</f>
        <v>43792</v>
      </c>
      <c r="P56" s="24" t="str">
        <f>Fixtures!B56</f>
        <v>Leicester City</v>
      </c>
      <c r="Q56" s="22">
        <f>VLOOKUP($P56,CornerStats!$A$3:$AE$577,5,FALSE)</f>
        <v>10.727272727272727</v>
      </c>
      <c r="R56" s="22">
        <f>VLOOKUP($P56,CornerStats!$A$3:$AE$577,7,FALSE)</f>
        <v>10.333333333333334</v>
      </c>
      <c r="S56" s="22">
        <f>VLOOKUP($P56,CornerStats!$A$3:$AE$577,8,FALSE)</f>
        <v>7.1818181818181817</v>
      </c>
      <c r="T56" s="22">
        <f>VLOOKUP($P56,CornerStats!$A$3:$AE$577,10,FALSE)</f>
        <v>6.166666666666667</v>
      </c>
      <c r="U56" s="29">
        <f>VLOOKUP($P56,CornerStats!$A$3:$AE$577,11,FALSE)</f>
        <v>3.5454545454545454</v>
      </c>
      <c r="V56" s="29">
        <f>VLOOKUP($P56,CornerStats!$A$3:$AE$577,13,FALSE)</f>
        <v>4.166666666666667</v>
      </c>
      <c r="W56" s="27">
        <f>VLOOKUP($P56,CornerStats!$A$3:$AE$577,14,FALSE)</f>
        <v>1</v>
      </c>
      <c r="X56" s="27">
        <f>VLOOKUP($P56,CornerStats!$A$3:$AE$577,16,FALSE)</f>
        <v>1</v>
      </c>
      <c r="Y56" s="27">
        <f>VLOOKUP($P56,CornerStats!$A$3:$AE$577,17,FALSE)</f>
        <v>0.45454545454545453</v>
      </c>
      <c r="Z56" s="27">
        <f>VLOOKUP($P56,CornerStats!$A$3:$AE$577,19,FALSE)</f>
        <v>0.5</v>
      </c>
      <c r="AA56" s="27">
        <f>VLOOKUP($P56,CornerStats!$A$3:$AE$577,20,FALSE)</f>
        <v>0.72727272727272729</v>
      </c>
      <c r="AB56" s="27">
        <f>VLOOKUP($P56,CornerStats!$A$3:$AE$577,22,FALSE)</f>
        <v>0.83333333333333337</v>
      </c>
    </row>
    <row r="57" spans="1:28" hidden="1" x14ac:dyDescent="0.3">
      <c r="A57" s="22">
        <f>VLOOKUP($M57,CornerStats!$A$3:$AE$577,5,FALSE)</f>
        <v>10</v>
      </c>
      <c r="B57" s="22">
        <f>VLOOKUP($M57,CornerStats!$A$3:$AE$577,6,FALSE)</f>
        <v>10.166666666666666</v>
      </c>
      <c r="C57" s="22">
        <f>VLOOKUP($M57,CornerStats!$A$3:$AE$577,8,FALSE)</f>
        <v>4.2727272727272725</v>
      </c>
      <c r="D57" s="22">
        <f>VLOOKUP($M57,CornerStats!$A$3:$AE$577,9,FALSE)</f>
        <v>5.333333333333333</v>
      </c>
      <c r="E57" s="29">
        <f>VLOOKUP($M57,CornerStats!$A$3:$AE$577,11,FALSE)</f>
        <v>5.7272727272727275</v>
      </c>
      <c r="F57" s="29">
        <f>VLOOKUP($M57,CornerStats!$A$3:$AE$577,12,FALSE)</f>
        <v>4.833333333333333</v>
      </c>
      <c r="G57" s="27">
        <f>VLOOKUP($M57,CornerStats!$A$3:$AE$577,14,FALSE)</f>
        <v>0.63636363636363635</v>
      </c>
      <c r="H57" s="27">
        <f>VLOOKUP($M57,CornerStats!$A$3:$AE$577,15,FALSE)</f>
        <v>0.66666666666666663</v>
      </c>
      <c r="I57" s="27">
        <f>VLOOKUP($M57,CornerStats!$A$3:$AE$577,17,FALSE)</f>
        <v>0.45454545454545453</v>
      </c>
      <c r="J57" s="27">
        <f>VLOOKUP($M57,CornerStats!$A$3:$AE$577,18,FALSE)</f>
        <v>0.5</v>
      </c>
      <c r="K57" s="27">
        <f>VLOOKUP($M57,CornerStats!$A$3:$AE$577,20,FALSE)</f>
        <v>0.63636363636363635</v>
      </c>
      <c r="L57" s="27">
        <f>VLOOKUP($M57,CornerStats!$A$3:$AE$577,21,FALSE)</f>
        <v>0.66666666666666663</v>
      </c>
      <c r="M57" s="24" t="str">
        <f>Fixtures!A57</f>
        <v>Crystal Palace</v>
      </c>
      <c r="N57" s="24" t="str">
        <f>Fixtures!E57</f>
        <v>Premier League</v>
      </c>
      <c r="O57" s="25">
        <f>IF(Fixtures!C57&gt;7,Fixtures!D57)</f>
        <v>43792</v>
      </c>
      <c r="P57" s="24" t="str">
        <f>Fixtures!B57</f>
        <v>Liverpool</v>
      </c>
      <c r="Q57" s="22">
        <f>VLOOKUP($P57,CornerStats!$A$3:$AE$577,5,FALSE)</f>
        <v>10.545454545454545</v>
      </c>
      <c r="R57" s="22">
        <f>VLOOKUP($P57,CornerStats!$A$3:$AE$577,7,FALSE)</f>
        <v>10.166666666666666</v>
      </c>
      <c r="S57" s="22">
        <f>VLOOKUP($P57,CornerStats!$A$3:$AE$577,8,FALSE)</f>
        <v>6.5454545454545459</v>
      </c>
      <c r="T57" s="22">
        <f>VLOOKUP($P57,CornerStats!$A$3:$AE$577,10,FALSE)</f>
        <v>5.5</v>
      </c>
      <c r="U57" s="29">
        <f>VLOOKUP($P57,CornerStats!$A$3:$AE$577,11,FALSE)</f>
        <v>4</v>
      </c>
      <c r="V57" s="29">
        <f>VLOOKUP($P57,CornerStats!$A$3:$AE$577,13,FALSE)</f>
        <v>4.666666666666667</v>
      </c>
      <c r="W57" s="27">
        <f>VLOOKUP($P57,CornerStats!$A$3:$AE$577,14,FALSE)</f>
        <v>0.90909090909090906</v>
      </c>
      <c r="X57" s="27">
        <f>VLOOKUP($P57,CornerStats!$A$3:$AE$577,16,FALSE)</f>
        <v>0.83333333333333337</v>
      </c>
      <c r="Y57" s="27">
        <f>VLOOKUP($P57,CornerStats!$A$3:$AE$577,17,FALSE)</f>
        <v>0.54545454545454541</v>
      </c>
      <c r="Z57" s="27">
        <f>VLOOKUP($P57,CornerStats!$A$3:$AE$577,19,FALSE)</f>
        <v>0.5</v>
      </c>
      <c r="AA57" s="27">
        <f>VLOOKUP($P57,CornerStats!$A$3:$AE$577,20,FALSE)</f>
        <v>0.72727272727272729</v>
      </c>
      <c r="AB57" s="27">
        <f>VLOOKUP($P57,CornerStats!$A$3:$AE$577,22,FALSE)</f>
        <v>0.66666666666666663</v>
      </c>
    </row>
    <row r="58" spans="1:28" hidden="1" x14ac:dyDescent="0.3">
      <c r="A58" s="22">
        <f>VLOOKUP($M58,CornerStats!$A$3:$AE$577,5,FALSE)</f>
        <v>10.545454545454545</v>
      </c>
      <c r="B58" s="22">
        <f>VLOOKUP($M58,CornerStats!$A$3:$AE$577,6,FALSE)</f>
        <v>11.166666666666666</v>
      </c>
      <c r="C58" s="22">
        <f>VLOOKUP($M58,CornerStats!$A$3:$AE$577,8,FALSE)</f>
        <v>6.6363636363636367</v>
      </c>
      <c r="D58" s="22">
        <f>VLOOKUP($M58,CornerStats!$A$3:$AE$577,9,FALSE)</f>
        <v>7.333333333333333</v>
      </c>
      <c r="E58" s="29">
        <f>VLOOKUP($M58,CornerStats!$A$3:$AE$577,11,FALSE)</f>
        <v>3.9090909090909092</v>
      </c>
      <c r="F58" s="29">
        <f>VLOOKUP($M58,CornerStats!$A$3:$AE$577,12,FALSE)</f>
        <v>3.8333333333333335</v>
      </c>
      <c r="G58" s="27">
        <f>VLOOKUP($M58,CornerStats!$A$3:$AE$577,14,FALSE)</f>
        <v>0.54545454545454541</v>
      </c>
      <c r="H58" s="27">
        <f>VLOOKUP($M58,CornerStats!$A$3:$AE$577,15,FALSE)</f>
        <v>0.66666666666666663</v>
      </c>
      <c r="I58" s="27">
        <f>VLOOKUP($M58,CornerStats!$A$3:$AE$577,17,FALSE)</f>
        <v>0.54545454545454541</v>
      </c>
      <c r="J58" s="27">
        <f>VLOOKUP($M58,CornerStats!$A$3:$AE$577,18,FALSE)</f>
        <v>0.66666666666666663</v>
      </c>
      <c r="K58" s="27">
        <f>VLOOKUP($M58,CornerStats!$A$3:$AE$577,20,FALSE)</f>
        <v>0.54545454545454541</v>
      </c>
      <c r="L58" s="27">
        <f>VLOOKUP($M58,CornerStats!$A$3:$AE$577,21,FALSE)</f>
        <v>0.5</v>
      </c>
      <c r="M58" s="24" t="str">
        <f>Fixtures!A58</f>
        <v>Everton</v>
      </c>
      <c r="N58" s="24" t="str">
        <f>Fixtures!E58</f>
        <v>Premier League</v>
      </c>
      <c r="O58" s="25">
        <f>IF(Fixtures!C58&gt;7,Fixtures!D58)</f>
        <v>43792</v>
      </c>
      <c r="P58" s="24" t="str">
        <f>Fixtures!B58</f>
        <v>Norwich City</v>
      </c>
      <c r="Q58" s="22">
        <f>VLOOKUP($P58,CornerStats!$A$3:$AE$577,5,FALSE)</f>
        <v>11.727272727272727</v>
      </c>
      <c r="R58" s="22">
        <f>VLOOKUP($P58,CornerStats!$A$3:$AE$577,7,FALSE)</f>
        <v>10.333333333333334</v>
      </c>
      <c r="S58" s="22">
        <f>VLOOKUP($P58,CornerStats!$A$3:$AE$577,8,FALSE)</f>
        <v>3.9090909090909092</v>
      </c>
      <c r="T58" s="22">
        <f>VLOOKUP($P58,CornerStats!$A$3:$AE$577,10,FALSE)</f>
        <v>3.5</v>
      </c>
      <c r="U58" s="29">
        <f>VLOOKUP($P58,CornerStats!$A$3:$AE$577,11,FALSE)</f>
        <v>7.8181818181818183</v>
      </c>
      <c r="V58" s="29">
        <f>VLOOKUP($P58,CornerStats!$A$3:$AE$577,13,FALSE)</f>
        <v>6.833333333333333</v>
      </c>
      <c r="W58" s="27">
        <f>VLOOKUP($P58,CornerStats!$A$3:$AE$577,14,FALSE)</f>
        <v>0.90909090909090906</v>
      </c>
      <c r="X58" s="27">
        <f>VLOOKUP($P58,CornerStats!$A$3:$AE$577,16,FALSE)</f>
        <v>0.83333333333333337</v>
      </c>
      <c r="Y58" s="27">
        <f>VLOOKUP($P58,CornerStats!$A$3:$AE$577,17,FALSE)</f>
        <v>0.63636363636363635</v>
      </c>
      <c r="Z58" s="27">
        <f>VLOOKUP($P58,CornerStats!$A$3:$AE$577,19,FALSE)</f>
        <v>0.5</v>
      </c>
      <c r="AA58" s="27">
        <f>VLOOKUP($P58,CornerStats!$A$3:$AE$577,20,FALSE)</f>
        <v>0.54545454545454541</v>
      </c>
      <c r="AB58" s="27">
        <f>VLOOKUP($P58,CornerStats!$A$3:$AE$577,22,FALSE)</f>
        <v>0.66666666666666663</v>
      </c>
    </row>
    <row r="59" spans="1:28" hidden="1" x14ac:dyDescent="0.3">
      <c r="A59" s="22">
        <f>VLOOKUP($M59,CornerStats!$A$3:$AE$577,5,FALSE)</f>
        <v>11.454545454545455</v>
      </c>
      <c r="B59" s="22">
        <f>VLOOKUP($M59,CornerStats!$A$3:$AE$577,6,FALSE)</f>
        <v>13.333333333333334</v>
      </c>
      <c r="C59" s="22">
        <f>VLOOKUP($M59,CornerStats!$A$3:$AE$577,8,FALSE)</f>
        <v>8.8181818181818183</v>
      </c>
      <c r="D59" s="22">
        <f>VLOOKUP($M59,CornerStats!$A$3:$AE$577,9,FALSE)</f>
        <v>10.833333333333334</v>
      </c>
      <c r="E59" s="29">
        <f>VLOOKUP($M59,CornerStats!$A$3:$AE$577,11,FALSE)</f>
        <v>2.6363636363636362</v>
      </c>
      <c r="F59" s="29">
        <f>VLOOKUP($M59,CornerStats!$A$3:$AE$577,12,FALSE)</f>
        <v>2.5</v>
      </c>
      <c r="G59" s="27">
        <f>VLOOKUP($M59,CornerStats!$A$3:$AE$577,14,FALSE)</f>
        <v>0.81818181818181823</v>
      </c>
      <c r="H59" s="27">
        <f>VLOOKUP($M59,CornerStats!$A$3:$AE$577,15,FALSE)</f>
        <v>1</v>
      </c>
      <c r="I59" s="27">
        <f>VLOOKUP($M59,CornerStats!$A$3:$AE$577,17,FALSE)</f>
        <v>0.36363636363636365</v>
      </c>
      <c r="J59" s="27">
        <f>VLOOKUP($M59,CornerStats!$A$3:$AE$577,18,FALSE)</f>
        <v>0.5</v>
      </c>
      <c r="K59" s="27">
        <f>VLOOKUP($M59,CornerStats!$A$3:$AE$577,20,FALSE)</f>
        <v>0.63636363636363635</v>
      </c>
      <c r="L59" s="27">
        <f>VLOOKUP($M59,CornerStats!$A$3:$AE$577,21,FALSE)</f>
        <v>0.5</v>
      </c>
      <c r="M59" s="24" t="str">
        <f>Fixtures!A59</f>
        <v>Manchester City</v>
      </c>
      <c r="N59" s="24" t="str">
        <f>Fixtures!E59</f>
        <v>Premier League</v>
      </c>
      <c r="O59" s="25">
        <f>IF(Fixtures!C59&gt;7,Fixtures!D59)</f>
        <v>43792</v>
      </c>
      <c r="P59" s="24" t="str">
        <f>Fixtures!B59</f>
        <v>Chelsea</v>
      </c>
      <c r="Q59" s="22">
        <f>VLOOKUP($P59,CornerStats!$A$3:$AE$577,5,FALSE)</f>
        <v>8.9090909090909083</v>
      </c>
      <c r="R59" s="22">
        <f>VLOOKUP($P59,CornerStats!$A$3:$AE$577,7,FALSE)</f>
        <v>9</v>
      </c>
      <c r="S59" s="22">
        <f>VLOOKUP($P59,CornerStats!$A$3:$AE$577,8,FALSE)</f>
        <v>5.7272727272727275</v>
      </c>
      <c r="T59" s="22">
        <f>VLOOKUP($P59,CornerStats!$A$3:$AE$577,10,FALSE)</f>
        <v>5.666666666666667</v>
      </c>
      <c r="U59" s="29">
        <f>VLOOKUP($P59,CornerStats!$A$3:$AE$577,11,FALSE)</f>
        <v>3.1818181818181817</v>
      </c>
      <c r="V59" s="29">
        <f>VLOOKUP($P59,CornerStats!$A$3:$AE$577,13,FALSE)</f>
        <v>3.3333333333333335</v>
      </c>
      <c r="W59" s="27">
        <f>VLOOKUP($P59,CornerStats!$A$3:$AE$577,14,FALSE)</f>
        <v>0.54545454545454541</v>
      </c>
      <c r="X59" s="27">
        <f>VLOOKUP($P59,CornerStats!$A$3:$AE$577,16,FALSE)</f>
        <v>0.5</v>
      </c>
      <c r="Y59" s="27">
        <f>VLOOKUP($P59,CornerStats!$A$3:$AE$577,17,FALSE)</f>
        <v>0.27272727272727271</v>
      </c>
      <c r="Z59" s="27">
        <f>VLOOKUP($P59,CornerStats!$A$3:$AE$577,19,FALSE)</f>
        <v>0.33333333333333331</v>
      </c>
      <c r="AA59" s="27">
        <f>VLOOKUP($P59,CornerStats!$A$3:$AE$577,20,FALSE)</f>
        <v>0.90909090909090906</v>
      </c>
      <c r="AB59" s="27">
        <f>VLOOKUP($P59,CornerStats!$A$3:$AE$577,22,FALSE)</f>
        <v>0.83333333333333337</v>
      </c>
    </row>
    <row r="60" spans="1:28" hidden="1" x14ac:dyDescent="0.3">
      <c r="A60" s="22">
        <f>VLOOKUP($M60,CornerStats!$A$3:$AE$577,5,FALSE)</f>
        <v>10.636363636363637</v>
      </c>
      <c r="B60" s="22">
        <f>VLOOKUP($M60,CornerStats!$A$3:$AE$577,6,FALSE)</f>
        <v>11</v>
      </c>
      <c r="C60" s="22">
        <f>VLOOKUP($M60,CornerStats!$A$3:$AE$577,8,FALSE)</f>
        <v>5.1818181818181817</v>
      </c>
      <c r="D60" s="22">
        <f>VLOOKUP($M60,CornerStats!$A$3:$AE$577,9,FALSE)</f>
        <v>5.5</v>
      </c>
      <c r="E60" s="29">
        <f>VLOOKUP($M60,CornerStats!$A$3:$AE$577,11,FALSE)</f>
        <v>5.4545454545454541</v>
      </c>
      <c r="F60" s="29">
        <f>VLOOKUP($M60,CornerStats!$A$3:$AE$577,12,FALSE)</f>
        <v>5.5</v>
      </c>
      <c r="G60" s="27">
        <f>VLOOKUP($M60,CornerStats!$A$3:$AE$577,14,FALSE)</f>
        <v>0.63636363636363635</v>
      </c>
      <c r="H60" s="27">
        <f>VLOOKUP($M60,CornerStats!$A$3:$AE$577,15,FALSE)</f>
        <v>0.5</v>
      </c>
      <c r="I60" s="27">
        <f>VLOOKUP($M60,CornerStats!$A$3:$AE$577,17,FALSE)</f>
        <v>0.54545454545454541</v>
      </c>
      <c r="J60" s="27">
        <f>VLOOKUP($M60,CornerStats!$A$3:$AE$577,18,FALSE)</f>
        <v>0.5</v>
      </c>
      <c r="K60" s="27">
        <f>VLOOKUP($M60,CornerStats!$A$3:$AE$577,20,FALSE)</f>
        <v>0.63636363636363635</v>
      </c>
      <c r="L60" s="27">
        <f>VLOOKUP($M60,CornerStats!$A$3:$AE$577,21,FALSE)</f>
        <v>0.5</v>
      </c>
      <c r="M60" s="24" t="str">
        <f>Fixtures!A60</f>
        <v>Watford</v>
      </c>
      <c r="N60" s="24" t="str">
        <f>Fixtures!E60</f>
        <v>Premier League</v>
      </c>
      <c r="O60" s="25">
        <f>IF(Fixtures!C60&gt;7,Fixtures!D60)</f>
        <v>43792</v>
      </c>
      <c r="P60" s="24" t="str">
        <f>Fixtures!B60</f>
        <v>Burnley</v>
      </c>
      <c r="Q60" s="22">
        <f>VLOOKUP($P60,CornerStats!$A$3:$AE$577,5,FALSE)</f>
        <v>11.363636363636363</v>
      </c>
      <c r="R60" s="22">
        <f>VLOOKUP($P60,CornerStats!$A$3:$AE$577,7,FALSE)</f>
        <v>11.5</v>
      </c>
      <c r="S60" s="22">
        <f>VLOOKUP($P60,CornerStats!$A$3:$AE$577,8,FALSE)</f>
        <v>5.0909090909090908</v>
      </c>
      <c r="T60" s="22">
        <f>VLOOKUP($P60,CornerStats!$A$3:$AE$577,10,FALSE)</f>
        <v>4.833333333333333</v>
      </c>
      <c r="U60" s="29">
        <f>VLOOKUP($P60,CornerStats!$A$3:$AE$577,11,FALSE)</f>
        <v>6.2727272727272725</v>
      </c>
      <c r="V60" s="29">
        <f>VLOOKUP($P60,CornerStats!$A$3:$AE$577,13,FALSE)</f>
        <v>6.666666666666667</v>
      </c>
      <c r="W60" s="27">
        <f>VLOOKUP($P60,CornerStats!$A$3:$AE$577,14,FALSE)</f>
        <v>0.90909090909090906</v>
      </c>
      <c r="X60" s="27">
        <f>VLOOKUP($P60,CornerStats!$A$3:$AE$577,16,FALSE)</f>
        <v>0.83333333333333337</v>
      </c>
      <c r="Y60" s="27">
        <f>VLOOKUP($P60,CornerStats!$A$3:$AE$577,17,FALSE)</f>
        <v>0.45454545454545453</v>
      </c>
      <c r="Z60" s="27">
        <f>VLOOKUP($P60,CornerStats!$A$3:$AE$577,19,FALSE)</f>
        <v>0.5</v>
      </c>
      <c r="AA60" s="27">
        <f>VLOOKUP($P60,CornerStats!$A$3:$AE$577,20,FALSE)</f>
        <v>0.63636363636363635</v>
      </c>
      <c r="AB60" s="27">
        <f>VLOOKUP($P60,CornerStats!$A$3:$AE$577,22,FALSE)</f>
        <v>0.5</v>
      </c>
    </row>
    <row r="61" spans="1:28" hidden="1" x14ac:dyDescent="0.3">
      <c r="A61" s="22">
        <f>VLOOKUP($M61,CornerStats!$A$3:$AE$577,5,FALSE)</f>
        <v>10</v>
      </c>
      <c r="B61" s="22">
        <f>VLOOKUP($M61,CornerStats!$A$3:$AE$577,6,FALSE)</f>
        <v>8.3333333333333339</v>
      </c>
      <c r="C61" s="22">
        <f>VLOOKUP($M61,CornerStats!$A$3:$AE$577,8,FALSE)</f>
        <v>5.0909090909090908</v>
      </c>
      <c r="D61" s="22">
        <f>VLOOKUP($M61,CornerStats!$A$3:$AE$577,9,FALSE)</f>
        <v>5.166666666666667</v>
      </c>
      <c r="E61" s="29">
        <f>VLOOKUP($M61,CornerStats!$A$3:$AE$577,11,FALSE)</f>
        <v>4.9090909090909092</v>
      </c>
      <c r="F61" s="29">
        <f>VLOOKUP($M61,CornerStats!$A$3:$AE$577,12,FALSE)</f>
        <v>3.1666666666666665</v>
      </c>
      <c r="G61" s="27">
        <f>VLOOKUP($M61,CornerStats!$A$3:$AE$577,14,FALSE)</f>
        <v>0.72727272727272729</v>
      </c>
      <c r="H61" s="27">
        <f>VLOOKUP($M61,CornerStats!$A$3:$AE$577,15,FALSE)</f>
        <v>0.66666666666666663</v>
      </c>
      <c r="I61" s="27">
        <f>VLOOKUP($M61,CornerStats!$A$3:$AE$577,17,FALSE)</f>
        <v>0.45454545454545453</v>
      </c>
      <c r="J61" s="27">
        <f>VLOOKUP($M61,CornerStats!$A$3:$AE$577,18,FALSE)</f>
        <v>0.16666666666666666</v>
      </c>
      <c r="K61" s="27">
        <f>VLOOKUP($M61,CornerStats!$A$3:$AE$577,20,FALSE)</f>
        <v>0.54545454545454541</v>
      </c>
      <c r="L61" s="27">
        <f>VLOOKUP($M61,CornerStats!$A$3:$AE$577,21,FALSE)</f>
        <v>0.83333333333333337</v>
      </c>
      <c r="M61" s="24" t="str">
        <f>Fixtures!A61</f>
        <v>West Ham United</v>
      </c>
      <c r="N61" s="24" t="str">
        <f>Fixtures!E61</f>
        <v>Premier League</v>
      </c>
      <c r="O61" s="25">
        <f>IF(Fixtures!C61&gt;7,Fixtures!D61)</f>
        <v>43792</v>
      </c>
      <c r="P61" s="24" t="str">
        <f>Fixtures!B61</f>
        <v>Tottenham Hotspur</v>
      </c>
      <c r="Q61" s="22">
        <f>VLOOKUP($P61,CornerStats!$A$3:$AE$577,5,FALSE)</f>
        <v>11.454545454545455</v>
      </c>
      <c r="R61" s="22">
        <f>VLOOKUP($P61,CornerStats!$A$3:$AE$577,7,FALSE)</f>
        <v>11.333333333333334</v>
      </c>
      <c r="S61" s="22">
        <f>VLOOKUP($P61,CornerStats!$A$3:$AE$577,8,FALSE)</f>
        <v>5.4545454545454541</v>
      </c>
      <c r="T61" s="22">
        <f>VLOOKUP($P61,CornerStats!$A$3:$AE$577,10,FALSE)</f>
        <v>3.1666666666666665</v>
      </c>
      <c r="U61" s="29">
        <f>VLOOKUP($P61,CornerStats!$A$3:$AE$577,11,FALSE)</f>
        <v>6</v>
      </c>
      <c r="V61" s="29">
        <f>VLOOKUP($P61,CornerStats!$A$3:$AE$577,13,FALSE)</f>
        <v>8.1666666666666661</v>
      </c>
      <c r="W61" s="27">
        <f>VLOOKUP($P61,CornerStats!$A$3:$AE$577,14,FALSE)</f>
        <v>0.72727272727272729</v>
      </c>
      <c r="X61" s="27">
        <f>VLOOKUP($P61,CornerStats!$A$3:$AE$577,16,FALSE)</f>
        <v>0.66666666666666663</v>
      </c>
      <c r="Y61" s="27">
        <f>VLOOKUP($P61,CornerStats!$A$3:$AE$577,17,FALSE)</f>
        <v>0.63636363636363635</v>
      </c>
      <c r="Z61" s="27">
        <f>VLOOKUP($P61,CornerStats!$A$3:$AE$577,19,FALSE)</f>
        <v>0.5</v>
      </c>
      <c r="AA61" s="27">
        <f>VLOOKUP($P61,CornerStats!$A$3:$AE$577,20,FALSE)</f>
        <v>0.45454545454545453</v>
      </c>
      <c r="AB61" s="27">
        <f>VLOOKUP($P61,CornerStats!$A$3:$AE$577,22,FALSE)</f>
        <v>0.66666666666666663</v>
      </c>
    </row>
    <row r="62" spans="1:28" hidden="1" x14ac:dyDescent="0.3">
      <c r="A62" s="22">
        <f>VLOOKUP($M62,CornerStats!$A$3:$AE$577,5,FALSE)</f>
        <v>10.545454545454545</v>
      </c>
      <c r="B62" s="22">
        <f>VLOOKUP($M62,CornerStats!$A$3:$AE$577,6,FALSE)</f>
        <v>12.8</v>
      </c>
      <c r="C62" s="22">
        <f>VLOOKUP($M62,CornerStats!$A$3:$AE$577,8,FALSE)</f>
        <v>6.7272727272727275</v>
      </c>
      <c r="D62" s="22">
        <f>VLOOKUP($M62,CornerStats!$A$3:$AE$577,9,FALSE)</f>
        <v>9.8000000000000007</v>
      </c>
      <c r="E62" s="29">
        <f>VLOOKUP($M62,CornerStats!$A$3:$AE$577,11,FALSE)</f>
        <v>3.8181818181818183</v>
      </c>
      <c r="F62" s="29">
        <f>VLOOKUP($M62,CornerStats!$A$3:$AE$577,12,FALSE)</f>
        <v>3</v>
      </c>
      <c r="G62" s="27">
        <f>VLOOKUP($M62,CornerStats!$A$3:$AE$577,14,FALSE)</f>
        <v>0.63636363636363635</v>
      </c>
      <c r="H62" s="27">
        <f>VLOOKUP($M62,CornerStats!$A$3:$AE$577,15,FALSE)</f>
        <v>0.8</v>
      </c>
      <c r="I62" s="27">
        <f>VLOOKUP($M62,CornerStats!$A$3:$AE$577,17,FALSE)</f>
        <v>0.45454545454545453</v>
      </c>
      <c r="J62" s="27">
        <f>VLOOKUP($M62,CornerStats!$A$3:$AE$577,18,FALSE)</f>
        <v>0.6</v>
      </c>
      <c r="K62" s="27">
        <f>VLOOKUP($M62,CornerStats!$A$3:$AE$577,20,FALSE)</f>
        <v>0.54545454545454541</v>
      </c>
      <c r="L62" s="27">
        <f>VLOOKUP($M62,CornerStats!$A$3:$AE$577,21,FALSE)</f>
        <v>0.4</v>
      </c>
      <c r="M62" s="24" t="str">
        <f>Fixtures!A62</f>
        <v>Atalanta</v>
      </c>
      <c r="N62" s="24" t="str">
        <f>Fixtures!E62</f>
        <v>Serie A</v>
      </c>
      <c r="O62" s="25">
        <f>IF(Fixtures!C62&gt;7,Fixtures!D62)</f>
        <v>43792</v>
      </c>
      <c r="P62" s="24" t="str">
        <f>Fixtures!B62</f>
        <v>Juventus</v>
      </c>
      <c r="Q62" s="22">
        <f>VLOOKUP($P62,CornerStats!$A$3:$AE$577,5,FALSE)</f>
        <v>11.545454545454545</v>
      </c>
      <c r="R62" s="22">
        <f>VLOOKUP($P62,CornerStats!$A$3:$AE$577,7,FALSE)</f>
        <v>12.166666666666666</v>
      </c>
      <c r="S62" s="22">
        <f>VLOOKUP($P62,CornerStats!$A$3:$AE$577,8,FALSE)</f>
        <v>6.1818181818181817</v>
      </c>
      <c r="T62" s="22">
        <f>VLOOKUP($P62,CornerStats!$A$3:$AE$577,10,FALSE)</f>
        <v>5.5</v>
      </c>
      <c r="U62" s="29">
        <f>VLOOKUP($P62,CornerStats!$A$3:$AE$577,11,FALSE)</f>
        <v>5.3636363636363633</v>
      </c>
      <c r="V62" s="29">
        <f>VLOOKUP($P62,CornerStats!$A$3:$AE$577,13,FALSE)</f>
        <v>6.666666666666667</v>
      </c>
      <c r="W62" s="27">
        <f>VLOOKUP($P62,CornerStats!$A$3:$AE$577,14,FALSE)</f>
        <v>0.72727272727272729</v>
      </c>
      <c r="X62" s="27">
        <f>VLOOKUP($P62,CornerStats!$A$3:$AE$577,16,FALSE)</f>
        <v>0.83333333333333337</v>
      </c>
      <c r="Y62" s="27">
        <f>VLOOKUP($P62,CornerStats!$A$3:$AE$577,17,FALSE)</f>
        <v>0.54545454545454541</v>
      </c>
      <c r="Z62" s="27">
        <f>VLOOKUP($P62,CornerStats!$A$3:$AE$577,19,FALSE)</f>
        <v>0.5</v>
      </c>
      <c r="AA62" s="27">
        <f>VLOOKUP($P62,CornerStats!$A$3:$AE$577,20,FALSE)</f>
        <v>0.45454545454545453</v>
      </c>
      <c r="AB62" s="27">
        <f>VLOOKUP($P62,CornerStats!$A$3:$AE$577,22,FALSE)</f>
        <v>0.5</v>
      </c>
    </row>
    <row r="63" spans="1:28" hidden="1" x14ac:dyDescent="0.3">
      <c r="A63" s="22">
        <f>VLOOKUP($M63,CornerStats!$A$3:$AE$577,5,FALSE)</f>
        <v>10</v>
      </c>
      <c r="B63" s="22">
        <f>VLOOKUP($M63,CornerStats!$A$3:$AE$577,6,FALSE)</f>
        <v>10.166666666666666</v>
      </c>
      <c r="C63" s="22">
        <f>VLOOKUP($M63,CornerStats!$A$3:$AE$577,8,FALSE)</f>
        <v>5.2727272727272725</v>
      </c>
      <c r="D63" s="22">
        <f>VLOOKUP($M63,CornerStats!$A$3:$AE$577,9,FALSE)</f>
        <v>5.666666666666667</v>
      </c>
      <c r="E63" s="29">
        <f>VLOOKUP($M63,CornerStats!$A$3:$AE$577,11,FALSE)</f>
        <v>4.7272727272727275</v>
      </c>
      <c r="F63" s="29">
        <f>VLOOKUP($M63,CornerStats!$A$3:$AE$577,12,FALSE)</f>
        <v>4.5</v>
      </c>
      <c r="G63" s="27">
        <f>VLOOKUP($M63,CornerStats!$A$3:$AE$577,14,FALSE)</f>
        <v>0.63636363636363635</v>
      </c>
      <c r="H63" s="27">
        <f>VLOOKUP($M63,CornerStats!$A$3:$AE$577,15,FALSE)</f>
        <v>0.66666666666666663</v>
      </c>
      <c r="I63" s="27">
        <f>VLOOKUP($M63,CornerStats!$A$3:$AE$577,17,FALSE)</f>
        <v>0.36363636363636365</v>
      </c>
      <c r="J63" s="27">
        <f>VLOOKUP($M63,CornerStats!$A$3:$AE$577,18,FALSE)</f>
        <v>0.33333333333333331</v>
      </c>
      <c r="K63" s="27">
        <f>VLOOKUP($M63,CornerStats!$A$3:$AE$577,20,FALSE)</f>
        <v>0.63636363636363635</v>
      </c>
      <c r="L63" s="27">
        <f>VLOOKUP($M63,CornerStats!$A$3:$AE$577,21,FALSE)</f>
        <v>0.66666666666666663</v>
      </c>
      <c r="M63" s="24" t="str">
        <f>Fixtures!A63</f>
        <v>Milan</v>
      </c>
      <c r="N63" s="24" t="str">
        <f>Fixtures!E63</f>
        <v>Serie A</v>
      </c>
      <c r="O63" s="25">
        <f>IF(Fixtures!C63&gt;7,Fixtures!D63)</f>
        <v>43792</v>
      </c>
      <c r="P63" s="24" t="str">
        <f>Fixtures!B63</f>
        <v>Napoli</v>
      </c>
      <c r="Q63" s="22">
        <f>VLOOKUP($P63,CornerStats!$A$3:$AE$577,5,FALSE)</f>
        <v>10.818181818181818</v>
      </c>
      <c r="R63" s="22">
        <f>VLOOKUP($P63,CornerStats!$A$3:$AE$577,7,FALSE)</f>
        <v>9.5</v>
      </c>
      <c r="S63" s="22">
        <f>VLOOKUP($P63,CornerStats!$A$3:$AE$577,8,FALSE)</f>
        <v>5.9090909090909092</v>
      </c>
      <c r="T63" s="22">
        <f>VLOOKUP($P63,CornerStats!$A$3:$AE$577,10,FALSE)</f>
        <v>4.833333333333333</v>
      </c>
      <c r="U63" s="29">
        <f>VLOOKUP($P63,CornerStats!$A$3:$AE$577,11,FALSE)</f>
        <v>4.9090909090909092</v>
      </c>
      <c r="V63" s="29">
        <f>VLOOKUP($P63,CornerStats!$A$3:$AE$577,13,FALSE)</f>
        <v>4.666666666666667</v>
      </c>
      <c r="W63" s="27">
        <f>VLOOKUP($P63,CornerStats!$A$3:$AE$577,14,FALSE)</f>
        <v>0.72727272727272729</v>
      </c>
      <c r="X63" s="27">
        <f>VLOOKUP($P63,CornerStats!$A$3:$AE$577,16,FALSE)</f>
        <v>0.66666666666666663</v>
      </c>
      <c r="Y63" s="27">
        <f>VLOOKUP($P63,CornerStats!$A$3:$AE$577,17,FALSE)</f>
        <v>0.45454545454545453</v>
      </c>
      <c r="Z63" s="27">
        <f>VLOOKUP($P63,CornerStats!$A$3:$AE$577,19,FALSE)</f>
        <v>0.16666666666666666</v>
      </c>
      <c r="AA63" s="27">
        <f>VLOOKUP($P63,CornerStats!$A$3:$AE$577,20,FALSE)</f>
        <v>0.54545454545454541</v>
      </c>
      <c r="AB63" s="27">
        <f>VLOOKUP($P63,CornerStats!$A$3:$AE$577,22,FALSE)</f>
        <v>0.83333333333333337</v>
      </c>
    </row>
    <row r="64" spans="1:28" hidden="1" x14ac:dyDescent="0.3">
      <c r="A64" s="22">
        <f>VLOOKUP($M64,CornerStats!$A$3:$AE$577,5,FALSE)</f>
        <v>12.090909090909092</v>
      </c>
      <c r="B64" s="22">
        <f>VLOOKUP($M64,CornerStats!$A$3:$AE$577,6,FALSE)</f>
        <v>12.166666666666666</v>
      </c>
      <c r="C64" s="22">
        <f>VLOOKUP($M64,CornerStats!$A$3:$AE$577,8,FALSE)</f>
        <v>5.1818181818181817</v>
      </c>
      <c r="D64" s="22">
        <f>VLOOKUP($M64,CornerStats!$A$3:$AE$577,9,FALSE)</f>
        <v>6.166666666666667</v>
      </c>
      <c r="E64" s="29">
        <f>VLOOKUP($M64,CornerStats!$A$3:$AE$577,11,FALSE)</f>
        <v>6.9090909090909092</v>
      </c>
      <c r="F64" s="29">
        <f>VLOOKUP($M64,CornerStats!$A$3:$AE$577,12,FALSE)</f>
        <v>6</v>
      </c>
      <c r="G64" s="27">
        <f>VLOOKUP($M64,CornerStats!$A$3:$AE$577,14,FALSE)</f>
        <v>0.81818181818181823</v>
      </c>
      <c r="H64" s="27">
        <f>VLOOKUP($M64,CornerStats!$A$3:$AE$577,15,FALSE)</f>
        <v>0.83333333333333337</v>
      </c>
      <c r="I64" s="27">
        <f>VLOOKUP($M64,CornerStats!$A$3:$AE$577,17,FALSE)</f>
        <v>0.45454545454545453</v>
      </c>
      <c r="J64" s="27">
        <f>VLOOKUP($M64,CornerStats!$A$3:$AE$577,18,FALSE)</f>
        <v>0.5</v>
      </c>
      <c r="K64" s="27">
        <f>VLOOKUP($M64,CornerStats!$A$3:$AE$577,20,FALSE)</f>
        <v>0.54545454545454541</v>
      </c>
      <c r="L64" s="27">
        <f>VLOOKUP($M64,CornerStats!$A$3:$AE$577,21,FALSE)</f>
        <v>0.5</v>
      </c>
      <c r="M64" s="24" t="str">
        <f>Fixtures!A64</f>
        <v>Torino</v>
      </c>
      <c r="N64" s="24" t="str">
        <f>Fixtures!E64</f>
        <v>Serie A</v>
      </c>
      <c r="O64" s="25">
        <f>IF(Fixtures!C64&gt;7,Fixtures!D64)</f>
        <v>43792</v>
      </c>
      <c r="P64" s="24" t="str">
        <f>Fixtures!B64</f>
        <v>Internazionale</v>
      </c>
      <c r="Q64" s="22">
        <f>VLOOKUP($P64,CornerStats!$A$3:$AE$577,5,FALSE)</f>
        <v>10.454545454545455</v>
      </c>
      <c r="R64" s="22">
        <f>VLOOKUP($P64,CornerStats!$A$3:$AE$577,7,FALSE)</f>
        <v>11.333333333333334</v>
      </c>
      <c r="S64" s="22">
        <f>VLOOKUP($P64,CornerStats!$A$3:$AE$577,8,FALSE)</f>
        <v>5.9090909090909092</v>
      </c>
      <c r="T64" s="22">
        <f>VLOOKUP($P64,CornerStats!$A$3:$AE$577,10,FALSE)</f>
        <v>6.333333333333333</v>
      </c>
      <c r="U64" s="29">
        <f>VLOOKUP($P64,CornerStats!$A$3:$AE$577,11,FALSE)</f>
        <v>4.5454545454545459</v>
      </c>
      <c r="V64" s="29">
        <f>VLOOKUP($P64,CornerStats!$A$3:$AE$577,13,FALSE)</f>
        <v>5</v>
      </c>
      <c r="W64" s="27">
        <f>VLOOKUP($P64,CornerStats!$A$3:$AE$577,14,FALSE)</f>
        <v>0.81818181818181823</v>
      </c>
      <c r="X64" s="27">
        <f>VLOOKUP($P64,CornerStats!$A$3:$AE$577,16,FALSE)</f>
        <v>0.83333333333333337</v>
      </c>
      <c r="Y64" s="27">
        <f>VLOOKUP($P64,CornerStats!$A$3:$AE$577,17,FALSE)</f>
        <v>0.45454545454545453</v>
      </c>
      <c r="Z64" s="27">
        <f>VLOOKUP($P64,CornerStats!$A$3:$AE$577,19,FALSE)</f>
        <v>0.5</v>
      </c>
      <c r="AA64" s="27">
        <f>VLOOKUP($P64,CornerStats!$A$3:$AE$577,20,FALSE)</f>
        <v>0.63636363636363635</v>
      </c>
      <c r="AB64" s="27">
        <f>VLOOKUP($P64,CornerStats!$A$3:$AE$577,22,FALSE)</f>
        <v>0.5</v>
      </c>
    </row>
    <row r="65" spans="1:28" hidden="1" x14ac:dyDescent="0.3">
      <c r="A65" s="22">
        <f>VLOOKUP($M65,CornerStats!$A$3:$AE$577,5,FALSE)</f>
        <v>11.5</v>
      </c>
      <c r="B65" s="22">
        <f>VLOOKUP($M65,CornerStats!$A$3:$AE$577,6,FALSE)</f>
        <v>12</v>
      </c>
      <c r="C65" s="22">
        <f>VLOOKUP($M65,CornerStats!$A$3:$AE$577,8,FALSE)</f>
        <v>4.583333333333333</v>
      </c>
      <c r="D65" s="22">
        <f>VLOOKUP($M65,CornerStats!$A$3:$AE$577,9,FALSE)</f>
        <v>6</v>
      </c>
      <c r="E65" s="29">
        <f>VLOOKUP($M65,CornerStats!$A$3:$AE$577,11,FALSE)</f>
        <v>6.916666666666667</v>
      </c>
      <c r="F65" s="29">
        <f>VLOOKUP($M65,CornerStats!$A$3:$AE$577,12,FALSE)</f>
        <v>6</v>
      </c>
      <c r="G65" s="27">
        <f>VLOOKUP($M65,CornerStats!$A$3:$AE$577,14,FALSE)</f>
        <v>0.75</v>
      </c>
      <c r="H65" s="27">
        <f>VLOOKUP($M65,CornerStats!$A$3:$AE$577,15,FALSE)</f>
        <v>0.66666666666666663</v>
      </c>
      <c r="I65" s="27">
        <f>VLOOKUP($M65,CornerStats!$A$3:$AE$577,17,FALSE)</f>
        <v>0.66666666666666663</v>
      </c>
      <c r="J65" s="27">
        <f>VLOOKUP($M65,CornerStats!$A$3:$AE$577,18,FALSE)</f>
        <v>0.66666666666666663</v>
      </c>
      <c r="K65" s="27">
        <f>VLOOKUP($M65,CornerStats!$A$3:$AE$577,20,FALSE)</f>
        <v>0.5</v>
      </c>
      <c r="L65" s="27">
        <f>VLOOKUP($M65,CornerStats!$A$3:$AE$577,21,FALSE)</f>
        <v>0.5</v>
      </c>
      <c r="M65" s="24" t="str">
        <f>Fixtures!A65</f>
        <v>Real Betis</v>
      </c>
      <c r="N65" s="24" t="str">
        <f>Fixtures!E65</f>
        <v>La Liga</v>
      </c>
      <c r="O65" s="25">
        <f>IF(Fixtures!C65&gt;7,Fixtures!D65)</f>
        <v>43792</v>
      </c>
      <c r="P65" s="24" t="str">
        <f>Fixtures!B65</f>
        <v>Valencia</v>
      </c>
      <c r="Q65" s="22">
        <f>VLOOKUP($P65,CornerStats!$A$3:$AE$577,5,FALSE)</f>
        <v>9.1666666666666661</v>
      </c>
      <c r="R65" s="22">
        <f>VLOOKUP($P65,CornerStats!$A$3:$AE$577,7,FALSE)</f>
        <v>9</v>
      </c>
      <c r="S65" s="22">
        <f>VLOOKUP($P65,CornerStats!$A$3:$AE$577,8,FALSE)</f>
        <v>4.666666666666667</v>
      </c>
      <c r="T65" s="22">
        <f>VLOOKUP($P65,CornerStats!$A$3:$AE$577,10,FALSE)</f>
        <v>4.333333333333333</v>
      </c>
      <c r="U65" s="29">
        <f>VLOOKUP($P65,CornerStats!$A$3:$AE$577,11,FALSE)</f>
        <v>4.5</v>
      </c>
      <c r="V65" s="29">
        <f>VLOOKUP($P65,CornerStats!$A$3:$AE$577,13,FALSE)</f>
        <v>4.666666666666667</v>
      </c>
      <c r="W65" s="27">
        <f>VLOOKUP($P65,CornerStats!$A$3:$AE$577,14,FALSE)</f>
        <v>0.58333333333333337</v>
      </c>
      <c r="X65" s="27">
        <f>VLOOKUP($P65,CornerStats!$A$3:$AE$577,16,FALSE)</f>
        <v>0.5</v>
      </c>
      <c r="Y65" s="27">
        <f>VLOOKUP($P65,CornerStats!$A$3:$AE$577,17,FALSE)</f>
        <v>0.33333333333333331</v>
      </c>
      <c r="Z65" s="27">
        <f>VLOOKUP($P65,CornerStats!$A$3:$AE$577,19,FALSE)</f>
        <v>0.16666666666666666</v>
      </c>
      <c r="AA65" s="27">
        <f>VLOOKUP($P65,CornerStats!$A$3:$AE$577,20,FALSE)</f>
        <v>0.83333333333333337</v>
      </c>
      <c r="AB65" s="27">
        <f>VLOOKUP($P65,CornerStats!$A$3:$AE$577,22,FALSE)</f>
        <v>0.83333333333333337</v>
      </c>
    </row>
    <row r="66" spans="1:28" hidden="1" x14ac:dyDescent="0.3">
      <c r="A66" s="22">
        <f>VLOOKUP($M66,CornerStats!$A$3:$AE$577,5,FALSE)</f>
        <v>9.0833333333333339</v>
      </c>
      <c r="B66" s="22">
        <f>VLOOKUP($M66,CornerStats!$A$3:$AE$577,6,FALSE)</f>
        <v>9.3333333333333339</v>
      </c>
      <c r="C66" s="22">
        <f>VLOOKUP($M66,CornerStats!$A$3:$AE$577,8,FALSE)</f>
        <v>4.5</v>
      </c>
      <c r="D66" s="22">
        <f>VLOOKUP($M66,CornerStats!$A$3:$AE$577,9,FALSE)</f>
        <v>4.666666666666667</v>
      </c>
      <c r="E66" s="29">
        <f>VLOOKUP($M66,CornerStats!$A$3:$AE$577,11,FALSE)</f>
        <v>4.583333333333333</v>
      </c>
      <c r="F66" s="29">
        <f>VLOOKUP($M66,CornerStats!$A$3:$AE$577,12,FALSE)</f>
        <v>4.666666666666667</v>
      </c>
      <c r="G66" s="27">
        <f>VLOOKUP($M66,CornerStats!$A$3:$AE$577,14,FALSE)</f>
        <v>0.66666666666666663</v>
      </c>
      <c r="H66" s="27">
        <f>VLOOKUP($M66,CornerStats!$A$3:$AE$577,15,FALSE)</f>
        <v>0.83333333333333337</v>
      </c>
      <c r="I66" s="27">
        <f>VLOOKUP($M66,CornerStats!$A$3:$AE$577,17,FALSE)</f>
        <v>0.25</v>
      </c>
      <c r="J66" s="27">
        <f>VLOOKUP($M66,CornerStats!$A$3:$AE$577,18,FALSE)</f>
        <v>0.33333333333333331</v>
      </c>
      <c r="K66" s="27">
        <f>VLOOKUP($M66,CornerStats!$A$3:$AE$577,20,FALSE)</f>
        <v>0.83333333333333337</v>
      </c>
      <c r="L66" s="27">
        <f>VLOOKUP($M66,CornerStats!$A$3:$AE$577,21,FALSE)</f>
        <v>0.83333333333333337</v>
      </c>
      <c r="M66" s="24" t="str">
        <f>Fixtures!A66</f>
        <v>Granada</v>
      </c>
      <c r="N66" s="24" t="str">
        <f>Fixtures!E66</f>
        <v>La Liga</v>
      </c>
      <c r="O66" s="25">
        <f>IF(Fixtures!C66&gt;7,Fixtures!D66)</f>
        <v>43792</v>
      </c>
      <c r="P66" s="24" t="str">
        <f>Fixtures!B66</f>
        <v>Atletico Madrid</v>
      </c>
      <c r="Q66" s="22">
        <f>VLOOKUP($P66,CornerStats!$A$3:$AE$577,5,FALSE)</f>
        <v>9.5</v>
      </c>
      <c r="R66" s="22">
        <f>VLOOKUP($P66,CornerStats!$A$3:$AE$577,7,FALSE)</f>
        <v>9.5</v>
      </c>
      <c r="S66" s="22">
        <f>VLOOKUP($P66,CornerStats!$A$3:$AE$577,8,FALSE)</f>
        <v>4.416666666666667</v>
      </c>
      <c r="T66" s="22">
        <f>VLOOKUP($P66,CornerStats!$A$3:$AE$577,10,FALSE)</f>
        <v>3.6666666666666665</v>
      </c>
      <c r="U66" s="29">
        <f>VLOOKUP($P66,CornerStats!$A$3:$AE$577,11,FALSE)</f>
        <v>5.083333333333333</v>
      </c>
      <c r="V66" s="29">
        <f>VLOOKUP($P66,CornerStats!$A$3:$AE$577,13,FALSE)</f>
        <v>5.833333333333333</v>
      </c>
      <c r="W66" s="27">
        <f>VLOOKUP($P66,CornerStats!$A$3:$AE$577,14,FALSE)</f>
        <v>0.58333333333333337</v>
      </c>
      <c r="X66" s="27">
        <f>VLOOKUP($P66,CornerStats!$A$3:$AE$577,16,FALSE)</f>
        <v>0.66666666666666663</v>
      </c>
      <c r="Y66" s="27">
        <f>VLOOKUP($P66,CornerStats!$A$3:$AE$577,17,FALSE)</f>
        <v>0.41666666666666669</v>
      </c>
      <c r="Z66" s="27">
        <f>VLOOKUP($P66,CornerStats!$A$3:$AE$577,19,FALSE)</f>
        <v>0.33333333333333331</v>
      </c>
      <c r="AA66" s="27">
        <f>VLOOKUP($P66,CornerStats!$A$3:$AE$577,20,FALSE)</f>
        <v>0.58333333333333337</v>
      </c>
      <c r="AB66" s="27">
        <f>VLOOKUP($P66,CornerStats!$A$3:$AE$577,22,FALSE)</f>
        <v>0.66666666666666663</v>
      </c>
    </row>
    <row r="67" spans="1:28" hidden="1" x14ac:dyDescent="0.3">
      <c r="A67" s="22">
        <f>VLOOKUP($M67,CornerStats!$A$3:$AE$577,5,FALSE)</f>
        <v>10.833333333333334</v>
      </c>
      <c r="B67" s="22">
        <f>VLOOKUP($M67,CornerStats!$A$3:$AE$577,6,FALSE)</f>
        <v>10.285714285714286</v>
      </c>
      <c r="C67" s="22">
        <f>VLOOKUP($M67,CornerStats!$A$3:$AE$577,8,FALSE)</f>
        <v>5.75</v>
      </c>
      <c r="D67" s="22">
        <f>VLOOKUP($M67,CornerStats!$A$3:$AE$577,9,FALSE)</f>
        <v>6.5714285714285712</v>
      </c>
      <c r="E67" s="29">
        <f>VLOOKUP($M67,CornerStats!$A$3:$AE$577,11,FALSE)</f>
        <v>5.083333333333333</v>
      </c>
      <c r="F67" s="29">
        <f>VLOOKUP($M67,CornerStats!$A$3:$AE$577,12,FALSE)</f>
        <v>3.7142857142857144</v>
      </c>
      <c r="G67" s="27">
        <f>VLOOKUP($M67,CornerStats!$A$3:$AE$577,14,FALSE)</f>
        <v>0.75</v>
      </c>
      <c r="H67" s="27">
        <f>VLOOKUP($M67,CornerStats!$A$3:$AE$577,15,FALSE)</f>
        <v>0.7142857142857143</v>
      </c>
      <c r="I67" s="27">
        <f>VLOOKUP($M67,CornerStats!$A$3:$AE$577,17,FALSE)</f>
        <v>0.58333333333333337</v>
      </c>
      <c r="J67" s="27">
        <f>VLOOKUP($M67,CornerStats!$A$3:$AE$577,18,FALSE)</f>
        <v>0.42857142857142855</v>
      </c>
      <c r="K67" s="27">
        <f>VLOOKUP($M67,CornerStats!$A$3:$AE$577,20,FALSE)</f>
        <v>0.58333333333333337</v>
      </c>
      <c r="L67" s="27">
        <f>VLOOKUP($M67,CornerStats!$A$3:$AE$577,21,FALSE)</f>
        <v>0.5714285714285714</v>
      </c>
      <c r="M67" s="24" t="str">
        <f>Fixtures!A67</f>
        <v>Leganes</v>
      </c>
      <c r="N67" s="24" t="str">
        <f>Fixtures!E67</f>
        <v>La Liga</v>
      </c>
      <c r="O67" s="25">
        <f>IF(Fixtures!C67&gt;7,Fixtures!D67)</f>
        <v>43792</v>
      </c>
      <c r="P67" s="24" t="str">
        <f>Fixtures!B67</f>
        <v>Barcelona</v>
      </c>
      <c r="Q67" s="22">
        <f>VLOOKUP($P67,CornerStats!$A$3:$AE$577,5,FALSE)</f>
        <v>8.545454545454545</v>
      </c>
      <c r="R67" s="22">
        <f>VLOOKUP($P67,CornerStats!$A$3:$AE$577,7,FALSE)</f>
        <v>6.5</v>
      </c>
      <c r="S67" s="22">
        <f>VLOOKUP($P67,CornerStats!$A$3:$AE$577,8,FALSE)</f>
        <v>4.8181818181818183</v>
      </c>
      <c r="T67" s="22">
        <f>VLOOKUP($P67,CornerStats!$A$3:$AE$577,10,FALSE)</f>
        <v>3.5</v>
      </c>
      <c r="U67" s="29">
        <f>VLOOKUP($P67,CornerStats!$A$3:$AE$577,11,FALSE)</f>
        <v>3.7272727272727271</v>
      </c>
      <c r="V67" s="29">
        <f>VLOOKUP($P67,CornerStats!$A$3:$AE$577,13,FALSE)</f>
        <v>3</v>
      </c>
      <c r="W67" s="27">
        <f>VLOOKUP($P67,CornerStats!$A$3:$AE$577,14,FALSE)</f>
        <v>0.54545454545454541</v>
      </c>
      <c r="X67" s="27">
        <f>VLOOKUP($P67,CornerStats!$A$3:$AE$577,16,FALSE)</f>
        <v>0.33333333333333331</v>
      </c>
      <c r="Y67" s="27">
        <f>VLOOKUP($P67,CornerStats!$A$3:$AE$577,17,FALSE)</f>
        <v>0.36363636363636365</v>
      </c>
      <c r="Z67" s="27">
        <f>VLOOKUP($P67,CornerStats!$A$3:$AE$577,19,FALSE)</f>
        <v>0.16666666666666666</v>
      </c>
      <c r="AA67" s="27">
        <f>VLOOKUP($P67,CornerStats!$A$3:$AE$577,20,FALSE)</f>
        <v>0.90909090909090906</v>
      </c>
      <c r="AB67" s="27">
        <f>VLOOKUP($P67,CornerStats!$A$3:$AE$577,22,FALSE)</f>
        <v>1</v>
      </c>
    </row>
    <row r="68" spans="1:28" hidden="1" x14ac:dyDescent="0.3">
      <c r="A68" s="22">
        <f>VLOOKUP($M68,CornerStats!$A$3:$AE$577,5,FALSE)</f>
        <v>10.909090909090908</v>
      </c>
      <c r="B68" s="22">
        <f>VLOOKUP($M68,CornerStats!$A$3:$AE$577,6,FALSE)</f>
        <v>11</v>
      </c>
      <c r="C68" s="22">
        <f>VLOOKUP($M68,CornerStats!$A$3:$AE$577,8,FALSE)</f>
        <v>6.5454545454545459</v>
      </c>
      <c r="D68" s="22">
        <f>VLOOKUP($M68,CornerStats!$A$3:$AE$577,9,FALSE)</f>
        <v>7.166666666666667</v>
      </c>
      <c r="E68" s="29">
        <f>VLOOKUP($M68,CornerStats!$A$3:$AE$577,11,FALSE)</f>
        <v>4.3636363636363633</v>
      </c>
      <c r="F68" s="29">
        <f>VLOOKUP($M68,CornerStats!$A$3:$AE$577,12,FALSE)</f>
        <v>3.8333333333333335</v>
      </c>
      <c r="G68" s="27">
        <f>VLOOKUP($M68,CornerStats!$A$3:$AE$577,14,FALSE)</f>
        <v>0.72727272727272729</v>
      </c>
      <c r="H68" s="27">
        <f>VLOOKUP($M68,CornerStats!$A$3:$AE$577,15,FALSE)</f>
        <v>0.66666666666666663</v>
      </c>
      <c r="I68" s="27">
        <f>VLOOKUP($M68,CornerStats!$A$3:$AE$577,17,FALSE)</f>
        <v>0.54545454545454541</v>
      </c>
      <c r="J68" s="27">
        <f>VLOOKUP($M68,CornerStats!$A$3:$AE$577,18,FALSE)</f>
        <v>0.66666666666666663</v>
      </c>
      <c r="K68" s="27">
        <f>VLOOKUP($M68,CornerStats!$A$3:$AE$577,20,FALSE)</f>
        <v>0.54545454545454541</v>
      </c>
      <c r="L68" s="27">
        <f>VLOOKUP($M68,CornerStats!$A$3:$AE$577,21,FALSE)</f>
        <v>0.5</v>
      </c>
      <c r="M68" s="24" t="str">
        <f>Fixtures!A68</f>
        <v>Real Madrid</v>
      </c>
      <c r="N68" s="24" t="str">
        <f>Fixtures!E68</f>
        <v>La Liga</v>
      </c>
      <c r="O68" s="25">
        <f>IF(Fixtures!C68&gt;7,Fixtures!D68)</f>
        <v>43792</v>
      </c>
      <c r="P68" s="24" t="str">
        <f>Fixtures!B68</f>
        <v>Real Sociedad</v>
      </c>
      <c r="Q68" s="22">
        <f>VLOOKUP($P68,CornerStats!$A$3:$AE$577,5,FALSE)</f>
        <v>9.4166666666666661</v>
      </c>
      <c r="R68" s="22">
        <f>VLOOKUP($P68,CornerStats!$A$3:$AE$577,7,FALSE)</f>
        <v>8.1428571428571423</v>
      </c>
      <c r="S68" s="22">
        <f>VLOOKUP($P68,CornerStats!$A$3:$AE$577,8,FALSE)</f>
        <v>5</v>
      </c>
      <c r="T68" s="22">
        <f>VLOOKUP($P68,CornerStats!$A$3:$AE$577,10,FALSE)</f>
        <v>3.8571428571428572</v>
      </c>
      <c r="U68" s="29">
        <f>VLOOKUP($P68,CornerStats!$A$3:$AE$577,11,FALSE)</f>
        <v>4.416666666666667</v>
      </c>
      <c r="V68" s="29">
        <f>VLOOKUP($P68,CornerStats!$A$3:$AE$577,13,FALSE)</f>
        <v>4.2857142857142856</v>
      </c>
      <c r="W68" s="27">
        <f>VLOOKUP($P68,CornerStats!$A$3:$AE$577,14,FALSE)</f>
        <v>0.66666666666666663</v>
      </c>
      <c r="X68" s="27">
        <f>VLOOKUP($P68,CornerStats!$A$3:$AE$577,16,FALSE)</f>
        <v>0.5714285714285714</v>
      </c>
      <c r="Y68" s="27">
        <f>VLOOKUP($P68,CornerStats!$A$3:$AE$577,17,FALSE)</f>
        <v>0.33333333333333331</v>
      </c>
      <c r="Z68" s="27">
        <f>VLOOKUP($P68,CornerStats!$A$3:$AE$577,19,FALSE)</f>
        <v>0.14285714285714285</v>
      </c>
      <c r="AA68" s="27">
        <f>VLOOKUP($P68,CornerStats!$A$3:$AE$577,20,FALSE)</f>
        <v>0.75</v>
      </c>
      <c r="AB68" s="27">
        <f>VLOOKUP($P68,CornerStats!$A$3:$AE$577,22,FALSE)</f>
        <v>0.8571428571428571</v>
      </c>
    </row>
    <row r="69" spans="1:28" hidden="1" x14ac:dyDescent="0.3">
      <c r="A69" s="22">
        <f>VLOOKUP($M69,CornerStats!$A$3:$AE$577,5,FALSE)</f>
        <v>9</v>
      </c>
      <c r="B69" s="22">
        <f>VLOOKUP($M69,CornerStats!$A$3:$AE$577,6,FALSE)</f>
        <v>10.333333333333334</v>
      </c>
      <c r="C69" s="22">
        <f>VLOOKUP($M69,CornerStats!$A$3:$AE$577,8,FALSE)</f>
        <v>4.166666666666667</v>
      </c>
      <c r="D69" s="22">
        <f>VLOOKUP($M69,CornerStats!$A$3:$AE$577,9,FALSE)</f>
        <v>5</v>
      </c>
      <c r="E69" s="29">
        <f>VLOOKUP($M69,CornerStats!$A$3:$AE$577,11,FALSE)</f>
        <v>4.833333333333333</v>
      </c>
      <c r="F69" s="29">
        <f>VLOOKUP($M69,CornerStats!$A$3:$AE$577,12,FALSE)</f>
        <v>5.333333333333333</v>
      </c>
      <c r="G69" s="27">
        <f>VLOOKUP($M69,CornerStats!$A$3:$AE$577,14,FALSE)</f>
        <v>0.58333333333333337</v>
      </c>
      <c r="H69" s="27">
        <f>VLOOKUP($M69,CornerStats!$A$3:$AE$577,15,FALSE)</f>
        <v>0.83333333333333337</v>
      </c>
      <c r="I69" s="27">
        <f>VLOOKUP($M69,CornerStats!$A$3:$AE$577,17,FALSE)</f>
        <v>0.16666666666666666</v>
      </c>
      <c r="J69" s="27">
        <f>VLOOKUP($M69,CornerStats!$A$3:$AE$577,18,FALSE)</f>
        <v>0.33333333333333331</v>
      </c>
      <c r="K69" s="27">
        <f>VLOOKUP($M69,CornerStats!$A$3:$AE$577,20,FALSE)</f>
        <v>0.83333333333333337</v>
      </c>
      <c r="L69" s="27">
        <f>VLOOKUP($M69,CornerStats!$A$3:$AE$577,21,FALSE)</f>
        <v>0.66666666666666663</v>
      </c>
      <c r="M69" s="24" t="str">
        <f>Fixtures!A69</f>
        <v>Olympique Lyonnais</v>
      </c>
      <c r="N69" s="24" t="str">
        <f>Fixtures!E69</f>
        <v>Ligue 1</v>
      </c>
      <c r="O69" s="25">
        <f>IF(Fixtures!C69&gt;7,Fixtures!D69)</f>
        <v>43792</v>
      </c>
      <c r="P69" s="24" t="str">
        <f>Fixtures!B69</f>
        <v>Nice</v>
      </c>
      <c r="Q69" s="22">
        <f>VLOOKUP($P69,CornerStats!$A$3:$AE$577,5,FALSE)</f>
        <v>9.6666666666666661</v>
      </c>
      <c r="R69" s="22">
        <f>VLOOKUP($P69,CornerStats!$A$3:$AE$577,7,FALSE)</f>
        <v>9.3333333333333339</v>
      </c>
      <c r="S69" s="22">
        <f>VLOOKUP($P69,CornerStats!$A$3:$AE$577,8,FALSE)</f>
        <v>4.333333333333333</v>
      </c>
      <c r="T69" s="22">
        <f>VLOOKUP($P69,CornerStats!$A$3:$AE$577,10,FALSE)</f>
        <v>3.8333333333333335</v>
      </c>
      <c r="U69" s="29">
        <f>VLOOKUP($P69,CornerStats!$A$3:$AE$577,11,FALSE)</f>
        <v>5.333333333333333</v>
      </c>
      <c r="V69" s="29">
        <f>VLOOKUP($P69,CornerStats!$A$3:$AE$577,13,FALSE)</f>
        <v>5.5</v>
      </c>
      <c r="W69" s="27">
        <f>VLOOKUP($P69,CornerStats!$A$3:$AE$577,14,FALSE)</f>
        <v>0.75</v>
      </c>
      <c r="X69" s="27">
        <f>VLOOKUP($P69,CornerStats!$A$3:$AE$577,16,FALSE)</f>
        <v>0.66666666666666663</v>
      </c>
      <c r="Y69" s="27">
        <f>VLOOKUP($P69,CornerStats!$A$3:$AE$577,17,FALSE)</f>
        <v>0.41666666666666669</v>
      </c>
      <c r="Z69" s="27">
        <f>VLOOKUP($P69,CornerStats!$A$3:$AE$577,19,FALSE)</f>
        <v>0.5</v>
      </c>
      <c r="AA69" s="27">
        <f>VLOOKUP($P69,CornerStats!$A$3:$AE$577,20,FALSE)</f>
        <v>0.75</v>
      </c>
      <c r="AB69" s="27">
        <f>VLOOKUP($P69,CornerStats!$A$3:$AE$577,22,FALSE)</f>
        <v>0.66666666666666663</v>
      </c>
    </row>
    <row r="70" spans="1:28" hidden="1" x14ac:dyDescent="0.3">
      <c r="A70" s="22">
        <f>VLOOKUP($M70,CornerStats!$A$3:$AE$577,5,FALSE)</f>
        <v>10.583333333333334</v>
      </c>
      <c r="B70" s="22">
        <f>VLOOKUP($M70,CornerStats!$A$3:$AE$577,6,FALSE)</f>
        <v>10.166666666666666</v>
      </c>
      <c r="C70" s="22">
        <f>VLOOKUP($M70,CornerStats!$A$3:$AE$577,8,FALSE)</f>
        <v>4.25</v>
      </c>
      <c r="D70" s="22">
        <f>VLOOKUP($M70,CornerStats!$A$3:$AE$577,9,FALSE)</f>
        <v>4.166666666666667</v>
      </c>
      <c r="E70" s="29">
        <f>VLOOKUP($M70,CornerStats!$A$3:$AE$577,11,FALSE)</f>
        <v>6.333333333333333</v>
      </c>
      <c r="F70" s="29">
        <f>VLOOKUP($M70,CornerStats!$A$3:$AE$577,12,FALSE)</f>
        <v>6</v>
      </c>
      <c r="G70" s="27">
        <f>VLOOKUP($M70,CornerStats!$A$3:$AE$577,14,FALSE)</f>
        <v>0.66666666666666663</v>
      </c>
      <c r="H70" s="27">
        <f>VLOOKUP($M70,CornerStats!$A$3:$AE$577,15,FALSE)</f>
        <v>0.66666666666666663</v>
      </c>
      <c r="I70" s="27">
        <f>VLOOKUP($M70,CornerStats!$A$3:$AE$577,17,FALSE)</f>
        <v>0.58333333333333337</v>
      </c>
      <c r="J70" s="27">
        <f>VLOOKUP($M70,CornerStats!$A$3:$AE$577,18,FALSE)</f>
        <v>0.66666666666666663</v>
      </c>
      <c r="K70" s="27">
        <f>VLOOKUP($M70,CornerStats!$A$3:$AE$577,20,FALSE)</f>
        <v>0.66666666666666663</v>
      </c>
      <c r="L70" s="27">
        <f>VLOOKUP($M70,CornerStats!$A$3:$AE$577,21,FALSE)</f>
        <v>0.83333333333333337</v>
      </c>
      <c r="M70" s="24" t="str">
        <f>Fixtures!A70</f>
        <v>Brest</v>
      </c>
      <c r="N70" s="24" t="str">
        <f>Fixtures!E70</f>
        <v>Ligue 1</v>
      </c>
      <c r="O70" s="25">
        <f>IF(Fixtures!C70&gt;7,Fixtures!D70)</f>
        <v>43792</v>
      </c>
      <c r="P70" s="24" t="str">
        <f>Fixtures!B70</f>
        <v>Nantes</v>
      </c>
      <c r="Q70" s="22">
        <f>VLOOKUP($P70,CornerStats!$A$3:$AE$577,5,FALSE)</f>
        <v>10.083333333333334</v>
      </c>
      <c r="R70" s="22">
        <f>VLOOKUP($P70,CornerStats!$A$3:$AE$577,7,FALSE)</f>
        <v>11.666666666666666</v>
      </c>
      <c r="S70" s="22">
        <f>VLOOKUP($P70,CornerStats!$A$3:$AE$577,8,FALSE)</f>
        <v>5.916666666666667</v>
      </c>
      <c r="T70" s="22">
        <f>VLOOKUP($P70,CornerStats!$A$3:$AE$577,10,FALSE)</f>
        <v>6.333333333333333</v>
      </c>
      <c r="U70" s="29">
        <f>VLOOKUP($P70,CornerStats!$A$3:$AE$577,11,FALSE)</f>
        <v>4.166666666666667</v>
      </c>
      <c r="V70" s="29">
        <f>VLOOKUP($P70,CornerStats!$A$3:$AE$577,13,FALSE)</f>
        <v>5.333333333333333</v>
      </c>
      <c r="W70" s="27">
        <f>VLOOKUP($P70,CornerStats!$A$3:$AE$577,14,FALSE)</f>
        <v>0.5</v>
      </c>
      <c r="X70" s="27">
        <f>VLOOKUP($P70,CornerStats!$A$3:$AE$577,16,FALSE)</f>
        <v>0.66666666666666663</v>
      </c>
      <c r="Y70" s="27">
        <f>VLOOKUP($P70,CornerStats!$A$3:$AE$577,17,FALSE)</f>
        <v>0.41666666666666669</v>
      </c>
      <c r="Z70" s="27">
        <f>VLOOKUP($P70,CornerStats!$A$3:$AE$577,19,FALSE)</f>
        <v>0.66666666666666663</v>
      </c>
      <c r="AA70" s="27">
        <f>VLOOKUP($P70,CornerStats!$A$3:$AE$577,20,FALSE)</f>
        <v>0.66666666666666663</v>
      </c>
      <c r="AB70" s="27">
        <f>VLOOKUP($P70,CornerStats!$A$3:$AE$577,22,FALSE)</f>
        <v>0.5</v>
      </c>
    </row>
    <row r="71" spans="1:28" hidden="1" x14ac:dyDescent="0.3">
      <c r="A71" s="22">
        <f>VLOOKUP($M71,CornerStats!$A$3:$AE$577,5,FALSE)</f>
        <v>8.9166666666666661</v>
      </c>
      <c r="B71" s="22">
        <f>VLOOKUP($M71,CornerStats!$A$3:$AE$577,6,FALSE)</f>
        <v>9</v>
      </c>
      <c r="C71" s="22">
        <f>VLOOKUP($M71,CornerStats!$A$3:$AE$577,8,FALSE)</f>
        <v>4.333333333333333</v>
      </c>
      <c r="D71" s="22">
        <f>VLOOKUP($M71,CornerStats!$A$3:$AE$577,9,FALSE)</f>
        <v>4.166666666666667</v>
      </c>
      <c r="E71" s="29">
        <f>VLOOKUP($M71,CornerStats!$A$3:$AE$577,11,FALSE)</f>
        <v>4.583333333333333</v>
      </c>
      <c r="F71" s="29">
        <f>VLOOKUP($M71,CornerStats!$A$3:$AE$577,12,FALSE)</f>
        <v>4.833333333333333</v>
      </c>
      <c r="G71" s="27">
        <f>VLOOKUP($M71,CornerStats!$A$3:$AE$577,14,FALSE)</f>
        <v>0.66666666666666663</v>
      </c>
      <c r="H71" s="27">
        <f>VLOOKUP($M71,CornerStats!$A$3:$AE$577,15,FALSE)</f>
        <v>0.66666666666666663</v>
      </c>
      <c r="I71" s="27">
        <f>VLOOKUP($M71,CornerStats!$A$3:$AE$577,17,FALSE)</f>
        <v>0.25</v>
      </c>
      <c r="J71" s="27">
        <f>VLOOKUP($M71,CornerStats!$A$3:$AE$577,18,FALSE)</f>
        <v>0.16666666666666666</v>
      </c>
      <c r="K71" s="27">
        <f>VLOOKUP($M71,CornerStats!$A$3:$AE$577,20,FALSE)</f>
        <v>0.91666666666666663</v>
      </c>
      <c r="L71" s="27">
        <f>VLOOKUP($M71,CornerStats!$A$3:$AE$577,21,FALSE)</f>
        <v>1</v>
      </c>
      <c r="M71" s="24" t="str">
        <f>Fixtures!A71</f>
        <v>Metz</v>
      </c>
      <c r="N71" s="24" t="str">
        <f>Fixtures!E71</f>
        <v>Ligue 1</v>
      </c>
      <c r="O71" s="25">
        <f>IF(Fixtures!C71&gt;7,Fixtures!D71)</f>
        <v>43792</v>
      </c>
      <c r="P71" s="24" t="str">
        <f>Fixtures!B71</f>
        <v>Reims</v>
      </c>
      <c r="Q71" s="22">
        <f>VLOOKUP($P71,CornerStats!$A$3:$AE$577,5,FALSE)</f>
        <v>9.3333333333333339</v>
      </c>
      <c r="R71" s="22">
        <f>VLOOKUP($P71,CornerStats!$A$3:$AE$577,7,FALSE)</f>
        <v>10</v>
      </c>
      <c r="S71" s="22">
        <f>VLOOKUP($P71,CornerStats!$A$3:$AE$577,8,FALSE)</f>
        <v>4.333333333333333</v>
      </c>
      <c r="T71" s="22">
        <f>VLOOKUP($P71,CornerStats!$A$3:$AE$577,10,FALSE)</f>
        <v>4.333333333333333</v>
      </c>
      <c r="U71" s="29">
        <f>VLOOKUP($P71,CornerStats!$A$3:$AE$577,11,FALSE)</f>
        <v>5</v>
      </c>
      <c r="V71" s="29">
        <f>VLOOKUP($P71,CornerStats!$A$3:$AE$577,13,FALSE)</f>
        <v>5.666666666666667</v>
      </c>
      <c r="W71" s="27">
        <f>VLOOKUP($P71,CornerStats!$A$3:$AE$577,14,FALSE)</f>
        <v>0.66666666666666663</v>
      </c>
      <c r="X71" s="27">
        <f>VLOOKUP($P71,CornerStats!$A$3:$AE$577,16,FALSE)</f>
        <v>0.66666666666666663</v>
      </c>
      <c r="Y71" s="27">
        <f>VLOOKUP($P71,CornerStats!$A$3:$AE$577,17,FALSE)</f>
        <v>0.33333333333333331</v>
      </c>
      <c r="Z71" s="27">
        <f>VLOOKUP($P71,CornerStats!$A$3:$AE$577,19,FALSE)</f>
        <v>0.5</v>
      </c>
      <c r="AA71" s="27">
        <f>VLOOKUP($P71,CornerStats!$A$3:$AE$577,20,FALSE)</f>
        <v>0.75</v>
      </c>
      <c r="AB71" s="27">
        <f>VLOOKUP($P71,CornerStats!$A$3:$AE$577,22,FALSE)</f>
        <v>0.66666666666666663</v>
      </c>
    </row>
    <row r="72" spans="1:28" hidden="1" x14ac:dyDescent="0.3">
      <c r="A72" s="22">
        <f>VLOOKUP($M72,CornerStats!$A$3:$AE$577,5,FALSE)</f>
        <v>9.4166666666666661</v>
      </c>
      <c r="B72" s="22">
        <f>VLOOKUP($M72,CornerStats!$A$3:$AE$577,6,FALSE)</f>
        <v>8.8333333333333339</v>
      </c>
      <c r="C72" s="22">
        <f>VLOOKUP($M72,CornerStats!$A$3:$AE$577,8,FALSE)</f>
        <v>3.9166666666666665</v>
      </c>
      <c r="D72" s="22">
        <f>VLOOKUP($M72,CornerStats!$A$3:$AE$577,9,FALSE)</f>
        <v>3</v>
      </c>
      <c r="E72" s="29">
        <f>VLOOKUP($M72,CornerStats!$A$3:$AE$577,11,FALSE)</f>
        <v>5.5</v>
      </c>
      <c r="F72" s="29">
        <f>VLOOKUP($M72,CornerStats!$A$3:$AE$577,12,FALSE)</f>
        <v>5.833333333333333</v>
      </c>
      <c r="G72" s="27">
        <f>VLOOKUP($M72,CornerStats!$A$3:$AE$577,14,FALSE)</f>
        <v>0.66666666666666663</v>
      </c>
      <c r="H72" s="27">
        <f>VLOOKUP($M72,CornerStats!$A$3:$AE$577,15,FALSE)</f>
        <v>0.5</v>
      </c>
      <c r="I72" s="27">
        <f>VLOOKUP($M72,CornerStats!$A$3:$AE$577,17,FALSE)</f>
        <v>0.33333333333333331</v>
      </c>
      <c r="J72" s="27">
        <f>VLOOKUP($M72,CornerStats!$A$3:$AE$577,18,FALSE)</f>
        <v>0.33333333333333331</v>
      </c>
      <c r="K72" s="27">
        <f>VLOOKUP($M72,CornerStats!$A$3:$AE$577,20,FALSE)</f>
        <v>0.66666666666666663</v>
      </c>
      <c r="L72" s="27">
        <f>VLOOKUP($M72,CornerStats!$A$3:$AE$577,21,FALSE)</f>
        <v>0.66666666666666663</v>
      </c>
      <c r="M72" s="24" t="str">
        <f>Fixtures!A72</f>
        <v>Amiens SC</v>
      </c>
      <c r="N72" s="24" t="str">
        <f>Fixtures!E72</f>
        <v>Ligue 1</v>
      </c>
      <c r="O72" s="25">
        <f>IF(Fixtures!C72&gt;7,Fixtures!D72)</f>
        <v>43792</v>
      </c>
      <c r="P72" s="24" t="str">
        <f>Fixtures!B72</f>
        <v>Strasbourg</v>
      </c>
      <c r="Q72" s="22">
        <f>VLOOKUP($P72,CornerStats!$A$3:$AE$577,5,FALSE)</f>
        <v>9</v>
      </c>
      <c r="R72" s="22">
        <f>VLOOKUP($P72,CornerStats!$A$3:$AE$577,7,FALSE)</f>
        <v>9.3333333333333339</v>
      </c>
      <c r="S72" s="22">
        <f>VLOOKUP($P72,CornerStats!$A$3:$AE$577,8,FALSE)</f>
        <v>4.916666666666667</v>
      </c>
      <c r="T72" s="22">
        <f>VLOOKUP($P72,CornerStats!$A$3:$AE$577,10,FALSE)</f>
        <v>5</v>
      </c>
      <c r="U72" s="29">
        <f>VLOOKUP($P72,CornerStats!$A$3:$AE$577,11,FALSE)</f>
        <v>4.083333333333333</v>
      </c>
      <c r="V72" s="29">
        <f>VLOOKUP($P72,CornerStats!$A$3:$AE$577,13,FALSE)</f>
        <v>4.333333333333333</v>
      </c>
      <c r="W72" s="27">
        <f>VLOOKUP($P72,CornerStats!$A$3:$AE$577,14,FALSE)</f>
        <v>0.5</v>
      </c>
      <c r="X72" s="27">
        <f>VLOOKUP($P72,CornerStats!$A$3:$AE$577,16,FALSE)</f>
        <v>0.5</v>
      </c>
      <c r="Y72" s="27">
        <f>VLOOKUP($P72,CornerStats!$A$3:$AE$577,17,FALSE)</f>
        <v>0.41666666666666669</v>
      </c>
      <c r="Z72" s="27">
        <f>VLOOKUP($P72,CornerStats!$A$3:$AE$577,19,FALSE)</f>
        <v>0.5</v>
      </c>
      <c r="AA72" s="27">
        <f>VLOOKUP($P72,CornerStats!$A$3:$AE$577,20,FALSE)</f>
        <v>0.75</v>
      </c>
      <c r="AB72" s="27">
        <f>VLOOKUP($P72,CornerStats!$A$3:$AE$577,22,FALSE)</f>
        <v>0.5</v>
      </c>
    </row>
    <row r="73" spans="1:28" hidden="1" x14ac:dyDescent="0.3">
      <c r="A73" s="22">
        <f>VLOOKUP($M73,CornerStats!$A$3:$AE$577,5,FALSE)</f>
        <v>9.3333333333333339</v>
      </c>
      <c r="B73" s="22">
        <f>VLOOKUP($M73,CornerStats!$A$3:$AE$577,6,FALSE)</f>
        <v>9.5714285714285712</v>
      </c>
      <c r="C73" s="22">
        <f>VLOOKUP($M73,CornerStats!$A$3:$AE$577,8,FALSE)</f>
        <v>5.5</v>
      </c>
      <c r="D73" s="22">
        <f>VLOOKUP($M73,CornerStats!$A$3:$AE$577,9,FALSE)</f>
        <v>6.1428571428571432</v>
      </c>
      <c r="E73" s="29">
        <f>VLOOKUP($M73,CornerStats!$A$3:$AE$577,11,FALSE)</f>
        <v>3.8333333333333335</v>
      </c>
      <c r="F73" s="29">
        <f>VLOOKUP($M73,CornerStats!$A$3:$AE$577,12,FALSE)</f>
        <v>3.4285714285714284</v>
      </c>
      <c r="G73" s="27">
        <f>VLOOKUP($M73,CornerStats!$A$3:$AE$577,14,FALSE)</f>
        <v>0.41666666666666669</v>
      </c>
      <c r="H73" s="27">
        <f>VLOOKUP($M73,CornerStats!$A$3:$AE$577,15,FALSE)</f>
        <v>0.5714285714285714</v>
      </c>
      <c r="I73" s="27">
        <f>VLOOKUP($M73,CornerStats!$A$3:$AE$577,17,FALSE)</f>
        <v>0.33333333333333331</v>
      </c>
      <c r="J73" s="27">
        <f>VLOOKUP($M73,CornerStats!$A$3:$AE$577,18,FALSE)</f>
        <v>0.42857142857142855</v>
      </c>
      <c r="K73" s="27">
        <f>VLOOKUP($M73,CornerStats!$A$3:$AE$577,20,FALSE)</f>
        <v>0.66666666666666663</v>
      </c>
      <c r="L73" s="27">
        <f>VLOOKUP($M73,CornerStats!$A$3:$AE$577,21,FALSE)</f>
        <v>0.5714285714285714</v>
      </c>
      <c r="M73" s="24" t="str">
        <f>Fixtures!A73</f>
        <v>Angers SCO</v>
      </c>
      <c r="N73" s="24" t="str">
        <f>Fixtures!E73</f>
        <v>Ligue 1</v>
      </c>
      <c r="O73" s="25">
        <f>IF(Fixtures!C73&gt;7,Fixtures!D73)</f>
        <v>43792</v>
      </c>
      <c r="P73" s="24" t="str">
        <f>Fixtures!B73</f>
        <v>Nîmes</v>
      </c>
      <c r="Q73" s="22">
        <f>VLOOKUP($P73,CornerStats!$A$3:$AE$577,5,FALSE)</f>
        <v>10.727272727272727</v>
      </c>
      <c r="R73" s="22">
        <f>VLOOKUP($P73,CornerStats!$A$3:$AE$577,7,FALSE)</f>
        <v>10.5</v>
      </c>
      <c r="S73" s="22">
        <f>VLOOKUP($P73,CornerStats!$A$3:$AE$577,8,FALSE)</f>
        <v>5.6363636363636367</v>
      </c>
      <c r="T73" s="22">
        <f>VLOOKUP($P73,CornerStats!$A$3:$AE$577,10,FALSE)</f>
        <v>5.5</v>
      </c>
      <c r="U73" s="29">
        <f>VLOOKUP($P73,CornerStats!$A$3:$AE$577,11,FALSE)</f>
        <v>5.0909090909090908</v>
      </c>
      <c r="V73" s="29">
        <f>VLOOKUP($P73,CornerStats!$A$3:$AE$577,13,FALSE)</f>
        <v>5</v>
      </c>
      <c r="W73" s="27">
        <f>VLOOKUP($P73,CornerStats!$A$3:$AE$577,14,FALSE)</f>
        <v>0.72727272727272729</v>
      </c>
      <c r="X73" s="27">
        <f>VLOOKUP($P73,CornerStats!$A$3:$AE$577,16,FALSE)</f>
        <v>0.66666666666666663</v>
      </c>
      <c r="Y73" s="27">
        <f>VLOOKUP($P73,CornerStats!$A$3:$AE$577,17,FALSE)</f>
        <v>0.54545454545454541</v>
      </c>
      <c r="Z73" s="27">
        <f>VLOOKUP($P73,CornerStats!$A$3:$AE$577,19,FALSE)</f>
        <v>0.5</v>
      </c>
      <c r="AA73" s="27">
        <f>VLOOKUP($P73,CornerStats!$A$3:$AE$577,20,FALSE)</f>
        <v>0.45454545454545453</v>
      </c>
      <c r="AB73" s="27">
        <f>VLOOKUP($P73,CornerStats!$A$3:$AE$577,22,FALSE)</f>
        <v>0.5</v>
      </c>
    </row>
    <row r="74" spans="1:28" hidden="1" x14ac:dyDescent="0.3">
      <c r="A74" s="22">
        <f>VLOOKUP($M74,CornerStats!$A$3:$AE$577,5,FALSE)</f>
        <v>10.583333333333334</v>
      </c>
      <c r="B74" s="22">
        <f>VLOOKUP($M74,CornerStats!$A$3:$AE$577,6,FALSE)</f>
        <v>11</v>
      </c>
      <c r="C74" s="22">
        <f>VLOOKUP($M74,CornerStats!$A$3:$AE$577,8,FALSE)</f>
        <v>4.916666666666667</v>
      </c>
      <c r="D74" s="22">
        <f>VLOOKUP($M74,CornerStats!$A$3:$AE$577,9,FALSE)</f>
        <v>6.333333333333333</v>
      </c>
      <c r="E74" s="29">
        <f>VLOOKUP($M74,CornerStats!$A$3:$AE$577,11,FALSE)</f>
        <v>5.666666666666667</v>
      </c>
      <c r="F74" s="29">
        <f>VLOOKUP($M74,CornerStats!$A$3:$AE$577,12,FALSE)</f>
        <v>4.666666666666667</v>
      </c>
      <c r="G74" s="27">
        <f>VLOOKUP($M74,CornerStats!$A$3:$AE$577,14,FALSE)</f>
        <v>0.83333333333333337</v>
      </c>
      <c r="H74" s="27">
        <f>VLOOKUP($M74,CornerStats!$A$3:$AE$577,15,FALSE)</f>
        <v>0.83333333333333337</v>
      </c>
      <c r="I74" s="27">
        <f>VLOOKUP($M74,CornerStats!$A$3:$AE$577,17,FALSE)</f>
        <v>0.41666666666666669</v>
      </c>
      <c r="J74" s="27">
        <f>VLOOKUP($M74,CornerStats!$A$3:$AE$577,18,FALSE)</f>
        <v>0.5</v>
      </c>
      <c r="K74" s="27">
        <f>VLOOKUP($M74,CornerStats!$A$3:$AE$577,20,FALSE)</f>
        <v>0.66666666666666663</v>
      </c>
      <c r="L74" s="27">
        <f>VLOOKUP($M74,CornerStats!$A$3:$AE$577,21,FALSE)</f>
        <v>0.66666666666666663</v>
      </c>
      <c r="M74" s="24" t="str">
        <f>Fixtures!A74</f>
        <v>Dijon</v>
      </c>
      <c r="N74" s="24" t="str">
        <f>Fixtures!E74</f>
        <v>Ligue 1</v>
      </c>
      <c r="O74" s="25">
        <f>IF(Fixtures!C74&gt;7,Fixtures!D74)</f>
        <v>43792</v>
      </c>
      <c r="P74" s="24" t="str">
        <f>Fixtures!B74</f>
        <v>Rennes</v>
      </c>
      <c r="Q74" s="22">
        <f>VLOOKUP($P74,CornerStats!$A$3:$AE$577,5,FALSE)</f>
        <v>9.0909090909090917</v>
      </c>
      <c r="R74" s="22">
        <f>VLOOKUP($P74,CornerStats!$A$3:$AE$577,7,FALSE)</f>
        <v>7.166666666666667</v>
      </c>
      <c r="S74" s="22">
        <f>VLOOKUP($P74,CornerStats!$A$3:$AE$577,8,FALSE)</f>
        <v>4</v>
      </c>
      <c r="T74" s="22">
        <f>VLOOKUP($P74,CornerStats!$A$3:$AE$577,10,FALSE)</f>
        <v>2.6666666666666665</v>
      </c>
      <c r="U74" s="29">
        <f>VLOOKUP($P74,CornerStats!$A$3:$AE$577,11,FALSE)</f>
        <v>5.0909090909090908</v>
      </c>
      <c r="V74" s="29">
        <f>VLOOKUP($P74,CornerStats!$A$3:$AE$577,13,FALSE)</f>
        <v>4.5</v>
      </c>
      <c r="W74" s="27">
        <f>VLOOKUP($P74,CornerStats!$A$3:$AE$577,14,FALSE)</f>
        <v>0.45454545454545453</v>
      </c>
      <c r="X74" s="27">
        <f>VLOOKUP($P74,CornerStats!$A$3:$AE$577,16,FALSE)</f>
        <v>0.16666666666666666</v>
      </c>
      <c r="Y74" s="27">
        <f>VLOOKUP($P74,CornerStats!$A$3:$AE$577,17,FALSE)</f>
        <v>0.45454545454545453</v>
      </c>
      <c r="Z74" s="27">
        <f>VLOOKUP($P74,CornerStats!$A$3:$AE$577,19,FALSE)</f>
        <v>0.16666666666666666</v>
      </c>
      <c r="AA74" s="27">
        <f>VLOOKUP($P74,CornerStats!$A$3:$AE$577,20,FALSE)</f>
        <v>0.72727272727272729</v>
      </c>
      <c r="AB74" s="27">
        <f>VLOOKUP($P74,CornerStats!$A$3:$AE$577,22,FALSE)</f>
        <v>1</v>
      </c>
    </row>
    <row r="75" spans="1:28" hidden="1" x14ac:dyDescent="0.3">
      <c r="A75" s="22">
        <f>VLOOKUP($M75,CornerStats!$A$3:$AE$577,5,FALSE)</f>
        <v>8.6</v>
      </c>
      <c r="B75" s="22">
        <f>VLOOKUP($M75,CornerStats!$A$3:$AE$577,6,FALSE)</f>
        <v>7.8</v>
      </c>
      <c r="C75" s="22">
        <f>VLOOKUP($M75,CornerStats!$A$3:$AE$577,8,FALSE)</f>
        <v>4.3</v>
      </c>
      <c r="D75" s="22">
        <f>VLOOKUP($M75,CornerStats!$A$3:$AE$577,9,FALSE)</f>
        <v>4.2</v>
      </c>
      <c r="E75" s="29">
        <f>VLOOKUP($M75,CornerStats!$A$3:$AE$577,11,FALSE)</f>
        <v>4.3</v>
      </c>
      <c r="F75" s="29">
        <f>VLOOKUP($M75,CornerStats!$A$3:$AE$577,12,FALSE)</f>
        <v>3.6</v>
      </c>
      <c r="G75" s="27">
        <f>VLOOKUP($M75,CornerStats!$A$3:$AE$577,14,FALSE)</f>
        <v>0.6</v>
      </c>
      <c r="H75" s="27">
        <f>VLOOKUP($M75,CornerStats!$A$3:$AE$577,15,FALSE)</f>
        <v>0.4</v>
      </c>
      <c r="I75" s="27">
        <f>VLOOKUP($M75,CornerStats!$A$3:$AE$577,17,FALSE)</f>
        <v>0.3</v>
      </c>
      <c r="J75" s="27">
        <f>VLOOKUP($M75,CornerStats!$A$3:$AE$577,18,FALSE)</f>
        <v>0.2</v>
      </c>
      <c r="K75" s="27">
        <f>VLOOKUP($M75,CornerStats!$A$3:$AE$577,20,FALSE)</f>
        <v>0.8</v>
      </c>
      <c r="L75" s="27">
        <f>VLOOKUP($M75,CornerStats!$A$3:$AE$577,21,FALSE)</f>
        <v>0.8</v>
      </c>
      <c r="M75" s="24" t="str">
        <f>Fixtures!A75</f>
        <v>RB Leipzig</v>
      </c>
      <c r="N75" s="24" t="str">
        <f>Fixtures!E75</f>
        <v>Bundesliga</v>
      </c>
      <c r="O75" s="25">
        <f>IF(Fixtures!C75&gt;7,Fixtures!D75)</f>
        <v>43792</v>
      </c>
      <c r="P75" s="24" t="str">
        <f>Fixtures!B75</f>
        <v>Köln</v>
      </c>
      <c r="Q75" s="22">
        <f>VLOOKUP($P75,CornerStats!$A$3:$AE$577,5,FALSE)</f>
        <v>12</v>
      </c>
      <c r="R75" s="22">
        <f>VLOOKUP($P75,CornerStats!$A$3:$AE$577,7,FALSE)</f>
        <v>11.166666666666666</v>
      </c>
      <c r="S75" s="22">
        <f>VLOOKUP($P75,CornerStats!$A$3:$AE$577,8,FALSE)</f>
        <v>5.9</v>
      </c>
      <c r="T75" s="22">
        <f>VLOOKUP($P75,CornerStats!$A$3:$AE$577,10,FALSE)</f>
        <v>5.666666666666667</v>
      </c>
      <c r="U75" s="29">
        <f>VLOOKUP($P75,CornerStats!$A$3:$AE$577,11,FALSE)</f>
        <v>6.1</v>
      </c>
      <c r="V75" s="29">
        <f>VLOOKUP($P75,CornerStats!$A$3:$AE$577,13,FALSE)</f>
        <v>5.5</v>
      </c>
      <c r="W75" s="27">
        <f>VLOOKUP($P75,CornerStats!$A$3:$AE$577,14,FALSE)</f>
        <v>0.8</v>
      </c>
      <c r="X75" s="27">
        <f>VLOOKUP($P75,CornerStats!$A$3:$AE$577,16,FALSE)</f>
        <v>0.66666666666666663</v>
      </c>
      <c r="Y75" s="27">
        <f>VLOOKUP($P75,CornerStats!$A$3:$AE$577,17,FALSE)</f>
        <v>0.7</v>
      </c>
      <c r="Z75" s="27">
        <f>VLOOKUP($P75,CornerStats!$A$3:$AE$577,19,FALSE)</f>
        <v>0.5</v>
      </c>
      <c r="AA75" s="27">
        <f>VLOOKUP($P75,CornerStats!$A$3:$AE$577,20,FALSE)</f>
        <v>0.5</v>
      </c>
      <c r="AB75" s="27">
        <f>VLOOKUP($P75,CornerStats!$A$3:$AE$577,22,FALSE)</f>
        <v>0.66666666666666663</v>
      </c>
    </row>
    <row r="76" spans="1:28" hidden="1" x14ac:dyDescent="0.3">
      <c r="A76" s="22">
        <f>VLOOKUP($M76,CornerStats!$A$3:$AE$577,5,FALSE)</f>
        <v>8.9</v>
      </c>
      <c r="B76" s="22">
        <f>VLOOKUP($M76,CornerStats!$A$3:$AE$577,6,FALSE)</f>
        <v>11.333333333333334</v>
      </c>
      <c r="C76" s="22">
        <f>VLOOKUP($M76,CornerStats!$A$3:$AE$577,8,FALSE)</f>
        <v>7.2</v>
      </c>
      <c r="D76" s="22">
        <f>VLOOKUP($M76,CornerStats!$A$3:$AE$577,9,FALSE)</f>
        <v>10</v>
      </c>
      <c r="E76" s="29">
        <f>VLOOKUP($M76,CornerStats!$A$3:$AE$577,11,FALSE)</f>
        <v>1.7</v>
      </c>
      <c r="F76" s="29">
        <f>VLOOKUP($M76,CornerStats!$A$3:$AE$577,12,FALSE)</f>
        <v>1.3333333333333333</v>
      </c>
      <c r="G76" s="27">
        <f>VLOOKUP($M76,CornerStats!$A$3:$AE$577,14,FALSE)</f>
        <v>0.5</v>
      </c>
      <c r="H76" s="27">
        <f>VLOOKUP($M76,CornerStats!$A$3:$AE$577,15,FALSE)</f>
        <v>0.83333333333333337</v>
      </c>
      <c r="I76" s="27">
        <f>VLOOKUP($M76,CornerStats!$A$3:$AE$577,17,FALSE)</f>
        <v>0.4</v>
      </c>
      <c r="J76" s="27">
        <f>VLOOKUP($M76,CornerStats!$A$3:$AE$577,18,FALSE)</f>
        <v>0.66666666666666663</v>
      </c>
      <c r="K76" s="27">
        <f>VLOOKUP($M76,CornerStats!$A$3:$AE$577,20,FALSE)</f>
        <v>0.7</v>
      </c>
      <c r="L76" s="27">
        <f>VLOOKUP($M76,CornerStats!$A$3:$AE$577,21,FALSE)</f>
        <v>0.5</v>
      </c>
      <c r="M76" s="24" t="str">
        <f>Fixtures!A76</f>
        <v>Bayer Leverkusen</v>
      </c>
      <c r="N76" s="24" t="str">
        <f>Fixtures!E76</f>
        <v>Bundesliga</v>
      </c>
      <c r="O76" s="25">
        <f>IF(Fixtures!C76&gt;7,Fixtures!D76)</f>
        <v>43792</v>
      </c>
      <c r="P76" s="24" t="str">
        <f>Fixtures!B76</f>
        <v>Freiburg</v>
      </c>
      <c r="Q76" s="22">
        <f>VLOOKUP($P76,CornerStats!$A$3:$AE$577,5,FALSE)</f>
        <v>10.3</v>
      </c>
      <c r="R76" s="22">
        <f>VLOOKUP($P76,CornerStats!$A$3:$AE$577,7,FALSE)</f>
        <v>9.6</v>
      </c>
      <c r="S76" s="22">
        <f>VLOOKUP($P76,CornerStats!$A$3:$AE$577,8,FALSE)</f>
        <v>3.9</v>
      </c>
      <c r="T76" s="22">
        <f>VLOOKUP($P76,CornerStats!$A$3:$AE$577,10,FALSE)</f>
        <v>2.8</v>
      </c>
      <c r="U76" s="29">
        <f>VLOOKUP($P76,CornerStats!$A$3:$AE$577,11,FALSE)</f>
        <v>6.4</v>
      </c>
      <c r="V76" s="29">
        <f>VLOOKUP($P76,CornerStats!$A$3:$AE$577,13,FALSE)</f>
        <v>6.8</v>
      </c>
      <c r="W76" s="27">
        <f>VLOOKUP($P76,CornerStats!$A$3:$AE$577,14,FALSE)</f>
        <v>0.7</v>
      </c>
      <c r="X76" s="27">
        <f>VLOOKUP($P76,CornerStats!$A$3:$AE$577,16,FALSE)</f>
        <v>0.4</v>
      </c>
      <c r="Y76" s="27">
        <f>VLOOKUP($P76,CornerStats!$A$3:$AE$577,17,FALSE)</f>
        <v>0.5</v>
      </c>
      <c r="Z76" s="27">
        <f>VLOOKUP($P76,CornerStats!$A$3:$AE$577,19,FALSE)</f>
        <v>0.4</v>
      </c>
      <c r="AA76" s="27">
        <f>VLOOKUP($P76,CornerStats!$A$3:$AE$577,20,FALSE)</f>
        <v>0.7</v>
      </c>
      <c r="AB76" s="27">
        <f>VLOOKUP($P76,CornerStats!$A$3:$AE$577,22,FALSE)</f>
        <v>0.6</v>
      </c>
    </row>
    <row r="77" spans="1:28" hidden="1" x14ac:dyDescent="0.3">
      <c r="A77" s="22">
        <f>VLOOKUP($M77,CornerStats!$A$3:$AE$577,5,FALSE)</f>
        <v>9</v>
      </c>
      <c r="B77" s="22">
        <f>VLOOKUP($M77,CornerStats!$A$3:$AE$577,6,FALSE)</f>
        <v>8.6666666666666661</v>
      </c>
      <c r="C77" s="22">
        <f>VLOOKUP($M77,CornerStats!$A$3:$AE$577,8,FALSE)</f>
        <v>5.9</v>
      </c>
      <c r="D77" s="22">
        <f>VLOOKUP($M77,CornerStats!$A$3:$AE$577,9,FALSE)</f>
        <v>6</v>
      </c>
      <c r="E77" s="29">
        <f>VLOOKUP($M77,CornerStats!$A$3:$AE$577,11,FALSE)</f>
        <v>3.1</v>
      </c>
      <c r="F77" s="29">
        <f>VLOOKUP($M77,CornerStats!$A$3:$AE$577,12,FALSE)</f>
        <v>2.6666666666666665</v>
      </c>
      <c r="G77" s="27">
        <f>VLOOKUP($M77,CornerStats!$A$3:$AE$577,14,FALSE)</f>
        <v>0.6</v>
      </c>
      <c r="H77" s="27">
        <f>VLOOKUP($M77,CornerStats!$A$3:$AE$577,15,FALSE)</f>
        <v>0.5</v>
      </c>
      <c r="I77" s="27">
        <f>VLOOKUP($M77,CornerStats!$A$3:$AE$577,17,FALSE)</f>
        <v>0.5</v>
      </c>
      <c r="J77" s="27">
        <f>VLOOKUP($M77,CornerStats!$A$3:$AE$577,18,FALSE)</f>
        <v>0.5</v>
      </c>
      <c r="K77" s="27">
        <f>VLOOKUP($M77,CornerStats!$A$3:$AE$577,20,FALSE)</f>
        <v>0.7</v>
      </c>
      <c r="L77" s="27">
        <f>VLOOKUP($M77,CornerStats!$A$3:$AE$577,21,FALSE)</f>
        <v>0.66666666666666663</v>
      </c>
      <c r="M77" s="24" t="str">
        <f>Fixtures!A77</f>
        <v>Eintracht Frankfurt</v>
      </c>
      <c r="N77" s="24" t="str">
        <f>Fixtures!E77</f>
        <v>Bundesliga</v>
      </c>
      <c r="O77" s="25">
        <f>IF(Fixtures!C77&gt;7,Fixtures!D77)</f>
        <v>43792</v>
      </c>
      <c r="P77" s="24" t="str">
        <f>Fixtures!B77</f>
        <v>Wolfsburg</v>
      </c>
      <c r="Q77" s="22">
        <f>VLOOKUP($P77,CornerStats!$A$3:$AE$577,5,FALSE)</f>
        <v>9</v>
      </c>
      <c r="R77" s="22">
        <f>VLOOKUP($P77,CornerStats!$A$3:$AE$577,7,FALSE)</f>
        <v>8.8000000000000007</v>
      </c>
      <c r="S77" s="22">
        <f>VLOOKUP($P77,CornerStats!$A$3:$AE$577,8,FALSE)</f>
        <v>4.3</v>
      </c>
      <c r="T77" s="22">
        <f>VLOOKUP($P77,CornerStats!$A$3:$AE$577,10,FALSE)</f>
        <v>3.8</v>
      </c>
      <c r="U77" s="29">
        <f>VLOOKUP($P77,CornerStats!$A$3:$AE$577,11,FALSE)</f>
        <v>4.7</v>
      </c>
      <c r="V77" s="29">
        <f>VLOOKUP($P77,CornerStats!$A$3:$AE$577,13,FALSE)</f>
        <v>5</v>
      </c>
      <c r="W77" s="27">
        <f>VLOOKUP($P77,CornerStats!$A$3:$AE$577,14,FALSE)</f>
        <v>0.6</v>
      </c>
      <c r="X77" s="27">
        <f>VLOOKUP($P77,CornerStats!$A$3:$AE$577,16,FALSE)</f>
        <v>0.6</v>
      </c>
      <c r="Y77" s="27">
        <f>VLOOKUP($P77,CornerStats!$A$3:$AE$577,17,FALSE)</f>
        <v>0.3</v>
      </c>
      <c r="Z77" s="27">
        <f>VLOOKUP($P77,CornerStats!$A$3:$AE$577,19,FALSE)</f>
        <v>0.4</v>
      </c>
      <c r="AA77" s="27">
        <f>VLOOKUP($P77,CornerStats!$A$3:$AE$577,20,FALSE)</f>
        <v>1</v>
      </c>
      <c r="AB77" s="27">
        <f>VLOOKUP($P77,CornerStats!$A$3:$AE$577,22,FALSE)</f>
        <v>1</v>
      </c>
    </row>
    <row r="78" spans="1:28" hidden="1" x14ac:dyDescent="0.3">
      <c r="A78" s="22">
        <f>VLOOKUP($M78,CornerStats!$A$3:$AE$577,5,FALSE)</f>
        <v>10.6</v>
      </c>
      <c r="B78" s="22">
        <f>VLOOKUP($M78,CornerStats!$A$3:$AE$577,6,FALSE)</f>
        <v>10.6</v>
      </c>
      <c r="C78" s="22">
        <f>VLOOKUP($M78,CornerStats!$A$3:$AE$577,8,FALSE)</f>
        <v>4.8</v>
      </c>
      <c r="D78" s="22">
        <f>VLOOKUP($M78,CornerStats!$A$3:$AE$577,9,FALSE)</f>
        <v>6.8</v>
      </c>
      <c r="E78" s="29">
        <f>VLOOKUP($M78,CornerStats!$A$3:$AE$577,11,FALSE)</f>
        <v>5.8</v>
      </c>
      <c r="F78" s="29">
        <f>VLOOKUP($M78,CornerStats!$A$3:$AE$577,12,FALSE)</f>
        <v>3.8</v>
      </c>
      <c r="G78" s="27">
        <f>VLOOKUP($M78,CornerStats!$A$3:$AE$577,14,FALSE)</f>
        <v>0.8</v>
      </c>
      <c r="H78" s="27">
        <f>VLOOKUP($M78,CornerStats!$A$3:$AE$577,15,FALSE)</f>
        <v>0.6</v>
      </c>
      <c r="I78" s="27">
        <f>VLOOKUP($M78,CornerStats!$A$3:$AE$577,17,FALSE)</f>
        <v>0.7</v>
      </c>
      <c r="J78" s="27">
        <f>VLOOKUP($M78,CornerStats!$A$3:$AE$577,18,FALSE)</f>
        <v>0.6</v>
      </c>
      <c r="K78" s="27">
        <f>VLOOKUP($M78,CornerStats!$A$3:$AE$577,20,FALSE)</f>
        <v>0.8</v>
      </c>
      <c r="L78" s="27">
        <f>VLOOKUP($M78,CornerStats!$A$3:$AE$577,21,FALSE)</f>
        <v>0.6</v>
      </c>
      <c r="M78" s="24" t="str">
        <f>Fixtures!A78</f>
        <v>Werder Bremen</v>
      </c>
      <c r="N78" s="24" t="str">
        <f>Fixtures!E78</f>
        <v>Bundesliga</v>
      </c>
      <c r="O78" s="25">
        <f>IF(Fixtures!C78&gt;7,Fixtures!D78)</f>
        <v>43792</v>
      </c>
      <c r="P78" s="24" t="str">
        <f>Fixtures!B78</f>
        <v>Schalke 04</v>
      </c>
      <c r="Q78" s="22">
        <f>VLOOKUP($P78,CornerStats!$A$3:$AE$577,5,FALSE)</f>
        <v>9.4</v>
      </c>
      <c r="R78" s="22">
        <f>VLOOKUP($P78,CornerStats!$A$3:$AE$577,7,FALSE)</f>
        <v>9.8000000000000007</v>
      </c>
      <c r="S78" s="22">
        <f>VLOOKUP($P78,CornerStats!$A$3:$AE$577,8,FALSE)</f>
        <v>5.3</v>
      </c>
      <c r="T78" s="22">
        <f>VLOOKUP($P78,CornerStats!$A$3:$AE$577,10,FALSE)</f>
        <v>5.2</v>
      </c>
      <c r="U78" s="29">
        <f>VLOOKUP($P78,CornerStats!$A$3:$AE$577,11,FALSE)</f>
        <v>4.0999999999999996</v>
      </c>
      <c r="V78" s="29">
        <f>VLOOKUP($P78,CornerStats!$A$3:$AE$577,13,FALSE)</f>
        <v>4.5999999999999996</v>
      </c>
      <c r="W78" s="27">
        <f>VLOOKUP($P78,CornerStats!$A$3:$AE$577,14,FALSE)</f>
        <v>0.6</v>
      </c>
      <c r="X78" s="27">
        <f>VLOOKUP($P78,CornerStats!$A$3:$AE$577,16,FALSE)</f>
        <v>0.6</v>
      </c>
      <c r="Y78" s="27">
        <f>VLOOKUP($P78,CornerStats!$A$3:$AE$577,17,FALSE)</f>
        <v>0.3</v>
      </c>
      <c r="Z78" s="27">
        <f>VLOOKUP($P78,CornerStats!$A$3:$AE$577,19,FALSE)</f>
        <v>0.6</v>
      </c>
      <c r="AA78" s="27">
        <f>VLOOKUP($P78,CornerStats!$A$3:$AE$577,20,FALSE)</f>
        <v>0.9</v>
      </c>
      <c r="AB78" s="27">
        <f>VLOOKUP($P78,CornerStats!$A$3:$AE$577,22,FALSE)</f>
        <v>0.8</v>
      </c>
    </row>
    <row r="79" spans="1:28" hidden="1" x14ac:dyDescent="0.3">
      <c r="A79" s="22">
        <f>VLOOKUP($M79,CornerStats!$A$3:$AE$577,5,FALSE)</f>
        <v>9.9</v>
      </c>
      <c r="B79" s="22">
        <f>VLOOKUP($M79,CornerStats!$A$3:$AE$577,6,FALSE)</f>
        <v>7.8</v>
      </c>
      <c r="C79" s="22">
        <f>VLOOKUP($M79,CornerStats!$A$3:$AE$577,8,FALSE)</f>
        <v>3.9</v>
      </c>
      <c r="D79" s="22">
        <f>VLOOKUP($M79,CornerStats!$A$3:$AE$577,9,FALSE)</f>
        <v>4</v>
      </c>
      <c r="E79" s="29">
        <f>VLOOKUP($M79,CornerStats!$A$3:$AE$577,11,FALSE)</f>
        <v>6</v>
      </c>
      <c r="F79" s="29">
        <f>VLOOKUP($M79,CornerStats!$A$3:$AE$577,12,FALSE)</f>
        <v>3.8</v>
      </c>
      <c r="G79" s="27">
        <f>VLOOKUP($M79,CornerStats!$A$3:$AE$577,14,FALSE)</f>
        <v>0.6</v>
      </c>
      <c r="H79" s="27">
        <f>VLOOKUP($M79,CornerStats!$A$3:$AE$577,15,FALSE)</f>
        <v>0.4</v>
      </c>
      <c r="I79" s="27">
        <f>VLOOKUP($M79,CornerStats!$A$3:$AE$577,17,FALSE)</f>
        <v>0.5</v>
      </c>
      <c r="J79" s="27">
        <f>VLOOKUP($M79,CornerStats!$A$3:$AE$577,18,FALSE)</f>
        <v>0.2</v>
      </c>
      <c r="K79" s="27">
        <f>VLOOKUP($M79,CornerStats!$A$3:$AE$577,20,FALSE)</f>
        <v>0.8</v>
      </c>
      <c r="L79" s="27">
        <f>VLOOKUP($M79,CornerStats!$A$3:$AE$577,21,FALSE)</f>
        <v>1</v>
      </c>
      <c r="M79" s="24" t="str">
        <f>Fixtures!A79</f>
        <v>Fortuna Dusseldorf</v>
      </c>
      <c r="N79" s="24" t="str">
        <f>Fixtures!E79</f>
        <v>Bundesliga</v>
      </c>
      <c r="O79" s="25">
        <f>IF(Fixtures!C79&gt;7,Fixtures!D79)</f>
        <v>43792</v>
      </c>
      <c r="P79" s="24" t="str">
        <f>Fixtures!B79</f>
        <v>Bayern Munich</v>
      </c>
      <c r="Q79" s="22">
        <f>VLOOKUP($P79,CornerStats!$A$3:$AE$577,5,FALSE)</f>
        <v>10.6</v>
      </c>
      <c r="R79" s="22">
        <f>VLOOKUP($P79,CornerStats!$A$3:$AE$577,7,FALSE)</f>
        <v>9</v>
      </c>
      <c r="S79" s="22">
        <f>VLOOKUP($P79,CornerStats!$A$3:$AE$577,8,FALSE)</f>
        <v>7.3</v>
      </c>
      <c r="T79" s="22">
        <f>VLOOKUP($P79,CornerStats!$A$3:$AE$577,10,FALSE)</f>
        <v>4.4000000000000004</v>
      </c>
      <c r="U79" s="29">
        <f>VLOOKUP($P79,CornerStats!$A$3:$AE$577,11,FALSE)</f>
        <v>3.3</v>
      </c>
      <c r="V79" s="29">
        <f>VLOOKUP($P79,CornerStats!$A$3:$AE$577,13,FALSE)</f>
        <v>4.5999999999999996</v>
      </c>
      <c r="W79" s="27">
        <f>VLOOKUP($P79,CornerStats!$A$3:$AE$577,14,FALSE)</f>
        <v>0.8</v>
      </c>
      <c r="X79" s="27">
        <f>VLOOKUP($P79,CornerStats!$A$3:$AE$577,16,FALSE)</f>
        <v>0.6</v>
      </c>
      <c r="Y79" s="27">
        <f>VLOOKUP($P79,CornerStats!$A$3:$AE$577,17,FALSE)</f>
        <v>0.5</v>
      </c>
      <c r="Z79" s="27">
        <f>VLOOKUP($P79,CornerStats!$A$3:$AE$577,19,FALSE)</f>
        <v>0.2</v>
      </c>
      <c r="AA79" s="27">
        <f>VLOOKUP($P79,CornerStats!$A$3:$AE$577,20,FALSE)</f>
        <v>0.6</v>
      </c>
      <c r="AB79" s="27">
        <f>VLOOKUP($P79,CornerStats!$A$3:$AE$577,22,FALSE)</f>
        <v>0.8</v>
      </c>
    </row>
    <row r="80" spans="1:28" hidden="1" x14ac:dyDescent="0.3">
      <c r="A80" s="22">
        <f>VLOOKUP($M80,CornerStats!$A$3:$AE$577,5,FALSE)</f>
        <v>8.6999999999999993</v>
      </c>
      <c r="B80" s="22">
        <f>VLOOKUP($M80,CornerStats!$A$3:$AE$577,6,FALSE)</f>
        <v>8.6666666666666661</v>
      </c>
      <c r="C80" s="22">
        <f>VLOOKUP($M80,CornerStats!$A$3:$AE$577,8,FALSE)</f>
        <v>3.6</v>
      </c>
      <c r="D80" s="22">
        <f>VLOOKUP($M80,CornerStats!$A$3:$AE$577,9,FALSE)</f>
        <v>4.166666666666667</v>
      </c>
      <c r="E80" s="29">
        <f>VLOOKUP($M80,CornerStats!$A$3:$AE$577,11,FALSE)</f>
        <v>5.0999999999999996</v>
      </c>
      <c r="F80" s="29">
        <f>VLOOKUP($M80,CornerStats!$A$3:$AE$577,12,FALSE)</f>
        <v>4.5</v>
      </c>
      <c r="G80" s="27">
        <f>VLOOKUP($M80,CornerStats!$A$3:$AE$577,14,FALSE)</f>
        <v>0.7</v>
      </c>
      <c r="H80" s="27">
        <f>VLOOKUP($M80,CornerStats!$A$3:$AE$577,15,FALSE)</f>
        <v>0.66666666666666663</v>
      </c>
      <c r="I80" s="27">
        <f>VLOOKUP($M80,CornerStats!$A$3:$AE$577,17,FALSE)</f>
        <v>0.2</v>
      </c>
      <c r="J80" s="27">
        <f>VLOOKUP($M80,CornerStats!$A$3:$AE$577,18,FALSE)</f>
        <v>0.33333333333333331</v>
      </c>
      <c r="K80" s="27">
        <f>VLOOKUP($M80,CornerStats!$A$3:$AE$577,20,FALSE)</f>
        <v>1</v>
      </c>
      <c r="L80" s="27">
        <f>VLOOKUP($M80,CornerStats!$A$3:$AE$577,21,FALSE)</f>
        <v>1</v>
      </c>
      <c r="M80" s="24" t="str">
        <f>Fixtures!A80</f>
        <v>Union Berlin</v>
      </c>
      <c r="N80" s="24" t="str">
        <f>Fixtures!E80</f>
        <v>Bundesliga</v>
      </c>
      <c r="O80" s="25">
        <f>IF(Fixtures!C80&gt;7,Fixtures!D80)</f>
        <v>43792</v>
      </c>
      <c r="P80" s="24" t="str">
        <f>Fixtures!B80</f>
        <v>Borussia M'gladbach</v>
      </c>
      <c r="Q80" s="22">
        <f>VLOOKUP($P80,CornerStats!$A$3:$AE$577,5,FALSE)</f>
        <v>11.6</v>
      </c>
      <c r="R80" s="22">
        <f>VLOOKUP($P80,CornerStats!$A$3:$AE$577,7,FALSE)</f>
        <v>11.4</v>
      </c>
      <c r="S80" s="22">
        <f>VLOOKUP($P80,CornerStats!$A$3:$AE$577,8,FALSE)</f>
        <v>5.9</v>
      </c>
      <c r="T80" s="22">
        <f>VLOOKUP($P80,CornerStats!$A$3:$AE$577,10,FALSE)</f>
        <v>5</v>
      </c>
      <c r="U80" s="29">
        <f>VLOOKUP($P80,CornerStats!$A$3:$AE$577,11,FALSE)</f>
        <v>5.7</v>
      </c>
      <c r="V80" s="29">
        <f>VLOOKUP($P80,CornerStats!$A$3:$AE$577,13,FALSE)</f>
        <v>6.4</v>
      </c>
      <c r="W80" s="27">
        <f>VLOOKUP($P80,CornerStats!$A$3:$AE$577,14,FALSE)</f>
        <v>0.8</v>
      </c>
      <c r="X80" s="27">
        <f>VLOOKUP($P80,CornerStats!$A$3:$AE$577,16,FALSE)</f>
        <v>0.6</v>
      </c>
      <c r="Y80" s="27">
        <f>VLOOKUP($P80,CornerStats!$A$3:$AE$577,17,FALSE)</f>
        <v>0.7</v>
      </c>
      <c r="Z80" s="27">
        <f>VLOOKUP($P80,CornerStats!$A$3:$AE$577,19,FALSE)</f>
        <v>0.6</v>
      </c>
      <c r="AA80" s="27">
        <f>VLOOKUP($P80,CornerStats!$A$3:$AE$577,20,FALSE)</f>
        <v>0.6</v>
      </c>
      <c r="AB80" s="27">
        <f>VLOOKUP($P80,CornerStats!$A$3:$AE$577,22,FALSE)</f>
        <v>0.6</v>
      </c>
    </row>
    <row r="81" spans="1:28" hidden="1" x14ac:dyDescent="0.3">
      <c r="A81" s="22">
        <f>VLOOKUP($M81,CornerStats!$A$3:$AE$577,5,FALSE)</f>
        <v>12.818181818181818</v>
      </c>
      <c r="B81" s="22">
        <f>VLOOKUP($M81,CornerStats!$A$3:$AE$577,6,FALSE)</f>
        <v>14</v>
      </c>
      <c r="C81" s="22">
        <f>VLOOKUP($M81,CornerStats!$A$3:$AE$577,8,FALSE)</f>
        <v>6.2727272727272725</v>
      </c>
      <c r="D81" s="22">
        <f>VLOOKUP($M81,CornerStats!$A$3:$AE$577,9,FALSE)</f>
        <v>7.833333333333333</v>
      </c>
      <c r="E81" s="29">
        <f>VLOOKUP($M81,CornerStats!$A$3:$AE$577,11,FALSE)</f>
        <v>6.5454545454545459</v>
      </c>
      <c r="F81" s="29">
        <f>VLOOKUP($M81,CornerStats!$A$3:$AE$577,12,FALSE)</f>
        <v>6.166666666666667</v>
      </c>
      <c r="G81" s="27">
        <f>VLOOKUP($M81,CornerStats!$A$3:$AE$577,14,FALSE)</f>
        <v>0.81818181818181823</v>
      </c>
      <c r="H81" s="27">
        <f>VLOOKUP($M81,CornerStats!$A$3:$AE$577,15,FALSE)</f>
        <v>1</v>
      </c>
      <c r="I81" s="27">
        <f>VLOOKUP($M81,CornerStats!$A$3:$AE$577,17,FALSE)</f>
        <v>0.81818181818181823</v>
      </c>
      <c r="J81" s="27">
        <f>VLOOKUP($M81,CornerStats!$A$3:$AE$577,18,FALSE)</f>
        <v>1</v>
      </c>
      <c r="K81" s="27">
        <f>VLOOKUP($M81,CornerStats!$A$3:$AE$577,20,FALSE)</f>
        <v>0.36363636363636365</v>
      </c>
      <c r="L81" s="27">
        <f>VLOOKUP($M81,CornerStats!$A$3:$AE$577,21,FALSE)</f>
        <v>0.33333333333333331</v>
      </c>
      <c r="M81" s="24" t="str">
        <f>Fixtures!A81</f>
        <v>Sheffield United</v>
      </c>
      <c r="N81" s="24" t="str">
        <f>Fixtures!E81</f>
        <v>Premier League</v>
      </c>
      <c r="O81" s="25">
        <f>IF(Fixtures!C81&gt;7,Fixtures!D81)</f>
        <v>43793</v>
      </c>
      <c r="P81" s="24" t="str">
        <f>Fixtures!B81</f>
        <v>Manchester United</v>
      </c>
      <c r="Q81" s="22">
        <f>VLOOKUP($P81,CornerStats!$A$3:$AE$577,5,FALSE)</f>
        <v>9.8181818181818183</v>
      </c>
      <c r="R81" s="22">
        <f>VLOOKUP($P81,CornerStats!$A$3:$AE$577,7,FALSE)</f>
        <v>10</v>
      </c>
      <c r="S81" s="22">
        <f>VLOOKUP($P81,CornerStats!$A$3:$AE$577,8,FALSE)</f>
        <v>6.0909090909090908</v>
      </c>
      <c r="T81" s="22">
        <f>VLOOKUP($P81,CornerStats!$A$3:$AE$577,10,FALSE)</f>
        <v>7</v>
      </c>
      <c r="U81" s="29">
        <f>VLOOKUP($P81,CornerStats!$A$3:$AE$577,11,FALSE)</f>
        <v>3.7272727272727271</v>
      </c>
      <c r="V81" s="29">
        <f>VLOOKUP($P81,CornerStats!$A$3:$AE$577,13,FALSE)</f>
        <v>3</v>
      </c>
      <c r="W81" s="27">
        <f>VLOOKUP($P81,CornerStats!$A$3:$AE$577,14,FALSE)</f>
        <v>0.72727272727272729</v>
      </c>
      <c r="X81" s="27">
        <f>VLOOKUP($P81,CornerStats!$A$3:$AE$577,16,FALSE)</f>
        <v>0.83333333333333337</v>
      </c>
      <c r="Y81" s="27">
        <f>VLOOKUP($P81,CornerStats!$A$3:$AE$577,17,FALSE)</f>
        <v>0.36363636363636365</v>
      </c>
      <c r="Z81" s="27">
        <f>VLOOKUP($P81,CornerStats!$A$3:$AE$577,19,FALSE)</f>
        <v>0.33333333333333331</v>
      </c>
      <c r="AA81" s="27">
        <f>VLOOKUP($P81,CornerStats!$A$3:$AE$577,20,FALSE)</f>
        <v>0.72727272727272729</v>
      </c>
      <c r="AB81" s="27">
        <f>VLOOKUP($P81,CornerStats!$A$3:$AE$577,22,FALSE)</f>
        <v>0.83333333333333337</v>
      </c>
    </row>
    <row r="82" spans="1:28" hidden="1" x14ac:dyDescent="0.3">
      <c r="A82" s="22">
        <f>VLOOKUP($M82,CornerStats!$A$3:$AE$577,5,FALSE)</f>
        <v>9.9090909090909083</v>
      </c>
      <c r="B82" s="22">
        <f>VLOOKUP($M82,CornerStats!$A$3:$AE$577,6,FALSE)</f>
        <v>10.8</v>
      </c>
      <c r="C82" s="22">
        <f>VLOOKUP($M82,CornerStats!$A$3:$AE$577,8,FALSE)</f>
        <v>5.7272727272727275</v>
      </c>
      <c r="D82" s="22">
        <f>VLOOKUP($M82,CornerStats!$A$3:$AE$577,9,FALSE)</f>
        <v>6.4</v>
      </c>
      <c r="E82" s="29">
        <f>VLOOKUP($M82,CornerStats!$A$3:$AE$577,11,FALSE)</f>
        <v>4.1818181818181817</v>
      </c>
      <c r="F82" s="29">
        <f>VLOOKUP($M82,CornerStats!$A$3:$AE$577,12,FALSE)</f>
        <v>4.4000000000000004</v>
      </c>
      <c r="G82" s="27">
        <f>VLOOKUP($M82,CornerStats!$A$3:$AE$577,14,FALSE)</f>
        <v>0.72727272727272729</v>
      </c>
      <c r="H82" s="27">
        <f>VLOOKUP($M82,CornerStats!$A$3:$AE$577,15,FALSE)</f>
        <v>0.8</v>
      </c>
      <c r="I82" s="27">
        <f>VLOOKUP($M82,CornerStats!$A$3:$AE$577,17,FALSE)</f>
        <v>0.36363636363636365</v>
      </c>
      <c r="J82" s="27">
        <f>VLOOKUP($M82,CornerStats!$A$3:$AE$577,18,FALSE)</f>
        <v>0.4</v>
      </c>
      <c r="K82" s="27">
        <f>VLOOKUP($M82,CornerStats!$A$3:$AE$577,20,FALSE)</f>
        <v>0.63636363636363635</v>
      </c>
      <c r="L82" s="27">
        <f>VLOOKUP($M82,CornerStats!$A$3:$AE$577,21,FALSE)</f>
        <v>0.6</v>
      </c>
      <c r="M82" s="24" t="str">
        <f>Fixtures!A82</f>
        <v>Bologna</v>
      </c>
      <c r="N82" s="24" t="str">
        <f>Fixtures!E82</f>
        <v>Serie A</v>
      </c>
      <c r="O82" s="25">
        <f>IF(Fixtures!C82&gt;7,Fixtures!D82)</f>
        <v>43793</v>
      </c>
      <c r="P82" s="24" t="str">
        <f>Fixtures!B82</f>
        <v>Parma</v>
      </c>
      <c r="Q82" s="22">
        <f>VLOOKUP($P82,CornerStats!$A$3:$AE$577,5,FALSE)</f>
        <v>10.818181818181818</v>
      </c>
      <c r="R82" s="22">
        <f>VLOOKUP($P82,CornerStats!$A$3:$AE$577,7,FALSE)</f>
        <v>9.4</v>
      </c>
      <c r="S82" s="22">
        <f>VLOOKUP($P82,CornerStats!$A$3:$AE$577,8,FALSE)</f>
        <v>5.6363636363636367</v>
      </c>
      <c r="T82" s="22">
        <f>VLOOKUP($P82,CornerStats!$A$3:$AE$577,10,FALSE)</f>
        <v>3.6</v>
      </c>
      <c r="U82" s="29">
        <f>VLOOKUP($P82,CornerStats!$A$3:$AE$577,11,FALSE)</f>
        <v>5.1818181818181817</v>
      </c>
      <c r="V82" s="29">
        <f>VLOOKUP($P82,CornerStats!$A$3:$AE$577,13,FALSE)</f>
        <v>5.8</v>
      </c>
      <c r="W82" s="27">
        <f>VLOOKUP($P82,CornerStats!$A$3:$AE$577,14,FALSE)</f>
        <v>0.81818181818181823</v>
      </c>
      <c r="X82" s="27">
        <f>VLOOKUP($P82,CornerStats!$A$3:$AE$577,16,FALSE)</f>
        <v>0.6</v>
      </c>
      <c r="Y82" s="27">
        <f>VLOOKUP($P82,CornerStats!$A$3:$AE$577,17,FALSE)</f>
        <v>0.45454545454545453</v>
      </c>
      <c r="Z82" s="27">
        <f>VLOOKUP($P82,CornerStats!$A$3:$AE$577,19,FALSE)</f>
        <v>0.4</v>
      </c>
      <c r="AA82" s="27">
        <f>VLOOKUP($P82,CornerStats!$A$3:$AE$577,20,FALSE)</f>
        <v>0.54545454545454541</v>
      </c>
      <c r="AB82" s="27">
        <f>VLOOKUP($P82,CornerStats!$A$3:$AE$577,22,FALSE)</f>
        <v>0.6</v>
      </c>
    </row>
    <row r="83" spans="1:28" hidden="1" x14ac:dyDescent="0.3">
      <c r="A83" s="22">
        <f>VLOOKUP($M83,CornerStats!$A$3:$AE$577,5,FALSE)</f>
        <v>10.454545454545455</v>
      </c>
      <c r="B83" s="22">
        <f>VLOOKUP($M83,CornerStats!$A$3:$AE$577,6,FALSE)</f>
        <v>10.333333333333334</v>
      </c>
      <c r="C83" s="22">
        <f>VLOOKUP($M83,CornerStats!$A$3:$AE$577,8,FALSE)</f>
        <v>5.4545454545454541</v>
      </c>
      <c r="D83" s="22">
        <f>VLOOKUP($M83,CornerStats!$A$3:$AE$577,9,FALSE)</f>
        <v>5.333333333333333</v>
      </c>
      <c r="E83" s="29">
        <f>VLOOKUP($M83,CornerStats!$A$3:$AE$577,11,FALSE)</f>
        <v>5</v>
      </c>
      <c r="F83" s="29">
        <f>VLOOKUP($M83,CornerStats!$A$3:$AE$577,12,FALSE)</f>
        <v>5</v>
      </c>
      <c r="G83" s="27">
        <f>VLOOKUP($M83,CornerStats!$A$3:$AE$577,14,FALSE)</f>
        <v>0.63636363636363635</v>
      </c>
      <c r="H83" s="27">
        <f>VLOOKUP($M83,CornerStats!$A$3:$AE$577,15,FALSE)</f>
        <v>0.66666666666666663</v>
      </c>
      <c r="I83" s="27">
        <f>VLOOKUP($M83,CornerStats!$A$3:$AE$577,17,FALSE)</f>
        <v>0.45454545454545453</v>
      </c>
      <c r="J83" s="27">
        <f>VLOOKUP($M83,CornerStats!$A$3:$AE$577,18,FALSE)</f>
        <v>0.5</v>
      </c>
      <c r="K83" s="27">
        <f>VLOOKUP($M83,CornerStats!$A$3:$AE$577,20,FALSE)</f>
        <v>0.54545454545454541</v>
      </c>
      <c r="L83" s="27">
        <f>VLOOKUP($M83,CornerStats!$A$3:$AE$577,21,FALSE)</f>
        <v>0.5</v>
      </c>
      <c r="M83" s="24" t="str">
        <f>Fixtures!A83</f>
        <v>Hellas Verona</v>
      </c>
      <c r="N83" s="24" t="str">
        <f>Fixtures!E83</f>
        <v>Serie A</v>
      </c>
      <c r="O83" s="25">
        <f>IF(Fixtures!C83&gt;7,Fixtures!D83)</f>
        <v>43793</v>
      </c>
      <c r="P83" s="24" t="str">
        <f>Fixtures!B83</f>
        <v>Fiorentina</v>
      </c>
      <c r="Q83" s="22">
        <f>VLOOKUP($P83,CornerStats!$A$3:$AE$577,5,FALSE)</f>
        <v>10.636363636363637</v>
      </c>
      <c r="R83" s="22">
        <f>VLOOKUP($P83,CornerStats!$A$3:$AE$577,7,FALSE)</f>
        <v>12.4</v>
      </c>
      <c r="S83" s="22">
        <f>VLOOKUP($P83,CornerStats!$A$3:$AE$577,8,FALSE)</f>
        <v>6.5454545454545459</v>
      </c>
      <c r="T83" s="22">
        <f>VLOOKUP($P83,CornerStats!$A$3:$AE$577,10,FALSE)</f>
        <v>6.2</v>
      </c>
      <c r="U83" s="29">
        <f>VLOOKUP($P83,CornerStats!$A$3:$AE$577,11,FALSE)</f>
        <v>4.0909090909090908</v>
      </c>
      <c r="V83" s="29">
        <f>VLOOKUP($P83,CornerStats!$A$3:$AE$577,13,FALSE)</f>
        <v>6.2</v>
      </c>
      <c r="W83" s="27">
        <f>VLOOKUP($P83,CornerStats!$A$3:$AE$577,14,FALSE)</f>
        <v>0.81818181818181823</v>
      </c>
      <c r="X83" s="27">
        <f>VLOOKUP($P83,CornerStats!$A$3:$AE$577,16,FALSE)</f>
        <v>1</v>
      </c>
      <c r="Y83" s="27">
        <f>VLOOKUP($P83,CornerStats!$A$3:$AE$577,17,FALSE)</f>
        <v>0.27272727272727271</v>
      </c>
      <c r="Z83" s="27">
        <f>VLOOKUP($P83,CornerStats!$A$3:$AE$577,19,FALSE)</f>
        <v>0.4</v>
      </c>
      <c r="AA83" s="27">
        <f>VLOOKUP($P83,CornerStats!$A$3:$AE$577,20,FALSE)</f>
        <v>0.72727272727272729</v>
      </c>
      <c r="AB83" s="27">
        <f>VLOOKUP($P83,CornerStats!$A$3:$AE$577,22,FALSE)</f>
        <v>0.6</v>
      </c>
    </row>
    <row r="84" spans="1:28" hidden="1" x14ac:dyDescent="0.3">
      <c r="A84" s="22">
        <f>VLOOKUP($M84,CornerStats!$A$3:$AE$577,5,FALSE)</f>
        <v>12.363636363636363</v>
      </c>
      <c r="B84" s="22">
        <f>VLOOKUP($M84,CornerStats!$A$3:$AE$577,6,FALSE)</f>
        <v>12.6</v>
      </c>
      <c r="C84" s="22">
        <f>VLOOKUP($M84,CornerStats!$A$3:$AE$577,8,FALSE)</f>
        <v>3.8181818181818183</v>
      </c>
      <c r="D84" s="22">
        <f>VLOOKUP($M84,CornerStats!$A$3:$AE$577,9,FALSE)</f>
        <v>3.8</v>
      </c>
      <c r="E84" s="29">
        <f>VLOOKUP($M84,CornerStats!$A$3:$AE$577,11,FALSE)</f>
        <v>8.545454545454545</v>
      </c>
      <c r="F84" s="29">
        <f>VLOOKUP($M84,CornerStats!$A$3:$AE$577,12,FALSE)</f>
        <v>8.8000000000000007</v>
      </c>
      <c r="G84" s="27">
        <f>VLOOKUP($M84,CornerStats!$A$3:$AE$577,14,FALSE)</f>
        <v>1</v>
      </c>
      <c r="H84" s="27">
        <f>VLOOKUP($M84,CornerStats!$A$3:$AE$577,15,FALSE)</f>
        <v>1</v>
      </c>
      <c r="I84" s="27">
        <f>VLOOKUP($M84,CornerStats!$A$3:$AE$577,17,FALSE)</f>
        <v>0.63636363636363635</v>
      </c>
      <c r="J84" s="27">
        <f>VLOOKUP($M84,CornerStats!$A$3:$AE$577,18,FALSE)</f>
        <v>0.6</v>
      </c>
      <c r="K84" s="27">
        <f>VLOOKUP($M84,CornerStats!$A$3:$AE$577,20,FALSE)</f>
        <v>0.45454545454545453</v>
      </c>
      <c r="L84" s="27">
        <f>VLOOKUP($M84,CornerStats!$A$3:$AE$577,21,FALSE)</f>
        <v>0.4</v>
      </c>
      <c r="M84" s="24" t="str">
        <f>Fixtures!A84</f>
        <v>Lecce</v>
      </c>
      <c r="N84" s="24" t="str">
        <f>Fixtures!E84</f>
        <v>Serie A</v>
      </c>
      <c r="O84" s="25">
        <f>IF(Fixtures!C84&gt;7,Fixtures!D84)</f>
        <v>43793</v>
      </c>
      <c r="P84" s="24" t="str">
        <f>Fixtures!B84</f>
        <v>Cagliari</v>
      </c>
      <c r="Q84" s="22">
        <f>VLOOKUP($P84,CornerStats!$A$3:$AE$577,5,FALSE)</f>
        <v>11.545454545454545</v>
      </c>
      <c r="R84" s="22">
        <f>VLOOKUP($P84,CornerStats!$A$3:$AE$577,7,FALSE)</f>
        <v>13.8</v>
      </c>
      <c r="S84" s="22">
        <f>VLOOKUP($P84,CornerStats!$A$3:$AE$577,8,FALSE)</f>
        <v>4.3636363636363633</v>
      </c>
      <c r="T84" s="22">
        <f>VLOOKUP($P84,CornerStats!$A$3:$AE$577,10,FALSE)</f>
        <v>3.6</v>
      </c>
      <c r="U84" s="29">
        <f>VLOOKUP($P84,CornerStats!$A$3:$AE$577,11,FALSE)</f>
        <v>7.1818181818181817</v>
      </c>
      <c r="V84" s="29">
        <f>VLOOKUP($P84,CornerStats!$A$3:$AE$577,13,FALSE)</f>
        <v>10.199999999999999</v>
      </c>
      <c r="W84" s="27">
        <f>VLOOKUP($P84,CornerStats!$A$3:$AE$577,14,FALSE)</f>
        <v>0.63636363636363635</v>
      </c>
      <c r="X84" s="27">
        <f>VLOOKUP($P84,CornerStats!$A$3:$AE$577,16,FALSE)</f>
        <v>0.8</v>
      </c>
      <c r="Y84" s="27">
        <f>VLOOKUP($P84,CornerStats!$A$3:$AE$577,17,FALSE)</f>
        <v>0.54545454545454541</v>
      </c>
      <c r="Z84" s="27">
        <f>VLOOKUP($P84,CornerStats!$A$3:$AE$577,19,FALSE)</f>
        <v>0.8</v>
      </c>
      <c r="AA84" s="27">
        <f>VLOOKUP($P84,CornerStats!$A$3:$AE$577,20,FALSE)</f>
        <v>0.45454545454545453</v>
      </c>
      <c r="AB84" s="27">
        <f>VLOOKUP($P84,CornerStats!$A$3:$AE$577,22,FALSE)</f>
        <v>0.2</v>
      </c>
    </row>
    <row r="85" spans="1:28" hidden="1" x14ac:dyDescent="0.3">
      <c r="A85" s="22">
        <f>VLOOKUP($M85,CornerStats!$A$3:$AE$577,5,FALSE)</f>
        <v>10.363636363636363</v>
      </c>
      <c r="B85" s="22">
        <f>VLOOKUP($M85,CornerStats!$A$3:$AE$577,6,FALSE)</f>
        <v>9.3333333333333339</v>
      </c>
      <c r="C85" s="22">
        <f>VLOOKUP($M85,CornerStats!$A$3:$AE$577,8,FALSE)</f>
        <v>6.3636363636363633</v>
      </c>
      <c r="D85" s="22">
        <f>VLOOKUP($M85,CornerStats!$A$3:$AE$577,9,FALSE)</f>
        <v>6.5</v>
      </c>
      <c r="E85" s="29">
        <f>VLOOKUP($M85,CornerStats!$A$3:$AE$577,11,FALSE)</f>
        <v>4</v>
      </c>
      <c r="F85" s="29">
        <f>VLOOKUP($M85,CornerStats!$A$3:$AE$577,12,FALSE)</f>
        <v>2.8333333333333335</v>
      </c>
      <c r="G85" s="27">
        <f>VLOOKUP($M85,CornerStats!$A$3:$AE$577,14,FALSE)</f>
        <v>0.54545454545454541</v>
      </c>
      <c r="H85" s="27">
        <f>VLOOKUP($M85,CornerStats!$A$3:$AE$577,15,FALSE)</f>
        <v>0.5</v>
      </c>
      <c r="I85" s="27">
        <f>VLOOKUP($M85,CornerStats!$A$3:$AE$577,17,FALSE)</f>
        <v>0.45454545454545453</v>
      </c>
      <c r="J85" s="27">
        <f>VLOOKUP($M85,CornerStats!$A$3:$AE$577,18,FALSE)</f>
        <v>0.33333333333333331</v>
      </c>
      <c r="K85" s="27">
        <f>VLOOKUP($M85,CornerStats!$A$3:$AE$577,20,FALSE)</f>
        <v>0.54545454545454541</v>
      </c>
      <c r="L85" s="27">
        <f>VLOOKUP($M85,CornerStats!$A$3:$AE$577,21,FALSE)</f>
        <v>0.66666666666666663</v>
      </c>
      <c r="M85" s="24" t="str">
        <f>Fixtures!A85</f>
        <v>Roma</v>
      </c>
      <c r="N85" s="24" t="str">
        <f>Fixtures!E85</f>
        <v>Serie A</v>
      </c>
      <c r="O85" s="25">
        <f>IF(Fixtures!C85&gt;7,Fixtures!D85)</f>
        <v>43793</v>
      </c>
      <c r="P85" s="24" t="str">
        <f>Fixtures!B85</f>
        <v>Brescia</v>
      </c>
      <c r="Q85" s="22">
        <f>VLOOKUP($P85,CornerStats!$A$3:$AE$577,5,FALSE)</f>
        <v>11.5</v>
      </c>
      <c r="R85" s="22">
        <f>VLOOKUP($P85,CornerStats!$A$3:$AE$577,7,FALSE)</f>
        <v>10.666666666666666</v>
      </c>
      <c r="S85" s="22">
        <f>VLOOKUP($P85,CornerStats!$A$3:$AE$577,8,FALSE)</f>
        <v>5.2</v>
      </c>
      <c r="T85" s="22">
        <f>VLOOKUP($P85,CornerStats!$A$3:$AE$577,10,FALSE)</f>
        <v>5.166666666666667</v>
      </c>
      <c r="U85" s="29">
        <f>VLOOKUP($P85,CornerStats!$A$3:$AE$577,11,FALSE)</f>
        <v>6.3</v>
      </c>
      <c r="V85" s="29">
        <f>VLOOKUP($P85,CornerStats!$A$3:$AE$577,13,FALSE)</f>
        <v>5.5</v>
      </c>
      <c r="W85" s="27">
        <f>VLOOKUP($P85,CornerStats!$A$3:$AE$577,14,FALSE)</f>
        <v>0.6</v>
      </c>
      <c r="X85" s="27">
        <f>VLOOKUP($P85,CornerStats!$A$3:$AE$577,16,FALSE)</f>
        <v>0.5</v>
      </c>
      <c r="Y85" s="27">
        <f>VLOOKUP($P85,CornerStats!$A$3:$AE$577,17,FALSE)</f>
        <v>0.6</v>
      </c>
      <c r="Z85" s="27">
        <f>VLOOKUP($P85,CornerStats!$A$3:$AE$577,19,FALSE)</f>
        <v>0.5</v>
      </c>
      <c r="AA85" s="27">
        <f>VLOOKUP($P85,CornerStats!$A$3:$AE$577,20,FALSE)</f>
        <v>0.4</v>
      </c>
      <c r="AB85" s="27">
        <f>VLOOKUP($P85,CornerStats!$A$3:$AE$577,22,FALSE)</f>
        <v>0.5</v>
      </c>
    </row>
    <row r="86" spans="1:28" hidden="1" x14ac:dyDescent="0.3">
      <c r="A86" s="22">
        <f>VLOOKUP($M86,CornerStats!$A$3:$AE$577,5,FALSE)</f>
        <v>12.818181818181818</v>
      </c>
      <c r="B86" s="22">
        <f>VLOOKUP($M86,CornerStats!$A$3:$AE$577,6,FALSE)</f>
        <v>14.2</v>
      </c>
      <c r="C86" s="22">
        <f>VLOOKUP($M86,CornerStats!$A$3:$AE$577,8,FALSE)</f>
        <v>5.6363636363636367</v>
      </c>
      <c r="D86" s="22">
        <f>VLOOKUP($M86,CornerStats!$A$3:$AE$577,9,FALSE)</f>
        <v>7</v>
      </c>
      <c r="E86" s="29">
        <f>VLOOKUP($M86,CornerStats!$A$3:$AE$577,11,FALSE)</f>
        <v>7.1818181818181817</v>
      </c>
      <c r="F86" s="29">
        <f>VLOOKUP($M86,CornerStats!$A$3:$AE$577,12,FALSE)</f>
        <v>7.2</v>
      </c>
      <c r="G86" s="27">
        <f>VLOOKUP($M86,CornerStats!$A$3:$AE$577,14,FALSE)</f>
        <v>0.90909090909090906</v>
      </c>
      <c r="H86" s="27">
        <f>VLOOKUP($M86,CornerStats!$A$3:$AE$577,15,FALSE)</f>
        <v>1</v>
      </c>
      <c r="I86" s="27">
        <f>VLOOKUP($M86,CornerStats!$A$3:$AE$577,17,FALSE)</f>
        <v>0.81818181818181823</v>
      </c>
      <c r="J86" s="27">
        <f>VLOOKUP($M86,CornerStats!$A$3:$AE$577,18,FALSE)</f>
        <v>1</v>
      </c>
      <c r="K86" s="27">
        <f>VLOOKUP($M86,CornerStats!$A$3:$AE$577,20,FALSE)</f>
        <v>0.18181818181818182</v>
      </c>
      <c r="L86" s="27">
        <f>VLOOKUP($M86,CornerStats!$A$3:$AE$577,21,FALSE)</f>
        <v>0</v>
      </c>
      <c r="M86" s="24" t="str">
        <f>Fixtures!A86</f>
        <v>Sampdoria</v>
      </c>
      <c r="N86" s="24" t="str">
        <f>Fixtures!E86</f>
        <v>Serie A</v>
      </c>
      <c r="O86" s="25">
        <f>IF(Fixtures!C86&gt;7,Fixtures!D86)</f>
        <v>43793</v>
      </c>
      <c r="P86" s="24" t="str">
        <f>Fixtures!B86</f>
        <v>Udinese</v>
      </c>
      <c r="Q86" s="22">
        <f>VLOOKUP($P86,CornerStats!$A$3:$AE$577,5,FALSE)</f>
        <v>10.909090909090908</v>
      </c>
      <c r="R86" s="22">
        <f>VLOOKUP($P86,CornerStats!$A$3:$AE$577,7,FALSE)</f>
        <v>11.8</v>
      </c>
      <c r="S86" s="22">
        <f>VLOOKUP($P86,CornerStats!$A$3:$AE$577,8,FALSE)</f>
        <v>4.9090909090909092</v>
      </c>
      <c r="T86" s="22">
        <f>VLOOKUP($P86,CornerStats!$A$3:$AE$577,10,FALSE)</f>
        <v>3.8</v>
      </c>
      <c r="U86" s="29">
        <f>VLOOKUP($P86,CornerStats!$A$3:$AE$577,11,FALSE)</f>
        <v>6</v>
      </c>
      <c r="V86" s="29">
        <f>VLOOKUP($P86,CornerStats!$A$3:$AE$577,13,FALSE)</f>
        <v>8</v>
      </c>
      <c r="W86" s="27">
        <f>VLOOKUP($P86,CornerStats!$A$3:$AE$577,14,FALSE)</f>
        <v>0.81818181818181823</v>
      </c>
      <c r="X86" s="27">
        <f>VLOOKUP($P86,CornerStats!$A$3:$AE$577,16,FALSE)</f>
        <v>0.8</v>
      </c>
      <c r="Y86" s="27">
        <f>VLOOKUP($P86,CornerStats!$A$3:$AE$577,17,FALSE)</f>
        <v>0.54545454545454541</v>
      </c>
      <c r="Z86" s="27">
        <f>VLOOKUP($P86,CornerStats!$A$3:$AE$577,19,FALSE)</f>
        <v>0.8</v>
      </c>
      <c r="AA86" s="27">
        <f>VLOOKUP($P86,CornerStats!$A$3:$AE$577,20,FALSE)</f>
        <v>0.54545454545454541</v>
      </c>
      <c r="AB86" s="27">
        <f>VLOOKUP($P86,CornerStats!$A$3:$AE$577,22,FALSE)</f>
        <v>0.4</v>
      </c>
    </row>
    <row r="87" spans="1:28" hidden="1" x14ac:dyDescent="0.3">
      <c r="A87" s="22">
        <f>VLOOKUP($M87,CornerStats!$A$3:$AE$577,5,FALSE)</f>
        <v>11.5</v>
      </c>
      <c r="B87" s="22">
        <f>VLOOKUP($M87,CornerStats!$A$3:$AE$577,6,FALSE)</f>
        <v>11.4</v>
      </c>
      <c r="C87" s="22">
        <f>VLOOKUP($M87,CornerStats!$A$3:$AE$577,8,FALSE)</f>
        <v>5</v>
      </c>
      <c r="D87" s="22">
        <f>VLOOKUP($M87,CornerStats!$A$3:$AE$577,9,FALSE)</f>
        <v>5.2</v>
      </c>
      <c r="E87" s="29">
        <f>VLOOKUP($M87,CornerStats!$A$3:$AE$577,11,FALSE)</f>
        <v>6.5</v>
      </c>
      <c r="F87" s="29">
        <f>VLOOKUP($M87,CornerStats!$A$3:$AE$577,12,FALSE)</f>
        <v>6.2</v>
      </c>
      <c r="G87" s="27">
        <f>VLOOKUP($M87,CornerStats!$A$3:$AE$577,14,FALSE)</f>
        <v>1</v>
      </c>
      <c r="H87" s="27">
        <f>VLOOKUP($M87,CornerStats!$A$3:$AE$577,15,FALSE)</f>
        <v>1</v>
      </c>
      <c r="I87" s="27">
        <f>VLOOKUP($M87,CornerStats!$A$3:$AE$577,17,FALSE)</f>
        <v>0.5</v>
      </c>
      <c r="J87" s="27">
        <f>VLOOKUP($M87,CornerStats!$A$3:$AE$577,18,FALSE)</f>
        <v>0.4</v>
      </c>
      <c r="K87" s="27">
        <f>VLOOKUP($M87,CornerStats!$A$3:$AE$577,20,FALSE)</f>
        <v>0.5</v>
      </c>
      <c r="L87" s="27">
        <f>VLOOKUP($M87,CornerStats!$A$3:$AE$577,21,FALSE)</f>
        <v>0.6</v>
      </c>
      <c r="M87" s="24" t="str">
        <f>Fixtures!A87</f>
        <v>Sassuolo</v>
      </c>
      <c r="N87" s="24" t="str">
        <f>Fixtures!E87</f>
        <v>Serie A</v>
      </c>
      <c r="O87" s="25">
        <f>IF(Fixtures!C87&gt;7,Fixtures!D87)</f>
        <v>43793</v>
      </c>
      <c r="P87" s="24" t="str">
        <f>Fixtures!B87</f>
        <v>Lazio</v>
      </c>
      <c r="Q87" s="22">
        <f>VLOOKUP($P87,CornerStats!$A$3:$AE$577,5,FALSE)</f>
        <v>10.818181818181818</v>
      </c>
      <c r="R87" s="22">
        <f>VLOOKUP($P87,CornerStats!$A$3:$AE$577,7,FALSE)</f>
        <v>11.333333333333334</v>
      </c>
      <c r="S87" s="22">
        <f>VLOOKUP($P87,CornerStats!$A$3:$AE$577,8,FALSE)</f>
        <v>5.9090909090909092</v>
      </c>
      <c r="T87" s="22">
        <f>VLOOKUP($P87,CornerStats!$A$3:$AE$577,10,FALSE)</f>
        <v>5.166666666666667</v>
      </c>
      <c r="U87" s="29">
        <f>VLOOKUP($P87,CornerStats!$A$3:$AE$577,11,FALSE)</f>
        <v>4.9090909090909092</v>
      </c>
      <c r="V87" s="29">
        <f>VLOOKUP($P87,CornerStats!$A$3:$AE$577,13,FALSE)</f>
        <v>6.166666666666667</v>
      </c>
      <c r="W87" s="27">
        <f>VLOOKUP($P87,CornerStats!$A$3:$AE$577,14,FALSE)</f>
        <v>0.81818181818181823</v>
      </c>
      <c r="X87" s="27">
        <f>VLOOKUP($P87,CornerStats!$A$3:$AE$577,16,FALSE)</f>
        <v>1</v>
      </c>
      <c r="Y87" s="27">
        <f>VLOOKUP($P87,CornerStats!$A$3:$AE$577,17,FALSE)</f>
        <v>0.54545454545454541</v>
      </c>
      <c r="Z87" s="27">
        <f>VLOOKUP($P87,CornerStats!$A$3:$AE$577,19,FALSE)</f>
        <v>0.5</v>
      </c>
      <c r="AA87" s="27">
        <f>VLOOKUP($P87,CornerStats!$A$3:$AE$577,20,FALSE)</f>
        <v>0.45454545454545453</v>
      </c>
      <c r="AB87" s="27">
        <f>VLOOKUP($P87,CornerStats!$A$3:$AE$577,22,FALSE)</f>
        <v>0.5</v>
      </c>
    </row>
    <row r="88" spans="1:28" hidden="1" x14ac:dyDescent="0.3">
      <c r="A88" s="22">
        <f>VLOOKUP($M88,CornerStats!$A$3:$AE$577,5,FALSE)</f>
        <v>8.6666666666666661</v>
      </c>
      <c r="B88" s="22">
        <f>VLOOKUP($M88,CornerStats!$A$3:$AE$577,6,FALSE)</f>
        <v>7.8</v>
      </c>
      <c r="C88" s="22">
        <f>VLOOKUP($M88,CornerStats!$A$3:$AE$577,8,FALSE)</f>
        <v>4.75</v>
      </c>
      <c r="D88" s="22">
        <f>VLOOKUP($M88,CornerStats!$A$3:$AE$577,9,FALSE)</f>
        <v>5.2</v>
      </c>
      <c r="E88" s="29">
        <f>VLOOKUP($M88,CornerStats!$A$3:$AE$577,11,FALSE)</f>
        <v>3.9166666666666665</v>
      </c>
      <c r="F88" s="29">
        <f>VLOOKUP($M88,CornerStats!$A$3:$AE$577,12,FALSE)</f>
        <v>2.6</v>
      </c>
      <c r="G88" s="27">
        <f>VLOOKUP($M88,CornerStats!$A$3:$AE$577,14,FALSE)</f>
        <v>0.58333333333333337</v>
      </c>
      <c r="H88" s="27">
        <f>VLOOKUP($M88,CornerStats!$A$3:$AE$577,15,FALSE)</f>
        <v>0.6</v>
      </c>
      <c r="I88" s="27">
        <f>VLOOKUP($M88,CornerStats!$A$3:$AE$577,17,FALSE)</f>
        <v>0.5</v>
      </c>
      <c r="J88" s="27">
        <f>VLOOKUP($M88,CornerStats!$A$3:$AE$577,18,FALSE)</f>
        <v>0.4</v>
      </c>
      <c r="K88" s="27">
        <f>VLOOKUP($M88,CornerStats!$A$3:$AE$577,20,FALSE)</f>
        <v>0.66666666666666663</v>
      </c>
      <c r="L88" s="27">
        <f>VLOOKUP($M88,CornerStats!$A$3:$AE$577,21,FALSE)</f>
        <v>1</v>
      </c>
      <c r="M88" s="24" t="str">
        <f>Fixtures!A88</f>
        <v>Eibar</v>
      </c>
      <c r="N88" s="24" t="str">
        <f>Fixtures!E88</f>
        <v>La Liga</v>
      </c>
      <c r="O88" s="25">
        <f>IF(Fixtures!C88&gt;7,Fixtures!D88)</f>
        <v>43793</v>
      </c>
      <c r="P88" s="24" t="str">
        <f>Fixtures!B88</f>
        <v>Deportivo Alavés</v>
      </c>
      <c r="Q88" s="22">
        <f>VLOOKUP($P88,CornerStats!$A$3:$AE$577,5,FALSE)</f>
        <v>7.666666666666667</v>
      </c>
      <c r="R88" s="22">
        <f>VLOOKUP($P88,CornerStats!$A$3:$AE$577,7,FALSE)</f>
        <v>7.5</v>
      </c>
      <c r="S88" s="22">
        <f>VLOOKUP($P88,CornerStats!$A$3:$AE$577,8,FALSE)</f>
        <v>3.1666666666666665</v>
      </c>
      <c r="T88" s="22">
        <f>VLOOKUP($P88,CornerStats!$A$3:$AE$577,10,FALSE)</f>
        <v>3.1666666666666665</v>
      </c>
      <c r="U88" s="29">
        <f>VLOOKUP($P88,CornerStats!$A$3:$AE$577,11,FALSE)</f>
        <v>4.5</v>
      </c>
      <c r="V88" s="29">
        <f>VLOOKUP($P88,CornerStats!$A$3:$AE$577,13,FALSE)</f>
        <v>4.333333333333333</v>
      </c>
      <c r="W88" s="27">
        <f>VLOOKUP($P88,CornerStats!$A$3:$AE$577,14,FALSE)</f>
        <v>0.33333333333333331</v>
      </c>
      <c r="X88" s="27">
        <f>VLOOKUP($P88,CornerStats!$A$3:$AE$577,16,FALSE)</f>
        <v>0.33333333333333331</v>
      </c>
      <c r="Y88" s="27">
        <f>VLOOKUP($P88,CornerStats!$A$3:$AE$577,17,FALSE)</f>
        <v>0.16666666666666666</v>
      </c>
      <c r="Z88" s="27">
        <f>VLOOKUP($P88,CornerStats!$A$3:$AE$577,19,FALSE)</f>
        <v>0.16666666666666666</v>
      </c>
      <c r="AA88" s="27">
        <f>VLOOKUP($P88,CornerStats!$A$3:$AE$577,20,FALSE)</f>
        <v>1</v>
      </c>
      <c r="AB88" s="27">
        <f>VLOOKUP($P88,CornerStats!$A$3:$AE$577,22,FALSE)</f>
        <v>1</v>
      </c>
    </row>
    <row r="89" spans="1:28" hidden="1" x14ac:dyDescent="0.3">
      <c r="A89" s="22">
        <f>VLOOKUP($M89,CornerStats!$A$3:$AE$577,5,FALSE)</f>
        <v>9.6666666666666661</v>
      </c>
      <c r="B89" s="22">
        <f>VLOOKUP($M89,CornerStats!$A$3:$AE$577,6,FALSE)</f>
        <v>10.833333333333334</v>
      </c>
      <c r="C89" s="22">
        <f>VLOOKUP($M89,CornerStats!$A$3:$AE$577,8,FALSE)</f>
        <v>5.333333333333333</v>
      </c>
      <c r="D89" s="22">
        <f>VLOOKUP($M89,CornerStats!$A$3:$AE$577,9,FALSE)</f>
        <v>6.166666666666667</v>
      </c>
      <c r="E89" s="29">
        <f>VLOOKUP($M89,CornerStats!$A$3:$AE$577,11,FALSE)</f>
        <v>4.333333333333333</v>
      </c>
      <c r="F89" s="29">
        <f>VLOOKUP($M89,CornerStats!$A$3:$AE$577,12,FALSE)</f>
        <v>4.666666666666667</v>
      </c>
      <c r="G89" s="27">
        <f>VLOOKUP($M89,CornerStats!$A$3:$AE$577,14,FALSE)</f>
        <v>0.66666666666666663</v>
      </c>
      <c r="H89" s="27">
        <f>VLOOKUP($M89,CornerStats!$A$3:$AE$577,15,FALSE)</f>
        <v>0.83333333333333337</v>
      </c>
      <c r="I89" s="27">
        <f>VLOOKUP($M89,CornerStats!$A$3:$AE$577,17,FALSE)</f>
        <v>0.33333333333333331</v>
      </c>
      <c r="J89" s="27">
        <f>VLOOKUP($M89,CornerStats!$A$3:$AE$577,18,FALSE)</f>
        <v>0.5</v>
      </c>
      <c r="K89" s="27">
        <f>VLOOKUP($M89,CornerStats!$A$3:$AE$577,20,FALSE)</f>
        <v>0.75</v>
      </c>
      <c r="L89" s="27">
        <f>VLOOKUP($M89,CornerStats!$A$3:$AE$577,21,FALSE)</f>
        <v>0.5</v>
      </c>
      <c r="M89" s="24" t="str">
        <f>Fixtures!A89</f>
        <v>Espanyol</v>
      </c>
      <c r="N89" s="24" t="str">
        <f>Fixtures!E89</f>
        <v>La Liga</v>
      </c>
      <c r="O89" s="25">
        <f>IF(Fixtures!C89&gt;7,Fixtures!D89)</f>
        <v>43793</v>
      </c>
      <c r="P89" s="24" t="str">
        <f>Fixtures!B89</f>
        <v>Getafe</v>
      </c>
      <c r="Q89" s="22">
        <f>VLOOKUP($P89,CornerStats!$A$3:$AE$577,5,FALSE)</f>
        <v>7.583333333333333</v>
      </c>
      <c r="R89" s="22">
        <f>VLOOKUP($P89,CornerStats!$A$3:$AE$577,7,FALSE)</f>
        <v>8.5</v>
      </c>
      <c r="S89" s="22">
        <f>VLOOKUP($P89,CornerStats!$A$3:$AE$577,8,FALSE)</f>
        <v>4.166666666666667</v>
      </c>
      <c r="T89" s="22">
        <f>VLOOKUP($P89,CornerStats!$A$3:$AE$577,10,FALSE)</f>
        <v>4.5</v>
      </c>
      <c r="U89" s="29">
        <f>VLOOKUP($P89,CornerStats!$A$3:$AE$577,11,FALSE)</f>
        <v>3.4166666666666665</v>
      </c>
      <c r="V89" s="29">
        <f>VLOOKUP($P89,CornerStats!$A$3:$AE$577,13,FALSE)</f>
        <v>4</v>
      </c>
      <c r="W89" s="27">
        <f>VLOOKUP($P89,CornerStats!$A$3:$AE$577,14,FALSE)</f>
        <v>0.41666666666666669</v>
      </c>
      <c r="X89" s="27">
        <f>VLOOKUP($P89,CornerStats!$A$3:$AE$577,16,FALSE)</f>
        <v>0.5</v>
      </c>
      <c r="Y89" s="27">
        <f>VLOOKUP($P89,CornerStats!$A$3:$AE$577,17,FALSE)</f>
        <v>0.16666666666666666</v>
      </c>
      <c r="Z89" s="27">
        <f>VLOOKUP($P89,CornerStats!$A$3:$AE$577,19,FALSE)</f>
        <v>0.33333333333333331</v>
      </c>
      <c r="AA89" s="27">
        <f>VLOOKUP($P89,CornerStats!$A$3:$AE$577,20,FALSE)</f>
        <v>1</v>
      </c>
      <c r="AB89" s="27">
        <f>VLOOKUP($P89,CornerStats!$A$3:$AE$577,22,FALSE)</f>
        <v>1</v>
      </c>
    </row>
    <row r="90" spans="1:28" hidden="1" x14ac:dyDescent="0.3">
      <c r="A90" s="22">
        <f>VLOOKUP($M90,CornerStats!$A$3:$AE$577,5,FALSE)</f>
        <v>10.916666666666666</v>
      </c>
      <c r="B90" s="22">
        <f>VLOOKUP($M90,CornerStats!$A$3:$AE$577,6,FALSE)</f>
        <v>10</v>
      </c>
      <c r="C90" s="22">
        <f>VLOOKUP($M90,CornerStats!$A$3:$AE$577,8,FALSE)</f>
        <v>5.75</v>
      </c>
      <c r="D90" s="22">
        <f>VLOOKUP($M90,CornerStats!$A$3:$AE$577,9,FALSE)</f>
        <v>6.166666666666667</v>
      </c>
      <c r="E90" s="29">
        <f>VLOOKUP($M90,CornerStats!$A$3:$AE$577,11,FALSE)</f>
        <v>5.166666666666667</v>
      </c>
      <c r="F90" s="29">
        <f>VLOOKUP($M90,CornerStats!$A$3:$AE$577,12,FALSE)</f>
        <v>3.8333333333333335</v>
      </c>
      <c r="G90" s="27">
        <f>VLOOKUP($M90,CornerStats!$A$3:$AE$577,14,FALSE)</f>
        <v>0.58333333333333337</v>
      </c>
      <c r="H90" s="27">
        <f>VLOOKUP($M90,CornerStats!$A$3:$AE$577,15,FALSE)</f>
        <v>0.5</v>
      </c>
      <c r="I90" s="27">
        <f>VLOOKUP($M90,CornerStats!$A$3:$AE$577,17,FALSE)</f>
        <v>0.5</v>
      </c>
      <c r="J90" s="27">
        <f>VLOOKUP($M90,CornerStats!$A$3:$AE$577,18,FALSE)</f>
        <v>0.5</v>
      </c>
      <c r="K90" s="27">
        <f>VLOOKUP($M90,CornerStats!$A$3:$AE$577,20,FALSE)</f>
        <v>0.5</v>
      </c>
      <c r="L90" s="27">
        <f>VLOOKUP($M90,CornerStats!$A$3:$AE$577,21,FALSE)</f>
        <v>0.5</v>
      </c>
      <c r="M90" s="24" t="str">
        <f>Fixtures!A90</f>
        <v>Osasuna</v>
      </c>
      <c r="N90" s="24" t="str">
        <f>Fixtures!E90</f>
        <v>La Liga</v>
      </c>
      <c r="O90" s="25">
        <f>IF(Fixtures!C90&gt;7,Fixtures!D90)</f>
        <v>43793</v>
      </c>
      <c r="P90" s="24" t="str">
        <f>Fixtures!B90</f>
        <v>Athletic Club</v>
      </c>
      <c r="Q90" s="22">
        <f>VLOOKUP($P90,CornerStats!$A$3:$AE$577,5,FALSE)</f>
        <v>9.8333333333333339</v>
      </c>
      <c r="R90" s="22">
        <f>VLOOKUP($P90,CornerStats!$A$3:$AE$577,7,FALSE)</f>
        <v>11.833333333333334</v>
      </c>
      <c r="S90" s="22">
        <f>VLOOKUP($P90,CornerStats!$A$3:$AE$577,8,FALSE)</f>
        <v>4.916666666666667</v>
      </c>
      <c r="T90" s="22">
        <f>VLOOKUP($P90,CornerStats!$A$3:$AE$577,10,FALSE)</f>
        <v>6.333333333333333</v>
      </c>
      <c r="U90" s="29">
        <f>VLOOKUP($P90,CornerStats!$A$3:$AE$577,11,FALSE)</f>
        <v>4.916666666666667</v>
      </c>
      <c r="V90" s="29">
        <f>VLOOKUP($P90,CornerStats!$A$3:$AE$577,13,FALSE)</f>
        <v>5.5</v>
      </c>
      <c r="W90" s="27">
        <f>VLOOKUP($P90,CornerStats!$A$3:$AE$577,14,FALSE)</f>
        <v>0.66666666666666663</v>
      </c>
      <c r="X90" s="27">
        <f>VLOOKUP($P90,CornerStats!$A$3:$AE$577,16,FALSE)</f>
        <v>1</v>
      </c>
      <c r="Y90" s="27">
        <f>VLOOKUP($P90,CornerStats!$A$3:$AE$577,17,FALSE)</f>
        <v>0.33333333333333331</v>
      </c>
      <c r="Z90" s="27">
        <f>VLOOKUP($P90,CornerStats!$A$3:$AE$577,19,FALSE)</f>
        <v>0.33333333333333331</v>
      </c>
      <c r="AA90" s="27">
        <f>VLOOKUP($P90,CornerStats!$A$3:$AE$577,20,FALSE)</f>
        <v>0.75</v>
      </c>
      <c r="AB90" s="27">
        <f>VLOOKUP($P90,CornerStats!$A$3:$AE$577,22,FALSE)</f>
        <v>0.66666666666666663</v>
      </c>
    </row>
    <row r="91" spans="1:28" hidden="1" x14ac:dyDescent="0.3">
      <c r="A91" s="22">
        <f>VLOOKUP($M91,CornerStats!$A$3:$AE$577,5,FALSE)</f>
        <v>11.666666666666666</v>
      </c>
      <c r="B91" s="22">
        <f>VLOOKUP($M91,CornerStats!$A$3:$AE$577,6,FALSE)</f>
        <v>11.166666666666666</v>
      </c>
      <c r="C91" s="22">
        <f>VLOOKUP($M91,CornerStats!$A$3:$AE$577,8,FALSE)</f>
        <v>4.333333333333333</v>
      </c>
      <c r="D91" s="22">
        <f>VLOOKUP($M91,CornerStats!$A$3:$AE$577,9,FALSE)</f>
        <v>3.8333333333333335</v>
      </c>
      <c r="E91" s="29">
        <f>VLOOKUP($M91,CornerStats!$A$3:$AE$577,11,FALSE)</f>
        <v>7.333333333333333</v>
      </c>
      <c r="F91" s="29">
        <f>VLOOKUP($M91,CornerStats!$A$3:$AE$577,12,FALSE)</f>
        <v>7.333333333333333</v>
      </c>
      <c r="G91" s="27">
        <f>VLOOKUP($M91,CornerStats!$A$3:$AE$577,14,FALSE)</f>
        <v>1</v>
      </c>
      <c r="H91" s="27">
        <f>VLOOKUP($M91,CornerStats!$A$3:$AE$577,15,FALSE)</f>
        <v>1</v>
      </c>
      <c r="I91" s="27">
        <f>VLOOKUP($M91,CornerStats!$A$3:$AE$577,17,FALSE)</f>
        <v>0.5</v>
      </c>
      <c r="J91" s="27">
        <f>VLOOKUP($M91,CornerStats!$A$3:$AE$577,18,FALSE)</f>
        <v>0.33333333333333331</v>
      </c>
      <c r="K91" s="27">
        <f>VLOOKUP($M91,CornerStats!$A$3:$AE$577,20,FALSE)</f>
        <v>0.66666666666666663</v>
      </c>
      <c r="L91" s="27">
        <f>VLOOKUP($M91,CornerStats!$A$3:$AE$577,21,FALSE)</f>
        <v>0.66666666666666663</v>
      </c>
      <c r="M91" s="24" t="str">
        <f>Fixtures!A91</f>
        <v>Villarreal</v>
      </c>
      <c r="N91" s="24" t="str">
        <f>Fixtures!E91</f>
        <v>La Liga</v>
      </c>
      <c r="O91" s="25">
        <f>IF(Fixtures!C91&gt;7,Fixtures!D91)</f>
        <v>43793</v>
      </c>
      <c r="P91" s="24" t="str">
        <f>Fixtures!B91</f>
        <v>Celta Vigo</v>
      </c>
      <c r="Q91" s="22">
        <f>VLOOKUP($P91,CornerStats!$A$3:$AE$577,5,FALSE)</f>
        <v>10.666666666666666</v>
      </c>
      <c r="R91" s="22">
        <f>VLOOKUP($P91,CornerStats!$A$3:$AE$577,7,FALSE)</f>
        <v>12.4</v>
      </c>
      <c r="S91" s="22">
        <f>VLOOKUP($P91,CornerStats!$A$3:$AE$577,8,FALSE)</f>
        <v>4.916666666666667</v>
      </c>
      <c r="T91" s="22">
        <f>VLOOKUP($P91,CornerStats!$A$3:$AE$577,10,FALSE)</f>
        <v>5</v>
      </c>
      <c r="U91" s="29">
        <f>VLOOKUP($P91,CornerStats!$A$3:$AE$577,11,FALSE)</f>
        <v>5.75</v>
      </c>
      <c r="V91" s="29">
        <f>VLOOKUP($P91,CornerStats!$A$3:$AE$577,13,FALSE)</f>
        <v>7.4</v>
      </c>
      <c r="W91" s="27">
        <f>VLOOKUP($P91,CornerStats!$A$3:$AE$577,14,FALSE)</f>
        <v>0.83333333333333337</v>
      </c>
      <c r="X91" s="27">
        <f>VLOOKUP($P91,CornerStats!$A$3:$AE$577,16,FALSE)</f>
        <v>1</v>
      </c>
      <c r="Y91" s="27">
        <f>VLOOKUP($P91,CornerStats!$A$3:$AE$577,17,FALSE)</f>
        <v>0.25</v>
      </c>
      <c r="Z91" s="27">
        <f>VLOOKUP($P91,CornerStats!$A$3:$AE$577,19,FALSE)</f>
        <v>0.6</v>
      </c>
      <c r="AA91" s="27">
        <f>VLOOKUP($P91,CornerStats!$A$3:$AE$577,20,FALSE)</f>
        <v>0.83333333333333337</v>
      </c>
      <c r="AB91" s="27">
        <f>VLOOKUP($P91,CornerStats!$A$3:$AE$577,22,FALSE)</f>
        <v>0.6</v>
      </c>
    </row>
    <row r="92" spans="1:28" hidden="1" x14ac:dyDescent="0.3">
      <c r="A92" s="22">
        <f>VLOOKUP($M92,CornerStats!$A$3:$AE$577,5,FALSE)</f>
        <v>9</v>
      </c>
      <c r="B92" s="22">
        <f>VLOOKUP($M92,CornerStats!$A$3:$AE$577,6,FALSE)</f>
        <v>9.4</v>
      </c>
      <c r="C92" s="22">
        <f>VLOOKUP($M92,CornerStats!$A$3:$AE$577,8,FALSE)</f>
        <v>4.416666666666667</v>
      </c>
      <c r="D92" s="22">
        <f>VLOOKUP($M92,CornerStats!$A$3:$AE$577,9,FALSE)</f>
        <v>5</v>
      </c>
      <c r="E92" s="29">
        <f>VLOOKUP($M92,CornerStats!$A$3:$AE$577,11,FALSE)</f>
        <v>4.583333333333333</v>
      </c>
      <c r="F92" s="29">
        <f>VLOOKUP($M92,CornerStats!$A$3:$AE$577,12,FALSE)</f>
        <v>4.4000000000000004</v>
      </c>
      <c r="G92" s="27">
        <f>VLOOKUP($M92,CornerStats!$A$3:$AE$577,14,FALSE)</f>
        <v>0.41666666666666669</v>
      </c>
      <c r="H92" s="27">
        <f>VLOOKUP($M92,CornerStats!$A$3:$AE$577,15,FALSE)</f>
        <v>0.4</v>
      </c>
      <c r="I92" s="27">
        <f>VLOOKUP($M92,CornerStats!$A$3:$AE$577,17,FALSE)</f>
        <v>0.25</v>
      </c>
      <c r="J92" s="27">
        <f>VLOOKUP($M92,CornerStats!$A$3:$AE$577,18,FALSE)</f>
        <v>0.2</v>
      </c>
      <c r="K92" s="27">
        <f>VLOOKUP($M92,CornerStats!$A$3:$AE$577,20,FALSE)</f>
        <v>0.75</v>
      </c>
      <c r="L92" s="27">
        <f>VLOOKUP($M92,CornerStats!$A$3:$AE$577,21,FALSE)</f>
        <v>0.8</v>
      </c>
      <c r="M92" s="24" t="str">
        <f>Fixtures!A92</f>
        <v>Real Valladolid</v>
      </c>
      <c r="N92" s="24" t="str">
        <f>Fixtures!E92</f>
        <v>La Liga</v>
      </c>
      <c r="O92" s="25">
        <f>IF(Fixtures!C92&gt;7,Fixtures!D92)</f>
        <v>43793</v>
      </c>
      <c r="P92" s="24" t="str">
        <f>Fixtures!B92</f>
        <v>Sevilla</v>
      </c>
      <c r="Q92" s="22">
        <f>VLOOKUP($P92,CornerStats!$A$3:$AE$577,5,FALSE)</f>
        <v>9.6666666666666661</v>
      </c>
      <c r="R92" s="22">
        <f>VLOOKUP($P92,CornerStats!$A$3:$AE$577,7,FALSE)</f>
        <v>10</v>
      </c>
      <c r="S92" s="22">
        <f>VLOOKUP($P92,CornerStats!$A$3:$AE$577,8,FALSE)</f>
        <v>6.083333333333333</v>
      </c>
      <c r="T92" s="22">
        <f>VLOOKUP($P92,CornerStats!$A$3:$AE$577,10,FALSE)</f>
        <v>4.666666666666667</v>
      </c>
      <c r="U92" s="29">
        <f>VLOOKUP($P92,CornerStats!$A$3:$AE$577,11,FALSE)</f>
        <v>3.5833333333333335</v>
      </c>
      <c r="V92" s="29">
        <f>VLOOKUP($P92,CornerStats!$A$3:$AE$577,13,FALSE)</f>
        <v>5.333333333333333</v>
      </c>
      <c r="W92" s="27">
        <f>VLOOKUP($P92,CornerStats!$A$3:$AE$577,14,FALSE)</f>
        <v>0.58333333333333337</v>
      </c>
      <c r="X92" s="27">
        <f>VLOOKUP($P92,CornerStats!$A$3:$AE$577,16,FALSE)</f>
        <v>0.5</v>
      </c>
      <c r="Y92" s="27">
        <f>VLOOKUP($P92,CornerStats!$A$3:$AE$577,17,FALSE)</f>
        <v>0.33333333333333331</v>
      </c>
      <c r="Z92" s="27">
        <f>VLOOKUP($P92,CornerStats!$A$3:$AE$577,19,FALSE)</f>
        <v>0.5</v>
      </c>
      <c r="AA92" s="27">
        <f>VLOOKUP($P92,CornerStats!$A$3:$AE$577,20,FALSE)</f>
        <v>0.66666666666666663</v>
      </c>
      <c r="AB92" s="27">
        <f>VLOOKUP($P92,CornerStats!$A$3:$AE$577,22,FALSE)</f>
        <v>0.5</v>
      </c>
    </row>
    <row r="93" spans="1:28" hidden="1" x14ac:dyDescent="0.3">
      <c r="A93" s="22">
        <f>VLOOKUP($M93,CornerStats!$A$3:$AE$577,5,FALSE)</f>
        <v>11.166666666666666</v>
      </c>
      <c r="B93" s="22">
        <f>VLOOKUP($M93,CornerStats!$A$3:$AE$577,6,FALSE)</f>
        <v>10.166666666666666</v>
      </c>
      <c r="C93" s="22">
        <f>VLOOKUP($M93,CornerStats!$A$3:$AE$577,8,FALSE)</f>
        <v>5.166666666666667</v>
      </c>
      <c r="D93" s="22">
        <f>VLOOKUP($M93,CornerStats!$A$3:$AE$577,9,FALSE)</f>
        <v>4.833333333333333</v>
      </c>
      <c r="E93" s="29">
        <f>VLOOKUP($M93,CornerStats!$A$3:$AE$577,11,FALSE)</f>
        <v>6</v>
      </c>
      <c r="F93" s="29">
        <f>VLOOKUP($M93,CornerStats!$A$3:$AE$577,12,FALSE)</f>
        <v>5.333333333333333</v>
      </c>
      <c r="G93" s="27">
        <f>VLOOKUP($M93,CornerStats!$A$3:$AE$577,14,FALSE)</f>
        <v>0.83333333333333337</v>
      </c>
      <c r="H93" s="27">
        <f>VLOOKUP($M93,CornerStats!$A$3:$AE$577,15,FALSE)</f>
        <v>0.66666666666666663</v>
      </c>
      <c r="I93" s="27">
        <f>VLOOKUP($M93,CornerStats!$A$3:$AE$577,17,FALSE)</f>
        <v>0.58333333333333337</v>
      </c>
      <c r="J93" s="27">
        <f>VLOOKUP($M93,CornerStats!$A$3:$AE$577,18,FALSE)</f>
        <v>0.33333333333333331</v>
      </c>
      <c r="K93" s="27">
        <f>VLOOKUP($M93,CornerStats!$A$3:$AE$577,20,FALSE)</f>
        <v>0.5</v>
      </c>
      <c r="L93" s="27">
        <f>VLOOKUP($M93,CornerStats!$A$3:$AE$577,21,FALSE)</f>
        <v>0.66666666666666663</v>
      </c>
      <c r="M93" s="24" t="str">
        <f>Fixtures!A93</f>
        <v>Toulouse</v>
      </c>
      <c r="N93" s="24" t="str">
        <f>Fixtures!E93</f>
        <v>Ligue 1</v>
      </c>
      <c r="O93" s="25">
        <f>IF(Fixtures!C93&gt;7,Fixtures!D93)</f>
        <v>43793</v>
      </c>
      <c r="P93" s="24" t="str">
        <f>Fixtures!B93</f>
        <v>Olympique Marseille</v>
      </c>
      <c r="Q93" s="22">
        <f>VLOOKUP($P93,CornerStats!$A$3:$AE$577,5,FALSE)</f>
        <v>10.166666666666666</v>
      </c>
      <c r="R93" s="22">
        <f>VLOOKUP($P93,CornerStats!$A$3:$AE$577,7,FALSE)</f>
        <v>9.3333333333333339</v>
      </c>
      <c r="S93" s="22">
        <f>VLOOKUP($P93,CornerStats!$A$3:$AE$577,8,FALSE)</f>
        <v>5.333333333333333</v>
      </c>
      <c r="T93" s="22">
        <f>VLOOKUP($P93,CornerStats!$A$3:$AE$577,10,FALSE)</f>
        <v>3.8333333333333335</v>
      </c>
      <c r="U93" s="29">
        <f>VLOOKUP($P93,CornerStats!$A$3:$AE$577,11,FALSE)</f>
        <v>4.833333333333333</v>
      </c>
      <c r="V93" s="29">
        <f>VLOOKUP($P93,CornerStats!$A$3:$AE$577,13,FALSE)</f>
        <v>5.5</v>
      </c>
      <c r="W93" s="27">
        <f>VLOOKUP($P93,CornerStats!$A$3:$AE$577,14,FALSE)</f>
        <v>0.66666666666666663</v>
      </c>
      <c r="X93" s="27">
        <f>VLOOKUP($P93,CornerStats!$A$3:$AE$577,16,FALSE)</f>
        <v>0.66666666666666663</v>
      </c>
      <c r="Y93" s="27">
        <f>VLOOKUP($P93,CornerStats!$A$3:$AE$577,17,FALSE)</f>
        <v>0.41666666666666669</v>
      </c>
      <c r="Z93" s="27">
        <f>VLOOKUP($P93,CornerStats!$A$3:$AE$577,19,FALSE)</f>
        <v>0.16666666666666666</v>
      </c>
      <c r="AA93" s="27">
        <f>VLOOKUP($P93,CornerStats!$A$3:$AE$577,20,FALSE)</f>
        <v>0.83333333333333337</v>
      </c>
      <c r="AB93" s="27">
        <f>VLOOKUP($P93,CornerStats!$A$3:$AE$577,22,FALSE)</f>
        <v>1</v>
      </c>
    </row>
    <row r="94" spans="1:28" hidden="1" x14ac:dyDescent="0.3">
      <c r="A94" s="22">
        <f>VLOOKUP($M94,CornerStats!$A$3:$AE$577,5,FALSE)</f>
        <v>9.6666666666666661</v>
      </c>
      <c r="B94" s="22">
        <f>VLOOKUP($M94,CornerStats!$A$3:$AE$577,6,FALSE)</f>
        <v>11.5</v>
      </c>
      <c r="C94" s="22">
        <f>VLOOKUP($M94,CornerStats!$A$3:$AE$577,8,FALSE)</f>
        <v>4.25</v>
      </c>
      <c r="D94" s="22">
        <f>VLOOKUP($M94,CornerStats!$A$3:$AE$577,9,FALSE)</f>
        <v>4.333333333333333</v>
      </c>
      <c r="E94" s="29">
        <f>VLOOKUP($M94,CornerStats!$A$3:$AE$577,11,FALSE)</f>
        <v>5.416666666666667</v>
      </c>
      <c r="F94" s="29">
        <f>VLOOKUP($M94,CornerStats!$A$3:$AE$577,12,FALSE)</f>
        <v>7.166666666666667</v>
      </c>
      <c r="G94" s="27">
        <f>VLOOKUP($M94,CornerStats!$A$3:$AE$577,14,FALSE)</f>
        <v>0.66666666666666663</v>
      </c>
      <c r="H94" s="27">
        <f>VLOOKUP($M94,CornerStats!$A$3:$AE$577,15,FALSE)</f>
        <v>0.83333333333333337</v>
      </c>
      <c r="I94" s="27">
        <f>VLOOKUP($M94,CornerStats!$A$3:$AE$577,17,FALSE)</f>
        <v>0.25</v>
      </c>
      <c r="J94" s="27">
        <f>VLOOKUP($M94,CornerStats!$A$3:$AE$577,18,FALSE)</f>
        <v>0.5</v>
      </c>
      <c r="K94" s="27">
        <f>VLOOKUP($M94,CornerStats!$A$3:$AE$577,20,FALSE)</f>
        <v>0.75</v>
      </c>
      <c r="L94" s="27">
        <f>VLOOKUP($M94,CornerStats!$A$3:$AE$577,21,FALSE)</f>
        <v>0.5</v>
      </c>
      <c r="M94" s="24" t="str">
        <f>Fixtures!A94</f>
        <v>Bordeaux</v>
      </c>
      <c r="N94" s="24" t="str">
        <f>Fixtures!E94</f>
        <v>Ligue 1</v>
      </c>
      <c r="O94" s="25">
        <f>IF(Fixtures!C94&gt;7,Fixtures!D94)</f>
        <v>43793</v>
      </c>
      <c r="P94" s="24" t="str">
        <f>Fixtures!B94</f>
        <v>Monaco</v>
      </c>
      <c r="Q94" s="22">
        <f>VLOOKUP($P94,CornerStats!$A$3:$AE$577,5,FALSE)</f>
        <v>9.1666666666666661</v>
      </c>
      <c r="R94" s="22">
        <f>VLOOKUP($P94,CornerStats!$A$3:$AE$577,7,FALSE)</f>
        <v>9</v>
      </c>
      <c r="S94" s="22">
        <f>VLOOKUP($P94,CornerStats!$A$3:$AE$577,8,FALSE)</f>
        <v>4.333333333333333</v>
      </c>
      <c r="T94" s="22">
        <f>VLOOKUP($P94,CornerStats!$A$3:$AE$577,10,FALSE)</f>
        <v>3.8333333333333335</v>
      </c>
      <c r="U94" s="29">
        <f>VLOOKUP($P94,CornerStats!$A$3:$AE$577,11,FALSE)</f>
        <v>4.833333333333333</v>
      </c>
      <c r="V94" s="29">
        <f>VLOOKUP($P94,CornerStats!$A$3:$AE$577,13,FALSE)</f>
        <v>5.166666666666667</v>
      </c>
      <c r="W94" s="27">
        <f>VLOOKUP($P94,CornerStats!$A$3:$AE$577,14,FALSE)</f>
        <v>0.58333333333333337</v>
      </c>
      <c r="X94" s="27">
        <f>VLOOKUP($P94,CornerStats!$A$3:$AE$577,16,FALSE)</f>
        <v>0.66666666666666663</v>
      </c>
      <c r="Y94" s="27">
        <f>VLOOKUP($P94,CornerStats!$A$3:$AE$577,17,FALSE)</f>
        <v>0.25</v>
      </c>
      <c r="Z94" s="27">
        <f>VLOOKUP($P94,CornerStats!$A$3:$AE$577,19,FALSE)</f>
        <v>0.16666666666666666</v>
      </c>
      <c r="AA94" s="27">
        <f>VLOOKUP($P94,CornerStats!$A$3:$AE$577,20,FALSE)</f>
        <v>0.75</v>
      </c>
      <c r="AB94" s="27">
        <f>VLOOKUP($P94,CornerStats!$A$3:$AE$577,22,FALSE)</f>
        <v>0.83333333333333337</v>
      </c>
    </row>
    <row r="95" spans="1:28" hidden="1" x14ac:dyDescent="0.3">
      <c r="A95" s="22">
        <f>VLOOKUP($M95,CornerStats!$A$3:$AE$577,5,FALSE)</f>
        <v>10.583333333333334</v>
      </c>
      <c r="B95" s="22">
        <f>VLOOKUP($M95,CornerStats!$A$3:$AE$577,6,FALSE)</f>
        <v>8.8333333333333339</v>
      </c>
      <c r="C95" s="22">
        <f>VLOOKUP($M95,CornerStats!$A$3:$AE$577,8,FALSE)</f>
        <v>5.083333333333333</v>
      </c>
      <c r="D95" s="22">
        <f>VLOOKUP($M95,CornerStats!$A$3:$AE$577,9,FALSE)</f>
        <v>5.5</v>
      </c>
      <c r="E95" s="29">
        <f>VLOOKUP($M95,CornerStats!$A$3:$AE$577,11,FALSE)</f>
        <v>5.5</v>
      </c>
      <c r="F95" s="29">
        <f>VLOOKUP($M95,CornerStats!$A$3:$AE$577,12,FALSE)</f>
        <v>3.3333333333333335</v>
      </c>
      <c r="G95" s="27">
        <f>VLOOKUP($M95,CornerStats!$A$3:$AE$577,14,FALSE)</f>
        <v>0.66666666666666663</v>
      </c>
      <c r="H95" s="27">
        <f>VLOOKUP($M95,CornerStats!$A$3:$AE$577,15,FALSE)</f>
        <v>0.5</v>
      </c>
      <c r="I95" s="27">
        <f>VLOOKUP($M95,CornerStats!$A$3:$AE$577,17,FALSE)</f>
        <v>0.5</v>
      </c>
      <c r="J95" s="27">
        <f>VLOOKUP($M95,CornerStats!$A$3:$AE$577,18,FALSE)</f>
        <v>0.33333333333333331</v>
      </c>
      <c r="K95" s="27">
        <f>VLOOKUP($M95,CornerStats!$A$3:$AE$577,20,FALSE)</f>
        <v>0.58333333333333337</v>
      </c>
      <c r="L95" s="27">
        <f>VLOOKUP($M95,CornerStats!$A$3:$AE$577,21,FALSE)</f>
        <v>0.66666666666666663</v>
      </c>
      <c r="M95" s="24" t="str">
        <f>Fixtures!A95</f>
        <v>Saint-Etienne</v>
      </c>
      <c r="N95" s="24" t="str">
        <f>Fixtures!E95</f>
        <v>Ligue 1</v>
      </c>
      <c r="O95" s="25">
        <f>IF(Fixtures!C95&gt;7,Fixtures!D95)</f>
        <v>43793</v>
      </c>
      <c r="P95" s="24" t="str">
        <f>Fixtures!B95</f>
        <v>Montpellier</v>
      </c>
      <c r="Q95" s="22">
        <f>VLOOKUP($P95,CornerStats!$A$3:$AE$577,5,FALSE)</f>
        <v>9.9166666666666661</v>
      </c>
      <c r="R95" s="22">
        <f>VLOOKUP($P95,CornerStats!$A$3:$AE$577,7,FALSE)</f>
        <v>9.8333333333333339</v>
      </c>
      <c r="S95" s="22">
        <f>VLOOKUP($P95,CornerStats!$A$3:$AE$577,8,FALSE)</f>
        <v>5.25</v>
      </c>
      <c r="T95" s="22">
        <f>VLOOKUP($P95,CornerStats!$A$3:$AE$577,10,FALSE)</f>
        <v>4.166666666666667</v>
      </c>
      <c r="U95" s="29">
        <f>VLOOKUP($P95,CornerStats!$A$3:$AE$577,11,FALSE)</f>
        <v>4.666666666666667</v>
      </c>
      <c r="V95" s="29">
        <f>VLOOKUP($P95,CornerStats!$A$3:$AE$577,13,FALSE)</f>
        <v>5.666666666666667</v>
      </c>
      <c r="W95" s="27">
        <f>VLOOKUP($P95,CornerStats!$A$3:$AE$577,14,FALSE)</f>
        <v>0.5</v>
      </c>
      <c r="X95" s="27">
        <f>VLOOKUP($P95,CornerStats!$A$3:$AE$577,16,FALSE)</f>
        <v>0.33333333333333331</v>
      </c>
      <c r="Y95" s="27">
        <f>VLOOKUP($P95,CornerStats!$A$3:$AE$577,17,FALSE)</f>
        <v>0.33333333333333331</v>
      </c>
      <c r="Z95" s="27">
        <f>VLOOKUP($P95,CornerStats!$A$3:$AE$577,19,FALSE)</f>
        <v>0.33333333333333331</v>
      </c>
      <c r="AA95" s="27">
        <f>VLOOKUP($P95,CornerStats!$A$3:$AE$577,20,FALSE)</f>
        <v>0.66666666666666663</v>
      </c>
      <c r="AB95" s="27">
        <f>VLOOKUP($P95,CornerStats!$A$3:$AE$577,22,FALSE)</f>
        <v>0.66666666666666663</v>
      </c>
    </row>
    <row r="96" spans="1:28" hidden="1" x14ac:dyDescent="0.3">
      <c r="A96" s="22">
        <f>VLOOKUP($M96,CornerStats!$A$3:$AE$577,5,FALSE)</f>
        <v>11.5</v>
      </c>
      <c r="B96" s="22">
        <f>VLOOKUP($M96,CornerStats!$A$3:$AE$577,6,FALSE)</f>
        <v>10.199999999999999</v>
      </c>
      <c r="C96" s="22">
        <f>VLOOKUP($M96,CornerStats!$A$3:$AE$577,8,FALSE)</f>
        <v>4.2</v>
      </c>
      <c r="D96" s="22">
        <f>VLOOKUP($M96,CornerStats!$A$3:$AE$577,9,FALSE)</f>
        <v>4.8</v>
      </c>
      <c r="E96" s="29">
        <f>VLOOKUP($M96,CornerStats!$A$3:$AE$577,11,FALSE)</f>
        <v>7.3</v>
      </c>
      <c r="F96" s="29">
        <f>VLOOKUP($M96,CornerStats!$A$3:$AE$577,12,FALSE)</f>
        <v>5.4</v>
      </c>
      <c r="G96" s="27">
        <f>VLOOKUP($M96,CornerStats!$A$3:$AE$577,14,FALSE)</f>
        <v>0.7</v>
      </c>
      <c r="H96" s="27">
        <f>VLOOKUP($M96,CornerStats!$A$3:$AE$577,15,FALSE)</f>
        <v>0.6</v>
      </c>
      <c r="I96" s="27">
        <f>VLOOKUP($M96,CornerStats!$A$3:$AE$577,17,FALSE)</f>
        <v>0.5</v>
      </c>
      <c r="J96" s="27">
        <f>VLOOKUP($M96,CornerStats!$A$3:$AE$577,18,FALSE)</f>
        <v>0.4</v>
      </c>
      <c r="K96" s="27">
        <f>VLOOKUP($M96,CornerStats!$A$3:$AE$577,20,FALSE)</f>
        <v>0.6</v>
      </c>
      <c r="L96" s="27">
        <f>VLOOKUP($M96,CornerStats!$A$3:$AE$577,21,FALSE)</f>
        <v>0.8</v>
      </c>
      <c r="M96" s="24" t="str">
        <f>Fixtures!A96</f>
        <v>Hoffenheim</v>
      </c>
      <c r="N96" s="24" t="str">
        <f>Fixtures!E96</f>
        <v>Bundesliga</v>
      </c>
      <c r="O96" s="25">
        <f>IF(Fixtures!C96&gt;7,Fixtures!D96)</f>
        <v>43793</v>
      </c>
      <c r="P96" s="24" t="str">
        <f>Fixtures!B96</f>
        <v>Mainz 05</v>
      </c>
      <c r="Q96" s="22">
        <f>VLOOKUP($P96,CornerStats!$A$3:$AE$577,5,FALSE)</f>
        <v>10.7</v>
      </c>
      <c r="R96" s="22">
        <f>VLOOKUP($P96,CornerStats!$A$3:$AE$577,7,FALSE)</f>
        <v>10.666666666666666</v>
      </c>
      <c r="S96" s="22">
        <f>VLOOKUP($P96,CornerStats!$A$3:$AE$577,8,FALSE)</f>
        <v>5</v>
      </c>
      <c r="T96" s="22">
        <f>VLOOKUP($P96,CornerStats!$A$3:$AE$577,10,FALSE)</f>
        <v>4.333333333333333</v>
      </c>
      <c r="U96" s="29">
        <f>VLOOKUP($P96,CornerStats!$A$3:$AE$577,11,FALSE)</f>
        <v>5.7</v>
      </c>
      <c r="V96" s="29">
        <f>VLOOKUP($P96,CornerStats!$A$3:$AE$577,13,FALSE)</f>
        <v>6.333333333333333</v>
      </c>
      <c r="W96" s="27">
        <f>VLOOKUP($P96,CornerStats!$A$3:$AE$577,14,FALSE)</f>
        <v>0.8</v>
      </c>
      <c r="X96" s="27">
        <f>VLOOKUP($P96,CornerStats!$A$3:$AE$577,16,FALSE)</f>
        <v>0.83333333333333337</v>
      </c>
      <c r="Y96" s="27">
        <f>VLOOKUP($P96,CornerStats!$A$3:$AE$577,17,FALSE)</f>
        <v>0.4</v>
      </c>
      <c r="Z96" s="27">
        <f>VLOOKUP($P96,CornerStats!$A$3:$AE$577,19,FALSE)</f>
        <v>0.33333333333333331</v>
      </c>
      <c r="AA96" s="27">
        <f>VLOOKUP($P96,CornerStats!$A$3:$AE$577,20,FALSE)</f>
        <v>0.8</v>
      </c>
      <c r="AB96" s="27">
        <f>VLOOKUP($P96,CornerStats!$A$3:$AE$577,22,FALSE)</f>
        <v>0.83333333333333337</v>
      </c>
    </row>
    <row r="97" spans="1:28" hidden="1" x14ac:dyDescent="0.3">
      <c r="A97" s="22">
        <f>VLOOKUP($M97,CornerStats!$A$3:$AE$577,5,FALSE)</f>
        <v>8.5</v>
      </c>
      <c r="B97" s="22">
        <f>VLOOKUP($M97,CornerStats!$A$3:$AE$577,6,FALSE)</f>
        <v>8.1999999999999993</v>
      </c>
      <c r="C97" s="22">
        <f>VLOOKUP($M97,CornerStats!$A$3:$AE$577,8,FALSE)</f>
        <v>2.6</v>
      </c>
      <c r="D97" s="22">
        <f>VLOOKUP($M97,CornerStats!$A$3:$AE$577,9,FALSE)</f>
        <v>2</v>
      </c>
      <c r="E97" s="29">
        <f>VLOOKUP($M97,CornerStats!$A$3:$AE$577,11,FALSE)</f>
        <v>5.9</v>
      </c>
      <c r="F97" s="29">
        <f>VLOOKUP($M97,CornerStats!$A$3:$AE$577,12,FALSE)</f>
        <v>6.2</v>
      </c>
      <c r="G97" s="27">
        <f>VLOOKUP($M97,CornerStats!$A$3:$AE$577,14,FALSE)</f>
        <v>0.5</v>
      </c>
      <c r="H97" s="27">
        <f>VLOOKUP($M97,CornerStats!$A$3:$AE$577,15,FALSE)</f>
        <v>0.4</v>
      </c>
      <c r="I97" s="27">
        <f>VLOOKUP($M97,CornerStats!$A$3:$AE$577,17,FALSE)</f>
        <v>0.2</v>
      </c>
      <c r="J97" s="27">
        <f>VLOOKUP($M97,CornerStats!$A$3:$AE$577,18,FALSE)</f>
        <v>0.2</v>
      </c>
      <c r="K97" s="27">
        <f>VLOOKUP($M97,CornerStats!$A$3:$AE$577,20,FALSE)</f>
        <v>0.9</v>
      </c>
      <c r="L97" s="27">
        <f>VLOOKUP($M97,CornerStats!$A$3:$AE$577,21,FALSE)</f>
        <v>0.8</v>
      </c>
      <c r="M97" s="24" t="str">
        <f>Fixtures!A97</f>
        <v>Augsburg</v>
      </c>
      <c r="N97" s="24" t="str">
        <f>Fixtures!E97</f>
        <v>Bundesliga</v>
      </c>
      <c r="O97" s="25">
        <f>IF(Fixtures!C97&gt;7,Fixtures!D97)</f>
        <v>43793</v>
      </c>
      <c r="P97" s="24" t="str">
        <f>Fixtures!B97</f>
        <v>Hertha BSC</v>
      </c>
      <c r="Q97" s="22">
        <f>VLOOKUP($P97,CornerStats!$A$3:$AE$577,5,FALSE)</f>
        <v>9.3000000000000007</v>
      </c>
      <c r="R97" s="22">
        <f>VLOOKUP($P97,CornerStats!$A$3:$AE$577,7,FALSE)</f>
        <v>9.6666666666666661</v>
      </c>
      <c r="S97" s="22">
        <f>VLOOKUP($P97,CornerStats!$A$3:$AE$577,8,FALSE)</f>
        <v>3.5</v>
      </c>
      <c r="T97" s="22">
        <f>VLOOKUP($P97,CornerStats!$A$3:$AE$577,10,FALSE)</f>
        <v>3.1666666666666665</v>
      </c>
      <c r="U97" s="29">
        <f>VLOOKUP($P97,CornerStats!$A$3:$AE$577,11,FALSE)</f>
        <v>5.8</v>
      </c>
      <c r="V97" s="29">
        <f>VLOOKUP($P97,CornerStats!$A$3:$AE$577,13,FALSE)</f>
        <v>6.5</v>
      </c>
      <c r="W97" s="27">
        <f>VLOOKUP($P97,CornerStats!$A$3:$AE$577,14,FALSE)</f>
        <v>0.6</v>
      </c>
      <c r="X97" s="27">
        <f>VLOOKUP($P97,CornerStats!$A$3:$AE$577,16,FALSE)</f>
        <v>0.66666666666666663</v>
      </c>
      <c r="Y97" s="27">
        <f>VLOOKUP($P97,CornerStats!$A$3:$AE$577,17,FALSE)</f>
        <v>0.4</v>
      </c>
      <c r="Z97" s="27">
        <f>VLOOKUP($P97,CornerStats!$A$3:$AE$577,19,FALSE)</f>
        <v>0.5</v>
      </c>
      <c r="AA97" s="27">
        <f>VLOOKUP($P97,CornerStats!$A$3:$AE$577,20,FALSE)</f>
        <v>0.7</v>
      </c>
      <c r="AB97" s="27">
        <f>VLOOKUP($P97,CornerStats!$A$3:$AE$577,22,FALSE)</f>
        <v>0.5</v>
      </c>
    </row>
    <row r="98" spans="1:28" hidden="1" x14ac:dyDescent="0.3">
      <c r="A98" s="22">
        <f>VLOOKUP($M98,CornerStats!$A$3:$AE$577,5,FALSE)</f>
        <v>12.636363636363637</v>
      </c>
      <c r="B98" s="22">
        <f>VLOOKUP($M98,CornerStats!$A$3:$AE$577,6,FALSE)</f>
        <v>10.166666666666666</v>
      </c>
      <c r="C98" s="22">
        <f>VLOOKUP($M98,CornerStats!$A$3:$AE$577,8,FALSE)</f>
        <v>4.2727272727272725</v>
      </c>
      <c r="D98" s="22">
        <f>VLOOKUP($M98,CornerStats!$A$3:$AE$577,9,FALSE)</f>
        <v>4.666666666666667</v>
      </c>
      <c r="E98" s="29">
        <f>VLOOKUP($M98,CornerStats!$A$3:$AE$577,11,FALSE)</f>
        <v>8.3636363636363633</v>
      </c>
      <c r="F98" s="29">
        <f>VLOOKUP($M98,CornerStats!$A$3:$AE$577,12,FALSE)</f>
        <v>5.5</v>
      </c>
      <c r="G98" s="27">
        <f>VLOOKUP($M98,CornerStats!$A$3:$AE$577,14,FALSE)</f>
        <v>0.81818181818181823</v>
      </c>
      <c r="H98" s="27">
        <f>VLOOKUP($M98,CornerStats!$A$3:$AE$577,15,FALSE)</f>
        <v>0.66666666666666663</v>
      </c>
      <c r="I98" s="27">
        <f>VLOOKUP($M98,CornerStats!$A$3:$AE$577,17,FALSE)</f>
        <v>0.72727272727272729</v>
      </c>
      <c r="J98" s="27">
        <f>VLOOKUP($M98,CornerStats!$A$3:$AE$577,18,FALSE)</f>
        <v>0.5</v>
      </c>
      <c r="K98" s="27">
        <f>VLOOKUP($M98,CornerStats!$A$3:$AE$577,20,FALSE)</f>
        <v>0.27272727272727271</v>
      </c>
      <c r="L98" s="27">
        <f>VLOOKUP($M98,CornerStats!$A$3:$AE$577,21,FALSE)</f>
        <v>0.5</v>
      </c>
      <c r="M98" s="24" t="str">
        <f>Fixtures!A98</f>
        <v>Aston Villa</v>
      </c>
      <c r="N98" s="24" t="str">
        <f>Fixtures!E98</f>
        <v>Premier League</v>
      </c>
      <c r="O98" s="25">
        <f>IF(Fixtures!C98&gt;7,Fixtures!D98)</f>
        <v>43794</v>
      </c>
      <c r="P98" s="24" t="str">
        <f>Fixtures!B98</f>
        <v>Newcastle United</v>
      </c>
      <c r="Q98" s="22">
        <f>VLOOKUP($P98,CornerStats!$A$3:$AE$577,5,FALSE)</f>
        <v>10.090909090909092</v>
      </c>
      <c r="R98" s="22">
        <f>VLOOKUP($P98,CornerStats!$A$3:$AE$577,7,FALSE)</f>
        <v>10.833333333333334</v>
      </c>
      <c r="S98" s="22">
        <f>VLOOKUP($P98,CornerStats!$A$3:$AE$577,8,FALSE)</f>
        <v>3.4545454545454546</v>
      </c>
      <c r="T98" s="22">
        <f>VLOOKUP($P98,CornerStats!$A$3:$AE$577,10,FALSE)</f>
        <v>2.5</v>
      </c>
      <c r="U98" s="29">
        <f>VLOOKUP($P98,CornerStats!$A$3:$AE$577,11,FALSE)</f>
        <v>6.6363636363636367</v>
      </c>
      <c r="V98" s="29">
        <f>VLOOKUP($P98,CornerStats!$A$3:$AE$577,13,FALSE)</f>
        <v>8.3333333333333339</v>
      </c>
      <c r="W98" s="27">
        <f>VLOOKUP($P98,CornerStats!$A$3:$AE$577,14,FALSE)</f>
        <v>0.81818181818181823</v>
      </c>
      <c r="X98" s="27">
        <f>VLOOKUP($P98,CornerStats!$A$3:$AE$577,16,FALSE)</f>
        <v>1</v>
      </c>
      <c r="Y98" s="27">
        <f>VLOOKUP($P98,CornerStats!$A$3:$AE$577,17,FALSE)</f>
        <v>0.45454545454545453</v>
      </c>
      <c r="Z98" s="27">
        <f>VLOOKUP($P98,CornerStats!$A$3:$AE$577,19,FALSE)</f>
        <v>0.66666666666666663</v>
      </c>
      <c r="AA98" s="27">
        <f>VLOOKUP($P98,CornerStats!$A$3:$AE$577,20,FALSE)</f>
        <v>0.81818181818181823</v>
      </c>
      <c r="AB98" s="27">
        <f>VLOOKUP($P98,CornerStats!$A$3:$AE$577,22,FALSE)</f>
        <v>0.66666666666666663</v>
      </c>
    </row>
    <row r="99" spans="1:28" hidden="1" x14ac:dyDescent="0.3">
      <c r="A99" s="22">
        <f>VLOOKUP($M99,CornerStats!$A$3:$AE$577,5,FALSE)</f>
        <v>12.636363636363637</v>
      </c>
      <c r="B99" s="22">
        <f>VLOOKUP($M99,CornerStats!$A$3:$AE$577,6,FALSE)</f>
        <v>11.666666666666666</v>
      </c>
      <c r="C99" s="22">
        <f>VLOOKUP($M99,CornerStats!$A$3:$AE$577,8,FALSE)</f>
        <v>5.6363636363636367</v>
      </c>
      <c r="D99" s="22">
        <f>VLOOKUP($M99,CornerStats!$A$3:$AE$577,9,FALSE)</f>
        <v>6.166666666666667</v>
      </c>
      <c r="E99" s="29">
        <f>VLOOKUP($M99,CornerStats!$A$3:$AE$577,11,FALSE)</f>
        <v>7</v>
      </c>
      <c r="F99" s="29">
        <f>VLOOKUP($M99,CornerStats!$A$3:$AE$577,12,FALSE)</f>
        <v>5.5</v>
      </c>
      <c r="G99" s="27">
        <f>VLOOKUP($M99,CornerStats!$A$3:$AE$577,14,FALSE)</f>
        <v>0.90909090909090906</v>
      </c>
      <c r="H99" s="27">
        <f>VLOOKUP($M99,CornerStats!$A$3:$AE$577,15,FALSE)</f>
        <v>0.83333333333333337</v>
      </c>
      <c r="I99" s="27">
        <f>VLOOKUP($M99,CornerStats!$A$3:$AE$577,17,FALSE)</f>
        <v>0.90909090909090906</v>
      </c>
      <c r="J99" s="27">
        <f>VLOOKUP($M99,CornerStats!$A$3:$AE$577,18,FALSE)</f>
        <v>0.83333333333333337</v>
      </c>
      <c r="K99" s="27">
        <f>VLOOKUP($M99,CornerStats!$A$3:$AE$577,20,FALSE)</f>
        <v>0.18181818181818182</v>
      </c>
      <c r="L99" s="27">
        <f>VLOOKUP($M99,CornerStats!$A$3:$AE$577,21,FALSE)</f>
        <v>0.33333333333333331</v>
      </c>
      <c r="M99" s="24" t="str">
        <f>Fixtures!A99</f>
        <v>SPAL</v>
      </c>
      <c r="N99" s="24" t="str">
        <f>Fixtures!E99</f>
        <v>Serie A</v>
      </c>
      <c r="O99" s="25">
        <f>IF(Fixtures!C99&gt;7,Fixtures!D99)</f>
        <v>43794</v>
      </c>
      <c r="P99" s="24" t="str">
        <f>Fixtures!B99</f>
        <v>Genoa</v>
      </c>
      <c r="Q99" s="22">
        <f>VLOOKUP($P99,CornerStats!$A$3:$AE$577,5,FALSE)</f>
        <v>10.545454545454545</v>
      </c>
      <c r="R99" s="22">
        <f>VLOOKUP($P99,CornerStats!$A$3:$AE$577,7,FALSE)</f>
        <v>9.4</v>
      </c>
      <c r="S99" s="22">
        <f>VLOOKUP($P99,CornerStats!$A$3:$AE$577,8,FALSE)</f>
        <v>5.6363636363636367</v>
      </c>
      <c r="T99" s="22">
        <f>VLOOKUP($P99,CornerStats!$A$3:$AE$577,10,FALSE)</f>
        <v>4</v>
      </c>
      <c r="U99" s="29">
        <f>VLOOKUP($P99,CornerStats!$A$3:$AE$577,11,FALSE)</f>
        <v>4.9090909090909092</v>
      </c>
      <c r="V99" s="29">
        <f>VLOOKUP($P99,CornerStats!$A$3:$AE$577,13,FALSE)</f>
        <v>5.4</v>
      </c>
      <c r="W99" s="27">
        <f>VLOOKUP($P99,CornerStats!$A$3:$AE$577,14,FALSE)</f>
        <v>0.63636363636363635</v>
      </c>
      <c r="X99" s="27">
        <f>VLOOKUP($P99,CornerStats!$A$3:$AE$577,16,FALSE)</f>
        <v>0.6</v>
      </c>
      <c r="Y99" s="27">
        <f>VLOOKUP($P99,CornerStats!$A$3:$AE$577,17,FALSE)</f>
        <v>0.45454545454545453</v>
      </c>
      <c r="Z99" s="27">
        <f>VLOOKUP($P99,CornerStats!$A$3:$AE$577,19,FALSE)</f>
        <v>0.4</v>
      </c>
      <c r="AA99" s="27">
        <f>VLOOKUP($P99,CornerStats!$A$3:$AE$577,20,FALSE)</f>
        <v>0.54545454545454541</v>
      </c>
      <c r="AB99" s="27">
        <f>VLOOKUP($P99,CornerStats!$A$3:$AE$577,22,FALSE)</f>
        <v>0.6</v>
      </c>
    </row>
    <row r="100" spans="1:28" hidden="1" x14ac:dyDescent="0.3">
      <c r="A100" s="22">
        <f>VLOOKUP($M100,CornerStats!$A$3:$AE$577,5,FALSE)</f>
        <v>10.666666666666666</v>
      </c>
      <c r="B100" s="22">
        <f>VLOOKUP($M100,CornerStats!$A$3:$AE$577,6,FALSE)</f>
        <v>9.4285714285714288</v>
      </c>
      <c r="C100" s="22">
        <f>VLOOKUP($M100,CornerStats!$A$3:$AE$577,8,FALSE)</f>
        <v>4.916666666666667</v>
      </c>
      <c r="D100" s="22">
        <f>VLOOKUP($M100,CornerStats!$A$3:$AE$577,9,FALSE)</f>
        <v>4.8571428571428568</v>
      </c>
      <c r="E100" s="29">
        <f>VLOOKUP($M100,CornerStats!$A$3:$AE$577,11,FALSE)</f>
        <v>5.75</v>
      </c>
      <c r="F100" s="29">
        <f>VLOOKUP($M100,CornerStats!$A$3:$AE$577,12,FALSE)</f>
        <v>4.5714285714285712</v>
      </c>
      <c r="G100" s="27">
        <f>VLOOKUP($M100,CornerStats!$A$3:$AE$577,14,FALSE)</f>
        <v>0.83333333333333337</v>
      </c>
      <c r="H100" s="27">
        <f>VLOOKUP($M100,CornerStats!$A$3:$AE$577,15,FALSE)</f>
        <v>0.7142857142857143</v>
      </c>
      <c r="I100" s="27">
        <f>VLOOKUP($M100,CornerStats!$A$3:$AE$577,17,FALSE)</f>
        <v>0.25</v>
      </c>
      <c r="J100" s="27">
        <f>VLOOKUP($M100,CornerStats!$A$3:$AE$577,18,FALSE)</f>
        <v>0</v>
      </c>
      <c r="K100" s="27">
        <f>VLOOKUP($M100,CornerStats!$A$3:$AE$577,20,FALSE)</f>
        <v>0.83333333333333337</v>
      </c>
      <c r="L100" s="27">
        <f>VLOOKUP($M100,CornerStats!$A$3:$AE$577,21,FALSE)</f>
        <v>1</v>
      </c>
      <c r="M100" s="24" t="str">
        <f>Fixtures!A100</f>
        <v>Celta Vigo</v>
      </c>
      <c r="N100" s="24" t="str">
        <f>Fixtures!E100</f>
        <v>La Liga</v>
      </c>
      <c r="O100" s="25">
        <f>IF(Fixtures!C100&gt;7,Fixtures!D100)</f>
        <v>43798</v>
      </c>
      <c r="P100" s="24" t="str">
        <f>Fixtures!B100</f>
        <v>Real Valladolid</v>
      </c>
      <c r="Q100" s="22">
        <f>VLOOKUP($P100,CornerStats!$A$3:$AE$577,5,FALSE)</f>
        <v>9</v>
      </c>
      <c r="R100" s="22">
        <f>VLOOKUP($P100,CornerStats!$A$3:$AE$577,7,FALSE)</f>
        <v>8.7142857142857135</v>
      </c>
      <c r="S100" s="22">
        <f>VLOOKUP($P100,CornerStats!$A$3:$AE$577,8,FALSE)</f>
        <v>4.416666666666667</v>
      </c>
      <c r="T100" s="22">
        <f>VLOOKUP($P100,CornerStats!$A$3:$AE$577,10,FALSE)</f>
        <v>4</v>
      </c>
      <c r="U100" s="29">
        <f>VLOOKUP($P100,CornerStats!$A$3:$AE$577,11,FALSE)</f>
        <v>4.583333333333333</v>
      </c>
      <c r="V100" s="29">
        <f>VLOOKUP($P100,CornerStats!$A$3:$AE$577,13,FALSE)</f>
        <v>4.7142857142857144</v>
      </c>
      <c r="W100" s="27">
        <f>VLOOKUP($P100,CornerStats!$A$3:$AE$577,14,FALSE)</f>
        <v>0.41666666666666669</v>
      </c>
      <c r="X100" s="27">
        <f>VLOOKUP($P100,CornerStats!$A$3:$AE$577,16,FALSE)</f>
        <v>0.42857142857142855</v>
      </c>
      <c r="Y100" s="27">
        <f>VLOOKUP($P100,CornerStats!$A$3:$AE$577,17,FALSE)</f>
        <v>0.25</v>
      </c>
      <c r="Z100" s="27">
        <f>VLOOKUP($P100,CornerStats!$A$3:$AE$577,19,FALSE)</f>
        <v>0.2857142857142857</v>
      </c>
      <c r="AA100" s="27">
        <f>VLOOKUP($P100,CornerStats!$A$3:$AE$577,20,FALSE)</f>
        <v>0.75</v>
      </c>
      <c r="AB100" s="27">
        <f>VLOOKUP($P100,CornerStats!$A$3:$AE$577,22,FALSE)</f>
        <v>0.7142857142857143</v>
      </c>
    </row>
    <row r="101" spans="1:28" hidden="1" x14ac:dyDescent="0.3">
      <c r="A101" s="22">
        <f>VLOOKUP($M101,CornerStats!$A$3:$AE$577,5,FALSE)</f>
        <v>10.166666666666666</v>
      </c>
      <c r="B101" s="22">
        <f>VLOOKUP($M101,CornerStats!$A$3:$AE$577,6,FALSE)</f>
        <v>11</v>
      </c>
      <c r="C101" s="22">
        <f>VLOOKUP($M101,CornerStats!$A$3:$AE$577,8,FALSE)</f>
        <v>5.333333333333333</v>
      </c>
      <c r="D101" s="22">
        <f>VLOOKUP($M101,CornerStats!$A$3:$AE$577,9,FALSE)</f>
        <v>6.833333333333333</v>
      </c>
      <c r="E101" s="29">
        <f>VLOOKUP($M101,CornerStats!$A$3:$AE$577,11,FALSE)</f>
        <v>4.833333333333333</v>
      </c>
      <c r="F101" s="29">
        <f>VLOOKUP($M101,CornerStats!$A$3:$AE$577,12,FALSE)</f>
        <v>4.166666666666667</v>
      </c>
      <c r="G101" s="27">
        <f>VLOOKUP($M101,CornerStats!$A$3:$AE$577,14,FALSE)</f>
        <v>0.66666666666666663</v>
      </c>
      <c r="H101" s="27">
        <f>VLOOKUP($M101,CornerStats!$A$3:$AE$577,15,FALSE)</f>
        <v>0.66666666666666663</v>
      </c>
      <c r="I101" s="27">
        <f>VLOOKUP($M101,CornerStats!$A$3:$AE$577,17,FALSE)</f>
        <v>0.41666666666666669</v>
      </c>
      <c r="J101" s="27">
        <f>VLOOKUP($M101,CornerStats!$A$3:$AE$577,18,FALSE)</f>
        <v>0.66666666666666663</v>
      </c>
      <c r="K101" s="27">
        <f>VLOOKUP($M101,CornerStats!$A$3:$AE$577,20,FALSE)</f>
        <v>0.83333333333333337</v>
      </c>
      <c r="L101" s="27">
        <f>VLOOKUP($M101,CornerStats!$A$3:$AE$577,21,FALSE)</f>
        <v>0.66666666666666663</v>
      </c>
      <c r="M101" s="24" t="str">
        <f>Fixtures!A101</f>
        <v>Olympique Marseille</v>
      </c>
      <c r="N101" s="24" t="str">
        <f>Fixtures!E101</f>
        <v>Ligue 1</v>
      </c>
      <c r="O101" s="25">
        <f>IF(Fixtures!C101&gt;7,Fixtures!D101)</f>
        <v>43798</v>
      </c>
      <c r="P101" s="24" t="str">
        <f>Fixtures!B101</f>
        <v>Brest</v>
      </c>
      <c r="Q101" s="22">
        <f>VLOOKUP($P101,CornerStats!$A$3:$AE$577,5,FALSE)</f>
        <v>10.583333333333334</v>
      </c>
      <c r="R101" s="22">
        <f>VLOOKUP($P101,CornerStats!$A$3:$AE$577,7,FALSE)</f>
        <v>11</v>
      </c>
      <c r="S101" s="22">
        <f>VLOOKUP($P101,CornerStats!$A$3:$AE$577,8,FALSE)</f>
        <v>4.25</v>
      </c>
      <c r="T101" s="22">
        <f>VLOOKUP($P101,CornerStats!$A$3:$AE$577,10,FALSE)</f>
        <v>4.333333333333333</v>
      </c>
      <c r="U101" s="29">
        <f>VLOOKUP($P101,CornerStats!$A$3:$AE$577,11,FALSE)</f>
        <v>6.333333333333333</v>
      </c>
      <c r="V101" s="29">
        <f>VLOOKUP($P101,CornerStats!$A$3:$AE$577,13,FALSE)</f>
        <v>6.666666666666667</v>
      </c>
      <c r="W101" s="27">
        <f>VLOOKUP($P101,CornerStats!$A$3:$AE$577,14,FALSE)</f>
        <v>0.66666666666666663</v>
      </c>
      <c r="X101" s="27">
        <f>VLOOKUP($P101,CornerStats!$A$3:$AE$577,16,FALSE)</f>
        <v>0.66666666666666663</v>
      </c>
      <c r="Y101" s="27">
        <f>VLOOKUP($P101,CornerStats!$A$3:$AE$577,17,FALSE)</f>
        <v>0.58333333333333337</v>
      </c>
      <c r="Z101" s="27">
        <f>VLOOKUP($P101,CornerStats!$A$3:$AE$577,19,FALSE)</f>
        <v>0.5</v>
      </c>
      <c r="AA101" s="27">
        <f>VLOOKUP($P101,CornerStats!$A$3:$AE$577,20,FALSE)</f>
        <v>0.66666666666666663</v>
      </c>
      <c r="AB101" s="27">
        <f>VLOOKUP($P101,CornerStats!$A$3:$AE$577,22,FALSE)</f>
        <v>0.5</v>
      </c>
    </row>
    <row r="102" spans="1:28" hidden="1" x14ac:dyDescent="0.3">
      <c r="A102" s="22">
        <f>VLOOKUP($M102,CornerStats!$A$3:$AE$577,5,FALSE)</f>
        <v>9.4</v>
      </c>
      <c r="B102" s="22">
        <f>VLOOKUP($M102,CornerStats!$A$3:$AE$577,6,FALSE)</f>
        <v>9</v>
      </c>
      <c r="C102" s="22">
        <f>VLOOKUP($M102,CornerStats!$A$3:$AE$577,8,FALSE)</f>
        <v>5.3</v>
      </c>
      <c r="D102" s="22">
        <f>VLOOKUP($M102,CornerStats!$A$3:$AE$577,9,FALSE)</f>
        <v>5.4</v>
      </c>
      <c r="E102" s="29">
        <f>VLOOKUP($M102,CornerStats!$A$3:$AE$577,11,FALSE)</f>
        <v>4.0999999999999996</v>
      </c>
      <c r="F102" s="29">
        <f>VLOOKUP($M102,CornerStats!$A$3:$AE$577,12,FALSE)</f>
        <v>3.6</v>
      </c>
      <c r="G102" s="27">
        <f>VLOOKUP($M102,CornerStats!$A$3:$AE$577,14,FALSE)</f>
        <v>0.6</v>
      </c>
      <c r="H102" s="27">
        <f>VLOOKUP($M102,CornerStats!$A$3:$AE$577,15,FALSE)</f>
        <v>0.6</v>
      </c>
      <c r="I102" s="27">
        <f>VLOOKUP($M102,CornerStats!$A$3:$AE$577,17,FALSE)</f>
        <v>0.3</v>
      </c>
      <c r="J102" s="27">
        <f>VLOOKUP($M102,CornerStats!$A$3:$AE$577,18,FALSE)</f>
        <v>0</v>
      </c>
      <c r="K102" s="27">
        <f>VLOOKUP($M102,CornerStats!$A$3:$AE$577,20,FALSE)</f>
        <v>0.9</v>
      </c>
      <c r="L102" s="27">
        <f>VLOOKUP($M102,CornerStats!$A$3:$AE$577,21,FALSE)</f>
        <v>1</v>
      </c>
      <c r="M102" s="24" t="str">
        <f>Fixtures!A102</f>
        <v>Schalke 04</v>
      </c>
      <c r="N102" s="24" t="str">
        <f>Fixtures!E102</f>
        <v>Bundesliga</v>
      </c>
      <c r="O102" s="25">
        <f>IF(Fixtures!C102&gt;7,Fixtures!D102)</f>
        <v>43798</v>
      </c>
      <c r="P102" s="24" t="str">
        <f>Fixtures!B102</f>
        <v>Union Berlin</v>
      </c>
      <c r="Q102" s="22">
        <f>VLOOKUP($P102,CornerStats!$A$3:$AE$577,5,FALSE)</f>
        <v>8.6999999999999993</v>
      </c>
      <c r="R102" s="22">
        <f>VLOOKUP($P102,CornerStats!$A$3:$AE$577,7,FALSE)</f>
        <v>8.75</v>
      </c>
      <c r="S102" s="22">
        <f>VLOOKUP($P102,CornerStats!$A$3:$AE$577,8,FALSE)</f>
        <v>3.6</v>
      </c>
      <c r="T102" s="22">
        <f>VLOOKUP($P102,CornerStats!$A$3:$AE$577,10,FALSE)</f>
        <v>2.75</v>
      </c>
      <c r="U102" s="29">
        <f>VLOOKUP($P102,CornerStats!$A$3:$AE$577,11,FALSE)</f>
        <v>5.0999999999999996</v>
      </c>
      <c r="V102" s="29">
        <f>VLOOKUP($P102,CornerStats!$A$3:$AE$577,13,FALSE)</f>
        <v>6</v>
      </c>
      <c r="W102" s="27">
        <f>VLOOKUP($P102,CornerStats!$A$3:$AE$577,14,FALSE)</f>
        <v>0.7</v>
      </c>
      <c r="X102" s="27">
        <f>VLOOKUP($P102,CornerStats!$A$3:$AE$577,16,FALSE)</f>
        <v>0.75</v>
      </c>
      <c r="Y102" s="27">
        <f>VLOOKUP($P102,CornerStats!$A$3:$AE$577,17,FALSE)</f>
        <v>0.2</v>
      </c>
      <c r="Z102" s="27">
        <f>VLOOKUP($P102,CornerStats!$A$3:$AE$577,19,FALSE)</f>
        <v>0</v>
      </c>
      <c r="AA102" s="27">
        <f>VLOOKUP($P102,CornerStats!$A$3:$AE$577,20,FALSE)</f>
        <v>1</v>
      </c>
      <c r="AB102" s="27">
        <f>VLOOKUP($P102,CornerStats!$A$3:$AE$577,22,FALSE)</f>
        <v>1</v>
      </c>
    </row>
    <row r="103" spans="1:28" hidden="1" x14ac:dyDescent="0.3">
      <c r="A103" s="22">
        <f>VLOOKUP($M103,CornerStats!$A$3:$AE$577,5,FALSE)</f>
        <v>11.363636363636363</v>
      </c>
      <c r="B103" s="22">
        <f>VLOOKUP($M103,CornerStats!$A$3:$AE$577,6,FALSE)</f>
        <v>11.2</v>
      </c>
      <c r="C103" s="22">
        <f>VLOOKUP($M103,CornerStats!$A$3:$AE$577,8,FALSE)</f>
        <v>5.0909090909090908</v>
      </c>
      <c r="D103" s="22">
        <f>VLOOKUP($M103,CornerStats!$A$3:$AE$577,9,FALSE)</f>
        <v>5.4</v>
      </c>
      <c r="E103" s="29">
        <f>VLOOKUP($M103,CornerStats!$A$3:$AE$577,11,FALSE)</f>
        <v>6.2727272727272725</v>
      </c>
      <c r="F103" s="29">
        <f>VLOOKUP($M103,CornerStats!$A$3:$AE$577,12,FALSE)</f>
        <v>5.8</v>
      </c>
      <c r="G103" s="27">
        <f>VLOOKUP($M103,CornerStats!$A$3:$AE$577,14,FALSE)</f>
        <v>0.90909090909090906</v>
      </c>
      <c r="H103" s="27">
        <f>VLOOKUP($M103,CornerStats!$A$3:$AE$577,15,FALSE)</f>
        <v>1</v>
      </c>
      <c r="I103" s="27">
        <f>VLOOKUP($M103,CornerStats!$A$3:$AE$577,17,FALSE)</f>
        <v>0.45454545454545453</v>
      </c>
      <c r="J103" s="27">
        <f>VLOOKUP($M103,CornerStats!$A$3:$AE$577,18,FALSE)</f>
        <v>0.4</v>
      </c>
      <c r="K103" s="27">
        <f>VLOOKUP($M103,CornerStats!$A$3:$AE$577,20,FALSE)</f>
        <v>0.63636363636363635</v>
      </c>
      <c r="L103" s="27">
        <f>VLOOKUP($M103,CornerStats!$A$3:$AE$577,21,FALSE)</f>
        <v>0.8</v>
      </c>
      <c r="M103" s="24" t="str">
        <f>Fixtures!A103</f>
        <v>Burnley</v>
      </c>
      <c r="N103" s="24" t="str">
        <f>Fixtures!E103</f>
        <v>Premier League</v>
      </c>
      <c r="O103" s="25">
        <f>IF(Fixtures!C103&gt;7,Fixtures!D103)</f>
        <v>43799</v>
      </c>
      <c r="P103" s="24" t="str">
        <f>Fixtures!B103</f>
        <v>Crystal Palace</v>
      </c>
      <c r="Q103" s="22">
        <f>VLOOKUP($P103,CornerStats!$A$3:$AE$577,5,FALSE)</f>
        <v>10</v>
      </c>
      <c r="R103" s="22">
        <f>VLOOKUP($P103,CornerStats!$A$3:$AE$577,7,FALSE)</f>
        <v>9.8000000000000007</v>
      </c>
      <c r="S103" s="22">
        <f>VLOOKUP($P103,CornerStats!$A$3:$AE$577,8,FALSE)</f>
        <v>4.2727272727272725</v>
      </c>
      <c r="T103" s="22">
        <f>VLOOKUP($P103,CornerStats!$A$3:$AE$577,10,FALSE)</f>
        <v>3</v>
      </c>
      <c r="U103" s="29">
        <f>VLOOKUP($P103,CornerStats!$A$3:$AE$577,11,FALSE)</f>
        <v>5.7272727272727275</v>
      </c>
      <c r="V103" s="29">
        <f>VLOOKUP($P103,CornerStats!$A$3:$AE$577,13,FALSE)</f>
        <v>6.8</v>
      </c>
      <c r="W103" s="27">
        <f>VLOOKUP($P103,CornerStats!$A$3:$AE$577,14,FALSE)</f>
        <v>0.63636363636363635</v>
      </c>
      <c r="X103" s="27">
        <f>VLOOKUP($P103,CornerStats!$A$3:$AE$577,16,FALSE)</f>
        <v>0.6</v>
      </c>
      <c r="Y103" s="27">
        <f>VLOOKUP($P103,CornerStats!$A$3:$AE$577,17,FALSE)</f>
        <v>0.45454545454545453</v>
      </c>
      <c r="Z103" s="27">
        <f>VLOOKUP($P103,CornerStats!$A$3:$AE$577,19,FALSE)</f>
        <v>0.4</v>
      </c>
      <c r="AA103" s="27">
        <f>VLOOKUP($P103,CornerStats!$A$3:$AE$577,20,FALSE)</f>
        <v>0.63636363636363635</v>
      </c>
      <c r="AB103" s="27">
        <f>VLOOKUP($P103,CornerStats!$A$3:$AE$577,22,FALSE)</f>
        <v>0.6</v>
      </c>
    </row>
    <row r="104" spans="1:28" hidden="1" x14ac:dyDescent="0.3">
      <c r="A104" s="22">
        <f>VLOOKUP($M104,CornerStats!$A$3:$AE$577,5,FALSE)</f>
        <v>8.9090909090909083</v>
      </c>
      <c r="B104" s="22">
        <f>VLOOKUP($M104,CornerStats!$A$3:$AE$577,6,FALSE)</f>
        <v>8.8000000000000007</v>
      </c>
      <c r="C104" s="22">
        <f>VLOOKUP($M104,CornerStats!$A$3:$AE$577,8,FALSE)</f>
        <v>5.7272727272727275</v>
      </c>
      <c r="D104" s="22">
        <f>VLOOKUP($M104,CornerStats!$A$3:$AE$577,9,FALSE)</f>
        <v>5.8</v>
      </c>
      <c r="E104" s="29">
        <f>VLOOKUP($M104,CornerStats!$A$3:$AE$577,11,FALSE)</f>
        <v>3.1818181818181817</v>
      </c>
      <c r="F104" s="29">
        <f>VLOOKUP($M104,CornerStats!$A$3:$AE$577,12,FALSE)</f>
        <v>3</v>
      </c>
      <c r="G104" s="27">
        <f>VLOOKUP($M104,CornerStats!$A$3:$AE$577,14,FALSE)</f>
        <v>0.54545454545454541</v>
      </c>
      <c r="H104" s="27">
        <f>VLOOKUP($M104,CornerStats!$A$3:$AE$577,15,FALSE)</f>
        <v>0.6</v>
      </c>
      <c r="I104" s="27">
        <f>VLOOKUP($M104,CornerStats!$A$3:$AE$577,17,FALSE)</f>
        <v>0.27272727272727271</v>
      </c>
      <c r="J104" s="27">
        <f>VLOOKUP($M104,CornerStats!$A$3:$AE$577,18,FALSE)</f>
        <v>0.2</v>
      </c>
      <c r="K104" s="27">
        <f>VLOOKUP($M104,CornerStats!$A$3:$AE$577,20,FALSE)</f>
        <v>0.90909090909090906</v>
      </c>
      <c r="L104" s="27">
        <f>VLOOKUP($M104,CornerStats!$A$3:$AE$577,21,FALSE)</f>
        <v>1</v>
      </c>
      <c r="M104" s="24" t="str">
        <f>Fixtures!A104</f>
        <v>Chelsea</v>
      </c>
      <c r="N104" s="24" t="str">
        <f>Fixtures!E104</f>
        <v>Premier League</v>
      </c>
      <c r="O104" s="25">
        <f>IF(Fixtures!C104&gt;7,Fixtures!D104)</f>
        <v>43799</v>
      </c>
      <c r="P104" s="24" t="str">
        <f>Fixtures!B104</f>
        <v>West Ham United</v>
      </c>
      <c r="Q104" s="22">
        <f>VLOOKUP($P104,CornerStats!$A$3:$AE$577,5,FALSE)</f>
        <v>10</v>
      </c>
      <c r="R104" s="22">
        <f>VLOOKUP($P104,CornerStats!$A$3:$AE$577,7,FALSE)</f>
        <v>12</v>
      </c>
      <c r="S104" s="22">
        <f>VLOOKUP($P104,CornerStats!$A$3:$AE$577,8,FALSE)</f>
        <v>5.0909090909090908</v>
      </c>
      <c r="T104" s="22">
        <f>VLOOKUP($P104,CornerStats!$A$3:$AE$577,10,FALSE)</f>
        <v>5</v>
      </c>
      <c r="U104" s="29">
        <f>VLOOKUP($P104,CornerStats!$A$3:$AE$577,11,FALSE)</f>
        <v>4.9090909090909092</v>
      </c>
      <c r="V104" s="29">
        <f>VLOOKUP($P104,CornerStats!$A$3:$AE$577,13,FALSE)</f>
        <v>7</v>
      </c>
      <c r="W104" s="27">
        <f>VLOOKUP($P104,CornerStats!$A$3:$AE$577,14,FALSE)</f>
        <v>0.72727272727272729</v>
      </c>
      <c r="X104" s="27">
        <f>VLOOKUP($P104,CornerStats!$A$3:$AE$577,16,FALSE)</f>
        <v>0.8</v>
      </c>
      <c r="Y104" s="27">
        <f>VLOOKUP($P104,CornerStats!$A$3:$AE$577,17,FALSE)</f>
        <v>0.45454545454545453</v>
      </c>
      <c r="Z104" s="27">
        <f>VLOOKUP($P104,CornerStats!$A$3:$AE$577,19,FALSE)</f>
        <v>0.8</v>
      </c>
      <c r="AA104" s="27">
        <f>VLOOKUP($P104,CornerStats!$A$3:$AE$577,20,FALSE)</f>
        <v>0.54545454545454541</v>
      </c>
      <c r="AB104" s="27">
        <f>VLOOKUP($P104,CornerStats!$A$3:$AE$577,22,FALSE)</f>
        <v>0.2</v>
      </c>
    </row>
    <row r="105" spans="1:28" hidden="1" x14ac:dyDescent="0.3">
      <c r="A105" s="22">
        <f>VLOOKUP($M105,CornerStats!$A$3:$AE$577,5,FALSE)</f>
        <v>10.545454545454545</v>
      </c>
      <c r="B105" s="22">
        <f>VLOOKUP($M105,CornerStats!$A$3:$AE$577,6,FALSE)</f>
        <v>11</v>
      </c>
      <c r="C105" s="22">
        <f>VLOOKUP($M105,CornerStats!$A$3:$AE$577,8,FALSE)</f>
        <v>6.5454545454545459</v>
      </c>
      <c r="D105" s="22">
        <f>VLOOKUP($M105,CornerStats!$A$3:$AE$577,9,FALSE)</f>
        <v>7.8</v>
      </c>
      <c r="E105" s="29">
        <f>VLOOKUP($M105,CornerStats!$A$3:$AE$577,11,FALSE)</f>
        <v>4</v>
      </c>
      <c r="F105" s="29">
        <f>VLOOKUP($M105,CornerStats!$A$3:$AE$577,12,FALSE)</f>
        <v>3.2</v>
      </c>
      <c r="G105" s="27">
        <f>VLOOKUP($M105,CornerStats!$A$3:$AE$577,14,FALSE)</f>
        <v>0.90909090909090906</v>
      </c>
      <c r="H105" s="27">
        <f>VLOOKUP($M105,CornerStats!$A$3:$AE$577,15,FALSE)</f>
        <v>1</v>
      </c>
      <c r="I105" s="27">
        <f>VLOOKUP($M105,CornerStats!$A$3:$AE$577,17,FALSE)</f>
        <v>0.54545454545454541</v>
      </c>
      <c r="J105" s="27">
        <f>VLOOKUP($M105,CornerStats!$A$3:$AE$577,18,FALSE)</f>
        <v>0.6</v>
      </c>
      <c r="K105" s="27">
        <f>VLOOKUP($M105,CornerStats!$A$3:$AE$577,20,FALSE)</f>
        <v>0.72727272727272729</v>
      </c>
      <c r="L105" s="27">
        <f>VLOOKUP($M105,CornerStats!$A$3:$AE$577,21,FALSE)</f>
        <v>0.8</v>
      </c>
      <c r="M105" s="24" t="str">
        <f>Fixtures!A105</f>
        <v>Liverpool</v>
      </c>
      <c r="N105" s="24" t="str">
        <f>Fixtures!E105</f>
        <v>Premier League</v>
      </c>
      <c r="O105" s="25">
        <f>IF(Fixtures!C105&gt;7,Fixtures!D105)</f>
        <v>43799</v>
      </c>
      <c r="P105" s="24" t="str">
        <f>Fixtures!B105</f>
        <v>Brighton &amp; Hove Albion</v>
      </c>
      <c r="Q105" s="22">
        <f>VLOOKUP($P105,CornerStats!$A$3:$AE$577,5,FALSE)</f>
        <v>9.3636363636363633</v>
      </c>
      <c r="R105" s="22">
        <f>VLOOKUP($P105,CornerStats!$A$3:$AE$577,7,FALSE)</f>
        <v>8.6</v>
      </c>
      <c r="S105" s="22">
        <f>VLOOKUP($P105,CornerStats!$A$3:$AE$577,8,FALSE)</f>
        <v>4</v>
      </c>
      <c r="T105" s="22">
        <f>VLOOKUP($P105,CornerStats!$A$3:$AE$577,10,FALSE)</f>
        <v>2.6</v>
      </c>
      <c r="U105" s="29">
        <f>VLOOKUP($P105,CornerStats!$A$3:$AE$577,11,FALSE)</f>
        <v>5.3636363636363633</v>
      </c>
      <c r="V105" s="29">
        <f>VLOOKUP($P105,CornerStats!$A$3:$AE$577,13,FALSE)</f>
        <v>6</v>
      </c>
      <c r="W105" s="27">
        <f>VLOOKUP($P105,CornerStats!$A$3:$AE$577,14,FALSE)</f>
        <v>0.54545454545454541</v>
      </c>
      <c r="X105" s="27">
        <f>VLOOKUP($P105,CornerStats!$A$3:$AE$577,16,FALSE)</f>
        <v>0.4</v>
      </c>
      <c r="Y105" s="27">
        <f>VLOOKUP($P105,CornerStats!$A$3:$AE$577,17,FALSE)</f>
        <v>0.36363636363636365</v>
      </c>
      <c r="Z105" s="27">
        <f>VLOOKUP($P105,CornerStats!$A$3:$AE$577,19,FALSE)</f>
        <v>0.2</v>
      </c>
      <c r="AA105" s="27">
        <f>VLOOKUP($P105,CornerStats!$A$3:$AE$577,20,FALSE)</f>
        <v>0.72727272727272729</v>
      </c>
      <c r="AB105" s="27">
        <f>VLOOKUP($P105,CornerStats!$A$3:$AE$577,22,FALSE)</f>
        <v>0.8</v>
      </c>
    </row>
    <row r="106" spans="1:28" hidden="1" x14ac:dyDescent="0.3">
      <c r="A106" s="22">
        <f>VLOOKUP($M106,CornerStats!$A$3:$AE$577,5,FALSE)</f>
        <v>10.090909090909092</v>
      </c>
      <c r="B106" s="22">
        <f>VLOOKUP($M106,CornerStats!$A$3:$AE$577,6,FALSE)</f>
        <v>9.1999999999999993</v>
      </c>
      <c r="C106" s="22">
        <f>VLOOKUP($M106,CornerStats!$A$3:$AE$577,8,FALSE)</f>
        <v>3.4545454545454546</v>
      </c>
      <c r="D106" s="22">
        <f>VLOOKUP($M106,CornerStats!$A$3:$AE$577,9,FALSE)</f>
        <v>4.5999999999999996</v>
      </c>
      <c r="E106" s="29">
        <f>VLOOKUP($M106,CornerStats!$A$3:$AE$577,11,FALSE)</f>
        <v>6.6363636363636367</v>
      </c>
      <c r="F106" s="29">
        <f>VLOOKUP($M106,CornerStats!$A$3:$AE$577,12,FALSE)</f>
        <v>4.5999999999999996</v>
      </c>
      <c r="G106" s="27">
        <f>VLOOKUP($M106,CornerStats!$A$3:$AE$577,14,FALSE)</f>
        <v>0.81818181818181823</v>
      </c>
      <c r="H106" s="27">
        <f>VLOOKUP($M106,CornerStats!$A$3:$AE$577,15,FALSE)</f>
        <v>0.6</v>
      </c>
      <c r="I106" s="27">
        <f>VLOOKUP($M106,CornerStats!$A$3:$AE$577,17,FALSE)</f>
        <v>0.45454545454545453</v>
      </c>
      <c r="J106" s="27">
        <f>VLOOKUP($M106,CornerStats!$A$3:$AE$577,18,FALSE)</f>
        <v>0.2</v>
      </c>
      <c r="K106" s="27">
        <f>VLOOKUP($M106,CornerStats!$A$3:$AE$577,20,FALSE)</f>
        <v>0.81818181818181823</v>
      </c>
      <c r="L106" s="27">
        <f>VLOOKUP($M106,CornerStats!$A$3:$AE$577,21,FALSE)</f>
        <v>1</v>
      </c>
      <c r="M106" s="24" t="str">
        <f>Fixtures!A106</f>
        <v>Newcastle United</v>
      </c>
      <c r="N106" s="24" t="str">
        <f>Fixtures!E106</f>
        <v>Premier League</v>
      </c>
      <c r="O106" s="25">
        <f>IF(Fixtures!C106&gt;7,Fixtures!D106)</f>
        <v>43799</v>
      </c>
      <c r="P106" s="24" t="str">
        <f>Fixtures!B106</f>
        <v>Manchester City</v>
      </c>
      <c r="Q106" s="22">
        <f>VLOOKUP($P106,CornerStats!$A$3:$AE$577,5,FALSE)</f>
        <v>11.454545454545455</v>
      </c>
      <c r="R106" s="22">
        <f>VLOOKUP($P106,CornerStats!$A$3:$AE$577,7,FALSE)</f>
        <v>9.1999999999999993</v>
      </c>
      <c r="S106" s="22">
        <f>VLOOKUP($P106,CornerStats!$A$3:$AE$577,8,FALSE)</f>
        <v>8.8181818181818183</v>
      </c>
      <c r="T106" s="22">
        <f>VLOOKUP($P106,CornerStats!$A$3:$AE$577,10,FALSE)</f>
        <v>6.4</v>
      </c>
      <c r="U106" s="29">
        <f>VLOOKUP($P106,CornerStats!$A$3:$AE$577,11,FALSE)</f>
        <v>2.6363636363636362</v>
      </c>
      <c r="V106" s="29">
        <f>VLOOKUP($P106,CornerStats!$A$3:$AE$577,13,FALSE)</f>
        <v>2.8</v>
      </c>
      <c r="W106" s="27">
        <f>VLOOKUP($P106,CornerStats!$A$3:$AE$577,14,FALSE)</f>
        <v>0.81818181818181823</v>
      </c>
      <c r="X106" s="27">
        <f>VLOOKUP($P106,CornerStats!$A$3:$AE$577,16,FALSE)</f>
        <v>0.6</v>
      </c>
      <c r="Y106" s="27">
        <f>VLOOKUP($P106,CornerStats!$A$3:$AE$577,17,FALSE)</f>
        <v>0.36363636363636365</v>
      </c>
      <c r="Z106" s="27">
        <f>VLOOKUP($P106,CornerStats!$A$3:$AE$577,19,FALSE)</f>
        <v>0.2</v>
      </c>
      <c r="AA106" s="27">
        <f>VLOOKUP($P106,CornerStats!$A$3:$AE$577,20,FALSE)</f>
        <v>0.63636363636363635</v>
      </c>
      <c r="AB106" s="27">
        <f>VLOOKUP($P106,CornerStats!$A$3:$AE$577,22,FALSE)</f>
        <v>0.8</v>
      </c>
    </row>
    <row r="107" spans="1:28" hidden="1" x14ac:dyDescent="0.3">
      <c r="A107" s="22">
        <f>VLOOKUP($M107,CornerStats!$A$3:$AE$577,5,FALSE)</f>
        <v>10.636363636363637</v>
      </c>
      <c r="B107" s="22">
        <f>VLOOKUP($M107,CornerStats!$A$3:$AE$577,6,FALSE)</f>
        <v>8.8000000000000007</v>
      </c>
      <c r="C107" s="22">
        <f>VLOOKUP($M107,CornerStats!$A$3:$AE$577,8,FALSE)</f>
        <v>3.9090909090909092</v>
      </c>
      <c r="D107" s="22">
        <f>VLOOKUP($M107,CornerStats!$A$3:$AE$577,9,FALSE)</f>
        <v>3.2</v>
      </c>
      <c r="E107" s="29">
        <f>VLOOKUP($M107,CornerStats!$A$3:$AE$577,11,FALSE)</f>
        <v>6.7272727272727275</v>
      </c>
      <c r="F107" s="29">
        <f>VLOOKUP($M107,CornerStats!$A$3:$AE$577,12,FALSE)</f>
        <v>5.6</v>
      </c>
      <c r="G107" s="27">
        <f>VLOOKUP($M107,CornerStats!$A$3:$AE$577,14,FALSE)</f>
        <v>0.72727272727272729</v>
      </c>
      <c r="H107" s="27">
        <f>VLOOKUP($M107,CornerStats!$A$3:$AE$577,15,FALSE)</f>
        <v>0.6</v>
      </c>
      <c r="I107" s="27">
        <f>VLOOKUP($M107,CornerStats!$A$3:$AE$577,17,FALSE)</f>
        <v>0.45454545454545453</v>
      </c>
      <c r="J107" s="27">
        <f>VLOOKUP($M107,CornerStats!$A$3:$AE$577,18,FALSE)</f>
        <v>0.2</v>
      </c>
      <c r="K107" s="27">
        <f>VLOOKUP($M107,CornerStats!$A$3:$AE$577,20,FALSE)</f>
        <v>0.54545454545454541</v>
      </c>
      <c r="L107" s="27">
        <f>VLOOKUP($M107,CornerStats!$A$3:$AE$577,21,FALSE)</f>
        <v>0.8</v>
      </c>
      <c r="M107" s="24" t="str">
        <f>Fixtures!A107</f>
        <v>Southampton</v>
      </c>
      <c r="N107" s="24" t="str">
        <f>Fixtures!E107</f>
        <v>Premier League</v>
      </c>
      <c r="O107" s="25">
        <f>IF(Fixtures!C107&gt;7,Fixtures!D107)</f>
        <v>43799</v>
      </c>
      <c r="P107" s="24" t="str">
        <f>Fixtures!B107</f>
        <v>Watford</v>
      </c>
      <c r="Q107" s="22">
        <f>VLOOKUP($P107,CornerStats!$A$3:$AE$577,5,FALSE)</f>
        <v>10.636363636363637</v>
      </c>
      <c r="R107" s="22">
        <f>VLOOKUP($P107,CornerStats!$A$3:$AE$577,7,FALSE)</f>
        <v>10.199999999999999</v>
      </c>
      <c r="S107" s="22">
        <f>VLOOKUP($P107,CornerStats!$A$3:$AE$577,8,FALSE)</f>
        <v>5.1818181818181817</v>
      </c>
      <c r="T107" s="22">
        <f>VLOOKUP($P107,CornerStats!$A$3:$AE$577,10,FALSE)</f>
        <v>4.8</v>
      </c>
      <c r="U107" s="29">
        <f>VLOOKUP($P107,CornerStats!$A$3:$AE$577,11,FALSE)</f>
        <v>5.4545454545454541</v>
      </c>
      <c r="V107" s="29">
        <f>VLOOKUP($P107,CornerStats!$A$3:$AE$577,13,FALSE)</f>
        <v>5.4</v>
      </c>
      <c r="W107" s="27">
        <f>VLOOKUP($P107,CornerStats!$A$3:$AE$577,14,FALSE)</f>
        <v>0.63636363636363635</v>
      </c>
      <c r="X107" s="27">
        <f>VLOOKUP($P107,CornerStats!$A$3:$AE$577,16,FALSE)</f>
        <v>0.8</v>
      </c>
      <c r="Y107" s="27">
        <f>VLOOKUP($P107,CornerStats!$A$3:$AE$577,17,FALSE)</f>
        <v>0.54545454545454541</v>
      </c>
      <c r="Z107" s="27">
        <f>VLOOKUP($P107,CornerStats!$A$3:$AE$577,19,FALSE)</f>
        <v>0.6</v>
      </c>
      <c r="AA107" s="27">
        <f>VLOOKUP($P107,CornerStats!$A$3:$AE$577,20,FALSE)</f>
        <v>0.63636363636363635</v>
      </c>
      <c r="AB107" s="27">
        <f>VLOOKUP($P107,CornerStats!$A$3:$AE$577,22,FALSE)</f>
        <v>0.8</v>
      </c>
    </row>
    <row r="108" spans="1:28" hidden="1" x14ac:dyDescent="0.3">
      <c r="A108" s="22">
        <f>VLOOKUP($M108,CornerStats!$A$3:$AE$577,5,FALSE)</f>
        <v>11.454545454545455</v>
      </c>
      <c r="B108" s="22">
        <f>VLOOKUP($M108,CornerStats!$A$3:$AE$577,6,FALSE)</f>
        <v>11.6</v>
      </c>
      <c r="C108" s="22">
        <f>VLOOKUP($M108,CornerStats!$A$3:$AE$577,8,FALSE)</f>
        <v>5.4545454545454541</v>
      </c>
      <c r="D108" s="22">
        <f>VLOOKUP($M108,CornerStats!$A$3:$AE$577,9,FALSE)</f>
        <v>8.1999999999999993</v>
      </c>
      <c r="E108" s="29">
        <f>VLOOKUP($M108,CornerStats!$A$3:$AE$577,11,FALSE)</f>
        <v>6</v>
      </c>
      <c r="F108" s="29">
        <f>VLOOKUP($M108,CornerStats!$A$3:$AE$577,12,FALSE)</f>
        <v>3.4</v>
      </c>
      <c r="G108" s="27">
        <f>VLOOKUP($M108,CornerStats!$A$3:$AE$577,14,FALSE)</f>
        <v>0.72727272727272729</v>
      </c>
      <c r="H108" s="27">
        <f>VLOOKUP($M108,CornerStats!$A$3:$AE$577,15,FALSE)</f>
        <v>0.8</v>
      </c>
      <c r="I108" s="27">
        <f>VLOOKUP($M108,CornerStats!$A$3:$AE$577,17,FALSE)</f>
        <v>0.63636363636363635</v>
      </c>
      <c r="J108" s="27">
        <f>VLOOKUP($M108,CornerStats!$A$3:$AE$577,18,FALSE)</f>
        <v>0.8</v>
      </c>
      <c r="K108" s="27">
        <f>VLOOKUP($M108,CornerStats!$A$3:$AE$577,20,FALSE)</f>
        <v>0.45454545454545453</v>
      </c>
      <c r="L108" s="27">
        <f>VLOOKUP($M108,CornerStats!$A$3:$AE$577,21,FALSE)</f>
        <v>0.2</v>
      </c>
      <c r="M108" s="24" t="str">
        <f>Fixtures!A108</f>
        <v>Tottenham Hotspur</v>
      </c>
      <c r="N108" s="24" t="str">
        <f>Fixtures!E108</f>
        <v>Premier League</v>
      </c>
      <c r="O108" s="25">
        <f>IF(Fixtures!C108&gt;7,Fixtures!D108)</f>
        <v>43799</v>
      </c>
      <c r="P108" s="24" t="str">
        <f>Fixtures!B108</f>
        <v>AFC Bournemouth</v>
      </c>
      <c r="Q108" s="22">
        <f>VLOOKUP($P108,CornerStats!$A$3:$AE$577,5,FALSE)</f>
        <v>12.363636363636363</v>
      </c>
      <c r="R108" s="22">
        <f>VLOOKUP($P108,CornerStats!$A$3:$AE$577,7,FALSE)</f>
        <v>13.4</v>
      </c>
      <c r="S108" s="22">
        <f>VLOOKUP($P108,CornerStats!$A$3:$AE$577,8,FALSE)</f>
        <v>5.4545454545454541</v>
      </c>
      <c r="T108" s="22">
        <f>VLOOKUP($P108,CornerStats!$A$3:$AE$577,10,FALSE)</f>
        <v>6</v>
      </c>
      <c r="U108" s="29">
        <f>VLOOKUP($P108,CornerStats!$A$3:$AE$577,11,FALSE)</f>
        <v>6.9090909090909092</v>
      </c>
      <c r="V108" s="29">
        <f>VLOOKUP($P108,CornerStats!$A$3:$AE$577,13,FALSE)</f>
        <v>7.4</v>
      </c>
      <c r="W108" s="27">
        <f>VLOOKUP($P108,CornerStats!$A$3:$AE$577,14,FALSE)</f>
        <v>0.90909090909090906</v>
      </c>
      <c r="X108" s="27">
        <f>VLOOKUP($P108,CornerStats!$A$3:$AE$577,16,FALSE)</f>
        <v>1</v>
      </c>
      <c r="Y108" s="27">
        <f>VLOOKUP($P108,CornerStats!$A$3:$AE$577,17,FALSE)</f>
        <v>0.63636363636363635</v>
      </c>
      <c r="Z108" s="27">
        <f>VLOOKUP($P108,CornerStats!$A$3:$AE$577,19,FALSE)</f>
        <v>0.6</v>
      </c>
      <c r="AA108" s="27">
        <f>VLOOKUP($P108,CornerStats!$A$3:$AE$577,20,FALSE)</f>
        <v>0.36363636363636365</v>
      </c>
      <c r="AB108" s="27">
        <f>VLOOKUP($P108,CornerStats!$A$3:$AE$577,22,FALSE)</f>
        <v>0.4</v>
      </c>
    </row>
    <row r="109" spans="1:28" hidden="1" x14ac:dyDescent="0.3">
      <c r="A109" s="22">
        <f>VLOOKUP($M109,CornerStats!$A$3:$AE$577,5,FALSE)</f>
        <v>11.5</v>
      </c>
      <c r="B109" s="22">
        <f>VLOOKUP($M109,CornerStats!$A$3:$AE$577,6,FALSE)</f>
        <v>12.75</v>
      </c>
      <c r="C109" s="22">
        <f>VLOOKUP($M109,CornerStats!$A$3:$AE$577,8,FALSE)</f>
        <v>5.2</v>
      </c>
      <c r="D109" s="22">
        <f>VLOOKUP($M109,CornerStats!$A$3:$AE$577,9,FALSE)</f>
        <v>5.25</v>
      </c>
      <c r="E109" s="29">
        <f>VLOOKUP($M109,CornerStats!$A$3:$AE$577,11,FALSE)</f>
        <v>6.3</v>
      </c>
      <c r="F109" s="29">
        <f>VLOOKUP($M109,CornerStats!$A$3:$AE$577,12,FALSE)</f>
        <v>7.5</v>
      </c>
      <c r="G109" s="27">
        <f>VLOOKUP($M109,CornerStats!$A$3:$AE$577,14,FALSE)</f>
        <v>0.6</v>
      </c>
      <c r="H109" s="27">
        <f>VLOOKUP($M109,CornerStats!$A$3:$AE$577,15,FALSE)</f>
        <v>0.75</v>
      </c>
      <c r="I109" s="27">
        <f>VLOOKUP($M109,CornerStats!$A$3:$AE$577,17,FALSE)</f>
        <v>0.6</v>
      </c>
      <c r="J109" s="27">
        <f>VLOOKUP($M109,CornerStats!$A$3:$AE$577,18,FALSE)</f>
        <v>0.75</v>
      </c>
      <c r="K109" s="27">
        <f>VLOOKUP($M109,CornerStats!$A$3:$AE$577,20,FALSE)</f>
        <v>0.4</v>
      </c>
      <c r="L109" s="27">
        <f>VLOOKUP($M109,CornerStats!$A$3:$AE$577,21,FALSE)</f>
        <v>0.25</v>
      </c>
      <c r="M109" s="24" t="str">
        <f>Fixtures!A109</f>
        <v>Brescia</v>
      </c>
      <c r="N109" s="24" t="str">
        <f>Fixtures!E109</f>
        <v>Serie A</v>
      </c>
      <c r="O109" s="25">
        <f>IF(Fixtures!C109&gt;7,Fixtures!D109)</f>
        <v>43799</v>
      </c>
      <c r="P109" s="24" t="str">
        <f>Fixtures!B109</f>
        <v>Atalanta</v>
      </c>
      <c r="Q109" s="22">
        <f>VLOOKUP($P109,CornerStats!$A$3:$AE$577,5,FALSE)</f>
        <v>10.545454545454545</v>
      </c>
      <c r="R109" s="22">
        <f>VLOOKUP($P109,CornerStats!$A$3:$AE$577,7,FALSE)</f>
        <v>8.6666666666666661</v>
      </c>
      <c r="S109" s="22">
        <f>VLOOKUP($P109,CornerStats!$A$3:$AE$577,8,FALSE)</f>
        <v>6.7272727272727275</v>
      </c>
      <c r="T109" s="22">
        <f>VLOOKUP($P109,CornerStats!$A$3:$AE$577,10,FALSE)</f>
        <v>4.166666666666667</v>
      </c>
      <c r="U109" s="29">
        <f>VLOOKUP($P109,CornerStats!$A$3:$AE$577,11,FALSE)</f>
        <v>3.8181818181818183</v>
      </c>
      <c r="V109" s="29">
        <f>VLOOKUP($P109,CornerStats!$A$3:$AE$577,13,FALSE)</f>
        <v>4.5</v>
      </c>
      <c r="W109" s="27">
        <f>VLOOKUP($P109,CornerStats!$A$3:$AE$577,14,FALSE)</f>
        <v>0.63636363636363635</v>
      </c>
      <c r="X109" s="27">
        <f>VLOOKUP($P109,CornerStats!$A$3:$AE$577,16,FALSE)</f>
        <v>0.5</v>
      </c>
      <c r="Y109" s="27">
        <f>VLOOKUP($P109,CornerStats!$A$3:$AE$577,17,FALSE)</f>
        <v>0.45454545454545453</v>
      </c>
      <c r="Z109" s="27">
        <f>VLOOKUP($P109,CornerStats!$A$3:$AE$577,19,FALSE)</f>
        <v>0.33333333333333331</v>
      </c>
      <c r="AA109" s="27">
        <f>VLOOKUP($P109,CornerStats!$A$3:$AE$577,20,FALSE)</f>
        <v>0.54545454545454541</v>
      </c>
      <c r="AB109" s="27">
        <f>VLOOKUP($P109,CornerStats!$A$3:$AE$577,22,FALSE)</f>
        <v>0.66666666666666663</v>
      </c>
    </row>
    <row r="110" spans="1:28" hidden="1" x14ac:dyDescent="0.3">
      <c r="A110" s="22">
        <f>VLOOKUP($M110,CornerStats!$A$3:$AE$577,5,FALSE)</f>
        <v>10.636363636363637</v>
      </c>
      <c r="B110" s="22">
        <f>VLOOKUP($M110,CornerStats!$A$3:$AE$577,6,FALSE)</f>
        <v>9.1666666666666661</v>
      </c>
      <c r="C110" s="22">
        <f>VLOOKUP($M110,CornerStats!$A$3:$AE$577,8,FALSE)</f>
        <v>6.5454545454545459</v>
      </c>
      <c r="D110" s="22">
        <f>VLOOKUP($M110,CornerStats!$A$3:$AE$577,9,FALSE)</f>
        <v>6.833333333333333</v>
      </c>
      <c r="E110" s="29">
        <f>VLOOKUP($M110,CornerStats!$A$3:$AE$577,11,FALSE)</f>
        <v>4.0909090909090908</v>
      </c>
      <c r="F110" s="29">
        <f>VLOOKUP($M110,CornerStats!$A$3:$AE$577,12,FALSE)</f>
        <v>2.3333333333333335</v>
      </c>
      <c r="G110" s="27">
        <f>VLOOKUP($M110,CornerStats!$A$3:$AE$577,14,FALSE)</f>
        <v>0.81818181818181823</v>
      </c>
      <c r="H110" s="27">
        <f>VLOOKUP($M110,CornerStats!$A$3:$AE$577,15,FALSE)</f>
        <v>0.66666666666666663</v>
      </c>
      <c r="I110" s="27">
        <f>VLOOKUP($M110,CornerStats!$A$3:$AE$577,17,FALSE)</f>
        <v>0.27272727272727271</v>
      </c>
      <c r="J110" s="27">
        <f>VLOOKUP($M110,CornerStats!$A$3:$AE$577,18,FALSE)</f>
        <v>0.16666666666666666</v>
      </c>
      <c r="K110" s="27">
        <f>VLOOKUP($M110,CornerStats!$A$3:$AE$577,20,FALSE)</f>
        <v>0.72727272727272729</v>
      </c>
      <c r="L110" s="27">
        <f>VLOOKUP($M110,CornerStats!$A$3:$AE$577,21,FALSE)</f>
        <v>0.83333333333333337</v>
      </c>
      <c r="M110" s="24" t="str">
        <f>Fixtures!A110</f>
        <v>Fiorentina</v>
      </c>
      <c r="N110" s="24" t="str">
        <f>Fixtures!E110</f>
        <v>Serie A</v>
      </c>
      <c r="O110" s="25">
        <f>IF(Fixtures!C110&gt;7,Fixtures!D110)</f>
        <v>43799</v>
      </c>
      <c r="P110" s="24" t="str">
        <f>Fixtures!B110</f>
        <v>Lecce</v>
      </c>
      <c r="Q110" s="22">
        <f>VLOOKUP($P110,CornerStats!$A$3:$AE$577,5,FALSE)</f>
        <v>12.363636363636363</v>
      </c>
      <c r="R110" s="22">
        <f>VLOOKUP($P110,CornerStats!$A$3:$AE$577,7,FALSE)</f>
        <v>12.166666666666666</v>
      </c>
      <c r="S110" s="22">
        <f>VLOOKUP($P110,CornerStats!$A$3:$AE$577,8,FALSE)</f>
        <v>3.8181818181818183</v>
      </c>
      <c r="T110" s="22">
        <f>VLOOKUP($P110,CornerStats!$A$3:$AE$577,10,FALSE)</f>
        <v>3.8333333333333335</v>
      </c>
      <c r="U110" s="29">
        <f>VLOOKUP($P110,CornerStats!$A$3:$AE$577,11,FALSE)</f>
        <v>8.545454545454545</v>
      </c>
      <c r="V110" s="29">
        <f>VLOOKUP($P110,CornerStats!$A$3:$AE$577,13,FALSE)</f>
        <v>8.3333333333333339</v>
      </c>
      <c r="W110" s="27">
        <f>VLOOKUP($P110,CornerStats!$A$3:$AE$577,14,FALSE)</f>
        <v>1</v>
      </c>
      <c r="X110" s="27">
        <f>VLOOKUP($P110,CornerStats!$A$3:$AE$577,16,FALSE)</f>
        <v>1</v>
      </c>
      <c r="Y110" s="27">
        <f>VLOOKUP($P110,CornerStats!$A$3:$AE$577,17,FALSE)</f>
        <v>0.63636363636363635</v>
      </c>
      <c r="Z110" s="27">
        <f>VLOOKUP($P110,CornerStats!$A$3:$AE$577,19,FALSE)</f>
        <v>0.66666666666666663</v>
      </c>
      <c r="AA110" s="27">
        <f>VLOOKUP($P110,CornerStats!$A$3:$AE$577,20,FALSE)</f>
        <v>0.45454545454545453</v>
      </c>
      <c r="AB110" s="27">
        <f>VLOOKUP($P110,CornerStats!$A$3:$AE$577,22,FALSE)</f>
        <v>0.5</v>
      </c>
    </row>
    <row r="111" spans="1:28" hidden="1" x14ac:dyDescent="0.3">
      <c r="A111" s="22">
        <f>VLOOKUP($M111,CornerStats!$A$3:$AE$577,5,FALSE)</f>
        <v>10.545454545454545</v>
      </c>
      <c r="B111" s="22">
        <f>VLOOKUP($M111,CornerStats!$A$3:$AE$577,6,FALSE)</f>
        <v>11.5</v>
      </c>
      <c r="C111" s="22">
        <f>VLOOKUP($M111,CornerStats!$A$3:$AE$577,8,FALSE)</f>
        <v>5.6363636363636367</v>
      </c>
      <c r="D111" s="22">
        <f>VLOOKUP($M111,CornerStats!$A$3:$AE$577,9,FALSE)</f>
        <v>7</v>
      </c>
      <c r="E111" s="29">
        <f>VLOOKUP($M111,CornerStats!$A$3:$AE$577,11,FALSE)</f>
        <v>4.9090909090909092</v>
      </c>
      <c r="F111" s="29">
        <f>VLOOKUP($M111,CornerStats!$A$3:$AE$577,12,FALSE)</f>
        <v>4.5</v>
      </c>
      <c r="G111" s="27">
        <f>VLOOKUP($M111,CornerStats!$A$3:$AE$577,14,FALSE)</f>
        <v>0.63636363636363635</v>
      </c>
      <c r="H111" s="27">
        <f>VLOOKUP($M111,CornerStats!$A$3:$AE$577,15,FALSE)</f>
        <v>0.66666666666666663</v>
      </c>
      <c r="I111" s="27">
        <f>VLOOKUP($M111,CornerStats!$A$3:$AE$577,17,FALSE)</f>
        <v>0.45454545454545453</v>
      </c>
      <c r="J111" s="27">
        <f>VLOOKUP($M111,CornerStats!$A$3:$AE$577,18,FALSE)</f>
        <v>0.5</v>
      </c>
      <c r="K111" s="27">
        <f>VLOOKUP($M111,CornerStats!$A$3:$AE$577,20,FALSE)</f>
        <v>0.54545454545454541</v>
      </c>
      <c r="L111" s="27">
        <f>VLOOKUP($M111,CornerStats!$A$3:$AE$577,21,FALSE)</f>
        <v>0.5</v>
      </c>
      <c r="M111" s="24" t="str">
        <f>Fixtures!A111</f>
        <v>Genoa</v>
      </c>
      <c r="N111" s="24" t="str">
        <f>Fixtures!E111</f>
        <v>Serie A</v>
      </c>
      <c r="O111" s="25">
        <f>IF(Fixtures!C111&gt;7,Fixtures!D111)</f>
        <v>43799</v>
      </c>
      <c r="P111" s="24" t="str">
        <f>Fixtures!B111</f>
        <v>Torino</v>
      </c>
      <c r="Q111" s="22">
        <f>VLOOKUP($P111,CornerStats!$A$3:$AE$577,5,FALSE)</f>
        <v>12.090909090909092</v>
      </c>
      <c r="R111" s="22">
        <f>VLOOKUP($P111,CornerStats!$A$3:$AE$577,7,FALSE)</f>
        <v>12</v>
      </c>
      <c r="S111" s="22">
        <f>VLOOKUP($P111,CornerStats!$A$3:$AE$577,8,FALSE)</f>
        <v>5.1818181818181817</v>
      </c>
      <c r="T111" s="22">
        <f>VLOOKUP($P111,CornerStats!$A$3:$AE$577,10,FALSE)</f>
        <v>4</v>
      </c>
      <c r="U111" s="29">
        <f>VLOOKUP($P111,CornerStats!$A$3:$AE$577,11,FALSE)</f>
        <v>6.9090909090909092</v>
      </c>
      <c r="V111" s="29">
        <f>VLOOKUP($P111,CornerStats!$A$3:$AE$577,13,FALSE)</f>
        <v>8</v>
      </c>
      <c r="W111" s="27">
        <f>VLOOKUP($P111,CornerStats!$A$3:$AE$577,14,FALSE)</f>
        <v>0.81818181818181823</v>
      </c>
      <c r="X111" s="27">
        <f>VLOOKUP($P111,CornerStats!$A$3:$AE$577,16,FALSE)</f>
        <v>0.8</v>
      </c>
      <c r="Y111" s="27">
        <f>VLOOKUP($P111,CornerStats!$A$3:$AE$577,17,FALSE)</f>
        <v>0.45454545454545453</v>
      </c>
      <c r="Z111" s="27">
        <f>VLOOKUP($P111,CornerStats!$A$3:$AE$577,19,FALSE)</f>
        <v>0.4</v>
      </c>
      <c r="AA111" s="27">
        <f>VLOOKUP($P111,CornerStats!$A$3:$AE$577,20,FALSE)</f>
        <v>0.54545454545454541</v>
      </c>
      <c r="AB111" s="27">
        <f>VLOOKUP($P111,CornerStats!$A$3:$AE$577,22,FALSE)</f>
        <v>0.6</v>
      </c>
    </row>
    <row r="112" spans="1:28" hidden="1" x14ac:dyDescent="0.3">
      <c r="A112" s="22">
        <f>VLOOKUP($M112,CornerStats!$A$3:$AE$577,5,FALSE)</f>
        <v>7.666666666666667</v>
      </c>
      <c r="B112" s="22">
        <f>VLOOKUP($M112,CornerStats!$A$3:$AE$577,6,FALSE)</f>
        <v>7.833333333333333</v>
      </c>
      <c r="C112" s="22">
        <f>VLOOKUP($M112,CornerStats!$A$3:$AE$577,8,FALSE)</f>
        <v>3.1666666666666665</v>
      </c>
      <c r="D112" s="22">
        <f>VLOOKUP($M112,CornerStats!$A$3:$AE$577,9,FALSE)</f>
        <v>3.1666666666666665</v>
      </c>
      <c r="E112" s="29">
        <f>VLOOKUP($M112,CornerStats!$A$3:$AE$577,11,FALSE)</f>
        <v>4.5</v>
      </c>
      <c r="F112" s="29">
        <f>VLOOKUP($M112,CornerStats!$A$3:$AE$577,12,FALSE)</f>
        <v>4.666666666666667</v>
      </c>
      <c r="G112" s="27">
        <f>VLOOKUP($M112,CornerStats!$A$3:$AE$577,14,FALSE)</f>
        <v>0.33333333333333331</v>
      </c>
      <c r="H112" s="27">
        <f>VLOOKUP($M112,CornerStats!$A$3:$AE$577,15,FALSE)</f>
        <v>0.33333333333333331</v>
      </c>
      <c r="I112" s="27">
        <f>VLOOKUP($M112,CornerStats!$A$3:$AE$577,17,FALSE)</f>
        <v>0.16666666666666666</v>
      </c>
      <c r="J112" s="27">
        <f>VLOOKUP($M112,CornerStats!$A$3:$AE$577,18,FALSE)</f>
        <v>0.16666666666666666</v>
      </c>
      <c r="K112" s="27">
        <f>VLOOKUP($M112,CornerStats!$A$3:$AE$577,20,FALSE)</f>
        <v>1</v>
      </c>
      <c r="L112" s="27">
        <f>VLOOKUP($M112,CornerStats!$A$3:$AE$577,21,FALSE)</f>
        <v>1</v>
      </c>
      <c r="M112" s="24" t="str">
        <f>Fixtures!A112</f>
        <v>Deportivo Alavés</v>
      </c>
      <c r="N112" s="24" t="str">
        <f>Fixtures!E112</f>
        <v>La Liga</v>
      </c>
      <c r="O112" s="25">
        <f>IF(Fixtures!C112&gt;7,Fixtures!D112)</f>
        <v>43799</v>
      </c>
      <c r="P112" s="24" t="str">
        <f>Fixtures!B112</f>
        <v>Real Madrid</v>
      </c>
      <c r="Q112" s="22">
        <f>VLOOKUP($P112,CornerStats!$A$3:$AE$577,5,FALSE)</f>
        <v>10.909090909090908</v>
      </c>
      <c r="R112" s="22">
        <f>VLOOKUP($P112,CornerStats!$A$3:$AE$577,7,FALSE)</f>
        <v>10.8</v>
      </c>
      <c r="S112" s="22">
        <f>VLOOKUP($P112,CornerStats!$A$3:$AE$577,8,FALSE)</f>
        <v>6.5454545454545459</v>
      </c>
      <c r="T112" s="22">
        <f>VLOOKUP($P112,CornerStats!$A$3:$AE$577,10,FALSE)</f>
        <v>5.8</v>
      </c>
      <c r="U112" s="29">
        <f>VLOOKUP($P112,CornerStats!$A$3:$AE$577,11,FALSE)</f>
        <v>4.3636363636363633</v>
      </c>
      <c r="V112" s="29">
        <f>VLOOKUP($P112,CornerStats!$A$3:$AE$577,13,FALSE)</f>
        <v>5</v>
      </c>
      <c r="W112" s="27">
        <f>VLOOKUP($P112,CornerStats!$A$3:$AE$577,14,FALSE)</f>
        <v>0.72727272727272729</v>
      </c>
      <c r="X112" s="27">
        <f>VLOOKUP($P112,CornerStats!$A$3:$AE$577,16,FALSE)</f>
        <v>0.8</v>
      </c>
      <c r="Y112" s="27">
        <f>VLOOKUP($P112,CornerStats!$A$3:$AE$577,17,FALSE)</f>
        <v>0.54545454545454541</v>
      </c>
      <c r="Z112" s="27">
        <f>VLOOKUP($P112,CornerStats!$A$3:$AE$577,19,FALSE)</f>
        <v>0.4</v>
      </c>
      <c r="AA112" s="27">
        <f>VLOOKUP($P112,CornerStats!$A$3:$AE$577,20,FALSE)</f>
        <v>0.54545454545454541</v>
      </c>
      <c r="AB112" s="27">
        <f>VLOOKUP($P112,CornerStats!$A$3:$AE$577,22,FALSE)</f>
        <v>0.6</v>
      </c>
    </row>
    <row r="113" spans="1:28" hidden="1" x14ac:dyDescent="0.3">
      <c r="A113" s="22">
        <f>VLOOKUP($M113,CornerStats!$A$3:$AE$577,5,FALSE)</f>
        <v>9.0833333333333339</v>
      </c>
      <c r="B113" s="22">
        <f>VLOOKUP($M113,CornerStats!$A$3:$AE$577,6,FALSE)</f>
        <v>9.5714285714285712</v>
      </c>
      <c r="C113" s="22">
        <f>VLOOKUP($M113,CornerStats!$A$3:$AE$577,8,FALSE)</f>
        <v>4.583333333333333</v>
      </c>
      <c r="D113" s="22">
        <f>VLOOKUP($M113,CornerStats!$A$3:$AE$577,9,FALSE)</f>
        <v>5.2857142857142856</v>
      </c>
      <c r="E113" s="29">
        <f>VLOOKUP($M113,CornerStats!$A$3:$AE$577,11,FALSE)</f>
        <v>4.5</v>
      </c>
      <c r="F113" s="29">
        <f>VLOOKUP($M113,CornerStats!$A$3:$AE$577,12,FALSE)</f>
        <v>4.2857142857142856</v>
      </c>
      <c r="G113" s="27">
        <f>VLOOKUP($M113,CornerStats!$A$3:$AE$577,14,FALSE)</f>
        <v>0.58333333333333337</v>
      </c>
      <c r="H113" s="27">
        <f>VLOOKUP($M113,CornerStats!$A$3:$AE$577,15,FALSE)</f>
        <v>0.5714285714285714</v>
      </c>
      <c r="I113" s="27">
        <f>VLOOKUP($M113,CornerStats!$A$3:$AE$577,17,FALSE)</f>
        <v>0.25</v>
      </c>
      <c r="J113" s="27">
        <f>VLOOKUP($M113,CornerStats!$A$3:$AE$577,18,FALSE)</f>
        <v>0.2857142857142857</v>
      </c>
      <c r="K113" s="27">
        <f>VLOOKUP($M113,CornerStats!$A$3:$AE$577,20,FALSE)</f>
        <v>0.83333333333333337</v>
      </c>
      <c r="L113" s="27">
        <f>VLOOKUP($M113,CornerStats!$A$3:$AE$577,21,FALSE)</f>
        <v>0.7142857142857143</v>
      </c>
      <c r="M113" s="24" t="str">
        <f>Fixtures!A113</f>
        <v>Mallorca</v>
      </c>
      <c r="N113" s="24" t="str">
        <f>Fixtures!E113</f>
        <v>La Liga</v>
      </c>
      <c r="O113" s="25">
        <f>IF(Fixtures!C113&gt;7,Fixtures!D113)</f>
        <v>43799</v>
      </c>
      <c r="P113" s="24" t="str">
        <f>Fixtures!B113</f>
        <v>Real Betis</v>
      </c>
      <c r="Q113" s="22">
        <f>VLOOKUP($P113,CornerStats!$A$3:$AE$577,5,FALSE)</f>
        <v>11.5</v>
      </c>
      <c r="R113" s="22">
        <f>VLOOKUP($P113,CornerStats!$A$3:$AE$577,7,FALSE)</f>
        <v>11</v>
      </c>
      <c r="S113" s="22">
        <f>VLOOKUP($P113,CornerStats!$A$3:$AE$577,8,FALSE)</f>
        <v>4.583333333333333</v>
      </c>
      <c r="T113" s="22">
        <f>VLOOKUP($P113,CornerStats!$A$3:$AE$577,10,FALSE)</f>
        <v>3.1666666666666665</v>
      </c>
      <c r="U113" s="29">
        <f>VLOOKUP($P113,CornerStats!$A$3:$AE$577,11,FALSE)</f>
        <v>6.916666666666667</v>
      </c>
      <c r="V113" s="29">
        <f>VLOOKUP($P113,CornerStats!$A$3:$AE$577,13,FALSE)</f>
        <v>7.833333333333333</v>
      </c>
      <c r="W113" s="27">
        <f>VLOOKUP($P113,CornerStats!$A$3:$AE$577,14,FALSE)</f>
        <v>0.75</v>
      </c>
      <c r="X113" s="27">
        <f>VLOOKUP($P113,CornerStats!$A$3:$AE$577,16,FALSE)</f>
        <v>0.83333333333333337</v>
      </c>
      <c r="Y113" s="27">
        <f>VLOOKUP($P113,CornerStats!$A$3:$AE$577,17,FALSE)</f>
        <v>0.66666666666666663</v>
      </c>
      <c r="Z113" s="27">
        <f>VLOOKUP($P113,CornerStats!$A$3:$AE$577,19,FALSE)</f>
        <v>0.66666666666666663</v>
      </c>
      <c r="AA113" s="27">
        <f>VLOOKUP($P113,CornerStats!$A$3:$AE$577,20,FALSE)</f>
        <v>0.5</v>
      </c>
      <c r="AB113" s="27">
        <f>VLOOKUP($P113,CornerStats!$A$3:$AE$577,22,FALSE)</f>
        <v>0.5</v>
      </c>
    </row>
    <row r="114" spans="1:28" hidden="1" x14ac:dyDescent="0.3">
      <c r="A114" s="22">
        <f>VLOOKUP($M114,CornerStats!$A$3:$AE$577,5,FALSE)</f>
        <v>9.4166666666666661</v>
      </c>
      <c r="B114" s="22">
        <f>VLOOKUP($M114,CornerStats!$A$3:$AE$577,6,FALSE)</f>
        <v>11.2</v>
      </c>
      <c r="C114" s="22">
        <f>VLOOKUP($M114,CornerStats!$A$3:$AE$577,8,FALSE)</f>
        <v>5</v>
      </c>
      <c r="D114" s="22">
        <f>VLOOKUP($M114,CornerStats!$A$3:$AE$577,9,FALSE)</f>
        <v>6.6</v>
      </c>
      <c r="E114" s="29">
        <f>VLOOKUP($M114,CornerStats!$A$3:$AE$577,11,FALSE)</f>
        <v>4.416666666666667</v>
      </c>
      <c r="F114" s="29">
        <f>VLOOKUP($M114,CornerStats!$A$3:$AE$577,12,FALSE)</f>
        <v>4.5999999999999996</v>
      </c>
      <c r="G114" s="27">
        <f>VLOOKUP($M114,CornerStats!$A$3:$AE$577,14,FALSE)</f>
        <v>0.66666666666666663</v>
      </c>
      <c r="H114" s="27">
        <f>VLOOKUP($M114,CornerStats!$A$3:$AE$577,15,FALSE)</f>
        <v>0.8</v>
      </c>
      <c r="I114" s="27">
        <f>VLOOKUP($M114,CornerStats!$A$3:$AE$577,17,FALSE)</f>
        <v>0.33333333333333331</v>
      </c>
      <c r="J114" s="27">
        <f>VLOOKUP($M114,CornerStats!$A$3:$AE$577,18,FALSE)</f>
        <v>0.6</v>
      </c>
      <c r="K114" s="27">
        <f>VLOOKUP($M114,CornerStats!$A$3:$AE$577,20,FALSE)</f>
        <v>0.75</v>
      </c>
      <c r="L114" s="27">
        <f>VLOOKUP($M114,CornerStats!$A$3:$AE$577,21,FALSE)</f>
        <v>0.6</v>
      </c>
      <c r="M114" s="24" t="str">
        <f>Fixtures!A114</f>
        <v>Real Sociedad</v>
      </c>
      <c r="N114" s="24" t="str">
        <f>Fixtures!E114</f>
        <v>La Liga</v>
      </c>
      <c r="O114" s="25">
        <f>IF(Fixtures!C114&gt;7,Fixtures!D114)</f>
        <v>43799</v>
      </c>
      <c r="P114" s="24" t="str">
        <f>Fixtures!B114</f>
        <v>Eibar</v>
      </c>
      <c r="Q114" s="22">
        <f>VLOOKUP($P114,CornerStats!$A$3:$AE$577,5,FALSE)</f>
        <v>8.6666666666666661</v>
      </c>
      <c r="R114" s="22">
        <f>VLOOKUP($P114,CornerStats!$A$3:$AE$577,7,FALSE)</f>
        <v>9.2857142857142865</v>
      </c>
      <c r="S114" s="22">
        <f>VLOOKUP($P114,CornerStats!$A$3:$AE$577,8,FALSE)</f>
        <v>4.75</v>
      </c>
      <c r="T114" s="22">
        <f>VLOOKUP($P114,CornerStats!$A$3:$AE$577,10,FALSE)</f>
        <v>4.4285714285714288</v>
      </c>
      <c r="U114" s="29">
        <f>VLOOKUP($P114,CornerStats!$A$3:$AE$577,11,FALSE)</f>
        <v>3.9166666666666665</v>
      </c>
      <c r="V114" s="29">
        <f>VLOOKUP($P114,CornerStats!$A$3:$AE$577,13,FALSE)</f>
        <v>4.8571428571428568</v>
      </c>
      <c r="W114" s="27">
        <f>VLOOKUP($P114,CornerStats!$A$3:$AE$577,14,FALSE)</f>
        <v>0.58333333333333337</v>
      </c>
      <c r="X114" s="27">
        <f>VLOOKUP($P114,CornerStats!$A$3:$AE$577,16,FALSE)</f>
        <v>0.5714285714285714</v>
      </c>
      <c r="Y114" s="27">
        <f>VLOOKUP($P114,CornerStats!$A$3:$AE$577,17,FALSE)</f>
        <v>0.5</v>
      </c>
      <c r="Z114" s="27">
        <f>VLOOKUP($P114,CornerStats!$A$3:$AE$577,19,FALSE)</f>
        <v>0.5714285714285714</v>
      </c>
      <c r="AA114" s="27">
        <f>VLOOKUP($P114,CornerStats!$A$3:$AE$577,20,FALSE)</f>
        <v>0.66666666666666663</v>
      </c>
      <c r="AB114" s="27">
        <f>VLOOKUP($P114,CornerStats!$A$3:$AE$577,22,FALSE)</f>
        <v>0.42857142857142855</v>
      </c>
    </row>
    <row r="115" spans="1:28" hidden="1" x14ac:dyDescent="0.3">
      <c r="A115" s="22">
        <f>VLOOKUP($M115,CornerStats!$A$3:$AE$577,5,FALSE)</f>
        <v>9.1666666666666661</v>
      </c>
      <c r="B115" s="22">
        <f>VLOOKUP($M115,CornerStats!$A$3:$AE$577,6,FALSE)</f>
        <v>9.3333333333333339</v>
      </c>
      <c r="C115" s="22">
        <f>VLOOKUP($M115,CornerStats!$A$3:$AE$577,8,FALSE)</f>
        <v>4.666666666666667</v>
      </c>
      <c r="D115" s="22">
        <f>VLOOKUP($M115,CornerStats!$A$3:$AE$577,9,FALSE)</f>
        <v>5</v>
      </c>
      <c r="E115" s="29">
        <f>VLOOKUP($M115,CornerStats!$A$3:$AE$577,11,FALSE)</f>
        <v>4.5</v>
      </c>
      <c r="F115" s="29">
        <f>VLOOKUP($M115,CornerStats!$A$3:$AE$577,12,FALSE)</f>
        <v>4.333333333333333</v>
      </c>
      <c r="G115" s="27">
        <f>VLOOKUP($M115,CornerStats!$A$3:$AE$577,14,FALSE)</f>
        <v>0.58333333333333337</v>
      </c>
      <c r="H115" s="27">
        <f>VLOOKUP($M115,CornerStats!$A$3:$AE$577,15,FALSE)</f>
        <v>0.66666666666666663</v>
      </c>
      <c r="I115" s="27">
        <f>VLOOKUP($M115,CornerStats!$A$3:$AE$577,17,FALSE)</f>
        <v>0.33333333333333331</v>
      </c>
      <c r="J115" s="27">
        <f>VLOOKUP($M115,CornerStats!$A$3:$AE$577,18,FALSE)</f>
        <v>0.5</v>
      </c>
      <c r="K115" s="27">
        <f>VLOOKUP($M115,CornerStats!$A$3:$AE$577,20,FALSE)</f>
        <v>0.83333333333333337</v>
      </c>
      <c r="L115" s="27">
        <f>VLOOKUP($M115,CornerStats!$A$3:$AE$577,21,FALSE)</f>
        <v>0.83333333333333337</v>
      </c>
      <c r="M115" s="24" t="str">
        <f>Fixtures!A115</f>
        <v>Valencia</v>
      </c>
      <c r="N115" s="24" t="str">
        <f>Fixtures!E115</f>
        <v>La Liga</v>
      </c>
      <c r="O115" s="25">
        <f>IF(Fixtures!C115&gt;7,Fixtures!D115)</f>
        <v>43799</v>
      </c>
      <c r="P115" s="24" t="str">
        <f>Fixtures!B115</f>
        <v>Villarreal</v>
      </c>
      <c r="Q115" s="22">
        <f>VLOOKUP($P115,CornerStats!$A$3:$AE$577,5,FALSE)</f>
        <v>11.666666666666666</v>
      </c>
      <c r="R115" s="22">
        <f>VLOOKUP($P115,CornerStats!$A$3:$AE$577,7,FALSE)</f>
        <v>12.166666666666666</v>
      </c>
      <c r="S115" s="22">
        <f>VLOOKUP($P115,CornerStats!$A$3:$AE$577,8,FALSE)</f>
        <v>4.333333333333333</v>
      </c>
      <c r="T115" s="22">
        <f>VLOOKUP($P115,CornerStats!$A$3:$AE$577,10,FALSE)</f>
        <v>4.833333333333333</v>
      </c>
      <c r="U115" s="29">
        <f>VLOOKUP($P115,CornerStats!$A$3:$AE$577,11,FALSE)</f>
        <v>7.333333333333333</v>
      </c>
      <c r="V115" s="29">
        <f>VLOOKUP($P115,CornerStats!$A$3:$AE$577,13,FALSE)</f>
        <v>7.333333333333333</v>
      </c>
      <c r="W115" s="27">
        <f>VLOOKUP($P115,CornerStats!$A$3:$AE$577,14,FALSE)</f>
        <v>1</v>
      </c>
      <c r="X115" s="27">
        <f>VLOOKUP($P115,CornerStats!$A$3:$AE$577,16,FALSE)</f>
        <v>1</v>
      </c>
      <c r="Y115" s="27">
        <f>VLOOKUP($P115,CornerStats!$A$3:$AE$577,17,FALSE)</f>
        <v>0.5</v>
      </c>
      <c r="Z115" s="27">
        <f>VLOOKUP($P115,CornerStats!$A$3:$AE$577,19,FALSE)</f>
        <v>0.66666666666666663</v>
      </c>
      <c r="AA115" s="27">
        <f>VLOOKUP($P115,CornerStats!$A$3:$AE$577,20,FALSE)</f>
        <v>0.66666666666666663</v>
      </c>
      <c r="AB115" s="27">
        <f>VLOOKUP($P115,CornerStats!$A$3:$AE$577,22,FALSE)</f>
        <v>0.66666666666666663</v>
      </c>
    </row>
    <row r="116" spans="1:28" hidden="1" x14ac:dyDescent="0.3">
      <c r="A116" s="22">
        <f>VLOOKUP($M116,CornerStats!$A$3:$AE$577,5,FALSE)</f>
        <v>9</v>
      </c>
      <c r="B116" s="22">
        <f>VLOOKUP($M116,CornerStats!$A$3:$AE$577,6,FALSE)</f>
        <v>8.6666666666666661</v>
      </c>
      <c r="C116" s="22">
        <f>VLOOKUP($M116,CornerStats!$A$3:$AE$577,8,FALSE)</f>
        <v>4.916666666666667</v>
      </c>
      <c r="D116" s="22">
        <f>VLOOKUP($M116,CornerStats!$A$3:$AE$577,9,FALSE)</f>
        <v>4.833333333333333</v>
      </c>
      <c r="E116" s="29">
        <f>VLOOKUP($M116,CornerStats!$A$3:$AE$577,11,FALSE)</f>
        <v>4.083333333333333</v>
      </c>
      <c r="F116" s="29">
        <f>VLOOKUP($M116,CornerStats!$A$3:$AE$577,12,FALSE)</f>
        <v>3.8333333333333335</v>
      </c>
      <c r="G116" s="27">
        <f>VLOOKUP($M116,CornerStats!$A$3:$AE$577,14,FALSE)</f>
        <v>0.5</v>
      </c>
      <c r="H116" s="27">
        <f>VLOOKUP($M116,CornerStats!$A$3:$AE$577,15,FALSE)</f>
        <v>0.5</v>
      </c>
      <c r="I116" s="27">
        <f>VLOOKUP($M116,CornerStats!$A$3:$AE$577,17,FALSE)</f>
        <v>0.41666666666666669</v>
      </c>
      <c r="J116" s="27">
        <f>VLOOKUP($M116,CornerStats!$A$3:$AE$577,18,FALSE)</f>
        <v>0.33333333333333331</v>
      </c>
      <c r="K116" s="27">
        <f>VLOOKUP($M116,CornerStats!$A$3:$AE$577,20,FALSE)</f>
        <v>0.75</v>
      </c>
      <c r="L116" s="27">
        <f>VLOOKUP($M116,CornerStats!$A$3:$AE$577,21,FALSE)</f>
        <v>1</v>
      </c>
      <c r="M116" s="24" t="str">
        <f>Fixtures!A116</f>
        <v>Strasbourg</v>
      </c>
      <c r="N116" s="24" t="str">
        <f>Fixtures!E116</f>
        <v>Ligue 1</v>
      </c>
      <c r="O116" s="25">
        <f>IF(Fixtures!C116&gt;7,Fixtures!D116)</f>
        <v>43799</v>
      </c>
      <c r="P116" s="24" t="str">
        <f>Fixtures!B116</f>
        <v>Olympique Lyonnais</v>
      </c>
      <c r="Q116" s="22">
        <f>VLOOKUP($P116,CornerStats!$A$3:$AE$577,5,FALSE)</f>
        <v>9</v>
      </c>
      <c r="R116" s="22">
        <f>VLOOKUP($P116,CornerStats!$A$3:$AE$577,7,FALSE)</f>
        <v>7.666666666666667</v>
      </c>
      <c r="S116" s="22">
        <f>VLOOKUP($P116,CornerStats!$A$3:$AE$577,8,FALSE)</f>
        <v>4.166666666666667</v>
      </c>
      <c r="T116" s="22">
        <f>VLOOKUP($P116,CornerStats!$A$3:$AE$577,10,FALSE)</f>
        <v>3.3333333333333335</v>
      </c>
      <c r="U116" s="29">
        <f>VLOOKUP($P116,CornerStats!$A$3:$AE$577,11,FALSE)</f>
        <v>4.833333333333333</v>
      </c>
      <c r="V116" s="29">
        <f>VLOOKUP($P116,CornerStats!$A$3:$AE$577,13,FALSE)</f>
        <v>4.333333333333333</v>
      </c>
      <c r="W116" s="27">
        <f>VLOOKUP($P116,CornerStats!$A$3:$AE$577,14,FALSE)</f>
        <v>0.58333333333333337</v>
      </c>
      <c r="X116" s="27">
        <f>VLOOKUP($P116,CornerStats!$A$3:$AE$577,16,FALSE)</f>
        <v>0.33333333333333331</v>
      </c>
      <c r="Y116" s="27">
        <f>VLOOKUP($P116,CornerStats!$A$3:$AE$577,17,FALSE)</f>
        <v>0.16666666666666666</v>
      </c>
      <c r="Z116" s="27">
        <f>VLOOKUP($P116,CornerStats!$A$3:$AE$577,19,FALSE)</f>
        <v>0</v>
      </c>
      <c r="AA116" s="27">
        <f>VLOOKUP($P116,CornerStats!$A$3:$AE$577,20,FALSE)</f>
        <v>0.83333333333333337</v>
      </c>
      <c r="AB116" s="27">
        <f>VLOOKUP($P116,CornerStats!$A$3:$AE$577,22,FALSE)</f>
        <v>1</v>
      </c>
    </row>
    <row r="117" spans="1:28" hidden="1" x14ac:dyDescent="0.3">
      <c r="A117" s="22">
        <f>VLOOKUP($M117,CornerStats!$A$3:$AE$577,5,FALSE)</f>
        <v>9.3333333333333339</v>
      </c>
      <c r="B117" s="22">
        <f>VLOOKUP($M117,CornerStats!$A$3:$AE$577,6,FALSE)</f>
        <v>8.6666666666666661</v>
      </c>
      <c r="C117" s="22">
        <f>VLOOKUP($M117,CornerStats!$A$3:$AE$577,8,FALSE)</f>
        <v>4.333333333333333</v>
      </c>
      <c r="D117" s="22">
        <f>VLOOKUP($M117,CornerStats!$A$3:$AE$577,9,FALSE)</f>
        <v>4.333333333333333</v>
      </c>
      <c r="E117" s="29">
        <f>VLOOKUP($M117,CornerStats!$A$3:$AE$577,11,FALSE)</f>
        <v>5</v>
      </c>
      <c r="F117" s="29">
        <f>VLOOKUP($M117,CornerStats!$A$3:$AE$577,12,FALSE)</f>
        <v>4.333333333333333</v>
      </c>
      <c r="G117" s="27">
        <f>VLOOKUP($M117,CornerStats!$A$3:$AE$577,14,FALSE)</f>
        <v>0.66666666666666663</v>
      </c>
      <c r="H117" s="27">
        <f>VLOOKUP($M117,CornerStats!$A$3:$AE$577,15,FALSE)</f>
        <v>0.66666666666666663</v>
      </c>
      <c r="I117" s="27">
        <f>VLOOKUP($M117,CornerStats!$A$3:$AE$577,17,FALSE)</f>
        <v>0.33333333333333331</v>
      </c>
      <c r="J117" s="27">
        <f>VLOOKUP($M117,CornerStats!$A$3:$AE$577,18,FALSE)</f>
        <v>0.16666666666666666</v>
      </c>
      <c r="K117" s="27">
        <f>VLOOKUP($M117,CornerStats!$A$3:$AE$577,20,FALSE)</f>
        <v>0.75</v>
      </c>
      <c r="L117" s="27">
        <f>VLOOKUP($M117,CornerStats!$A$3:$AE$577,21,FALSE)</f>
        <v>0.83333333333333337</v>
      </c>
      <c r="M117" s="24" t="str">
        <f>Fixtures!A117</f>
        <v>Reims</v>
      </c>
      <c r="N117" s="24" t="str">
        <f>Fixtures!E117</f>
        <v>Ligue 1</v>
      </c>
      <c r="O117" s="25">
        <f>IF(Fixtures!C117&gt;7,Fixtures!D117)</f>
        <v>43799</v>
      </c>
      <c r="P117" s="24" t="str">
        <f>Fixtures!B117</f>
        <v>Bordeaux</v>
      </c>
      <c r="Q117" s="22">
        <f>VLOOKUP($P117,CornerStats!$A$3:$AE$577,5,FALSE)</f>
        <v>9.6666666666666661</v>
      </c>
      <c r="R117" s="22">
        <f>VLOOKUP($P117,CornerStats!$A$3:$AE$577,7,FALSE)</f>
        <v>7.833333333333333</v>
      </c>
      <c r="S117" s="22">
        <f>VLOOKUP($P117,CornerStats!$A$3:$AE$577,8,FALSE)</f>
        <v>4.25</v>
      </c>
      <c r="T117" s="22">
        <f>VLOOKUP($P117,CornerStats!$A$3:$AE$577,10,FALSE)</f>
        <v>4.166666666666667</v>
      </c>
      <c r="U117" s="29">
        <f>VLOOKUP($P117,CornerStats!$A$3:$AE$577,11,FALSE)</f>
        <v>5.416666666666667</v>
      </c>
      <c r="V117" s="29">
        <f>VLOOKUP($P117,CornerStats!$A$3:$AE$577,13,FALSE)</f>
        <v>3.6666666666666665</v>
      </c>
      <c r="W117" s="27">
        <f>VLOOKUP($P117,CornerStats!$A$3:$AE$577,14,FALSE)</f>
        <v>0.66666666666666663</v>
      </c>
      <c r="X117" s="27">
        <f>VLOOKUP($P117,CornerStats!$A$3:$AE$577,16,FALSE)</f>
        <v>0.5</v>
      </c>
      <c r="Y117" s="27">
        <f>VLOOKUP($P117,CornerStats!$A$3:$AE$577,17,FALSE)</f>
        <v>0.25</v>
      </c>
      <c r="Z117" s="27">
        <f>VLOOKUP($P117,CornerStats!$A$3:$AE$577,19,FALSE)</f>
        <v>0</v>
      </c>
      <c r="AA117" s="27">
        <f>VLOOKUP($P117,CornerStats!$A$3:$AE$577,20,FALSE)</f>
        <v>0.75</v>
      </c>
      <c r="AB117" s="27">
        <f>VLOOKUP($P117,CornerStats!$A$3:$AE$577,22,FALSE)</f>
        <v>1</v>
      </c>
    </row>
    <row r="118" spans="1:28" hidden="1" x14ac:dyDescent="0.3">
      <c r="A118" s="22">
        <f>VLOOKUP($M118,CornerStats!$A$3:$AE$577,5,FALSE)</f>
        <v>10.727272727272727</v>
      </c>
      <c r="B118" s="22">
        <f>VLOOKUP($M118,CornerStats!$A$3:$AE$577,6,FALSE)</f>
        <v>11</v>
      </c>
      <c r="C118" s="22">
        <f>VLOOKUP($M118,CornerStats!$A$3:$AE$577,8,FALSE)</f>
        <v>5.6363636363636367</v>
      </c>
      <c r="D118" s="22">
        <f>VLOOKUP($M118,CornerStats!$A$3:$AE$577,9,FALSE)</f>
        <v>5.8</v>
      </c>
      <c r="E118" s="29">
        <f>VLOOKUP($M118,CornerStats!$A$3:$AE$577,11,FALSE)</f>
        <v>5.0909090909090908</v>
      </c>
      <c r="F118" s="29">
        <f>VLOOKUP($M118,CornerStats!$A$3:$AE$577,12,FALSE)</f>
        <v>5.2</v>
      </c>
      <c r="G118" s="27">
        <f>VLOOKUP($M118,CornerStats!$A$3:$AE$577,14,FALSE)</f>
        <v>0.72727272727272729</v>
      </c>
      <c r="H118" s="27">
        <f>VLOOKUP($M118,CornerStats!$A$3:$AE$577,15,FALSE)</f>
        <v>0.8</v>
      </c>
      <c r="I118" s="27">
        <f>VLOOKUP($M118,CornerStats!$A$3:$AE$577,17,FALSE)</f>
        <v>0.54545454545454541</v>
      </c>
      <c r="J118" s="27">
        <f>VLOOKUP($M118,CornerStats!$A$3:$AE$577,18,FALSE)</f>
        <v>0.6</v>
      </c>
      <c r="K118" s="27">
        <f>VLOOKUP($M118,CornerStats!$A$3:$AE$577,20,FALSE)</f>
        <v>0.45454545454545453</v>
      </c>
      <c r="L118" s="27">
        <f>VLOOKUP($M118,CornerStats!$A$3:$AE$577,21,FALSE)</f>
        <v>0.4</v>
      </c>
      <c r="M118" s="24" t="str">
        <f>Fixtures!A118</f>
        <v>Nîmes</v>
      </c>
      <c r="N118" s="24" t="str">
        <f>Fixtures!E118</f>
        <v>Ligue 1</v>
      </c>
      <c r="O118" s="25">
        <f>IF(Fixtures!C118&gt;7,Fixtures!D118)</f>
        <v>43799</v>
      </c>
      <c r="P118" s="24" t="str">
        <f>Fixtures!B118</f>
        <v>Metz</v>
      </c>
      <c r="Q118" s="22">
        <f>VLOOKUP($P118,CornerStats!$A$3:$AE$577,5,FALSE)</f>
        <v>8.9166666666666661</v>
      </c>
      <c r="R118" s="22">
        <f>VLOOKUP($P118,CornerStats!$A$3:$AE$577,7,FALSE)</f>
        <v>8.8333333333333339</v>
      </c>
      <c r="S118" s="22">
        <f>VLOOKUP($P118,CornerStats!$A$3:$AE$577,8,FALSE)</f>
        <v>4.333333333333333</v>
      </c>
      <c r="T118" s="22">
        <f>VLOOKUP($P118,CornerStats!$A$3:$AE$577,10,FALSE)</f>
        <v>4.5</v>
      </c>
      <c r="U118" s="29">
        <f>VLOOKUP($P118,CornerStats!$A$3:$AE$577,11,FALSE)</f>
        <v>4.583333333333333</v>
      </c>
      <c r="V118" s="29">
        <f>VLOOKUP($P118,CornerStats!$A$3:$AE$577,13,FALSE)</f>
        <v>4.333333333333333</v>
      </c>
      <c r="W118" s="27">
        <f>VLOOKUP($P118,CornerStats!$A$3:$AE$577,14,FALSE)</f>
        <v>0.66666666666666663</v>
      </c>
      <c r="X118" s="27">
        <f>VLOOKUP($P118,CornerStats!$A$3:$AE$577,16,FALSE)</f>
        <v>0.66666666666666663</v>
      </c>
      <c r="Y118" s="27">
        <f>VLOOKUP($P118,CornerStats!$A$3:$AE$577,17,FALSE)</f>
        <v>0.25</v>
      </c>
      <c r="Z118" s="27">
        <f>VLOOKUP($P118,CornerStats!$A$3:$AE$577,19,FALSE)</f>
        <v>0.33333333333333331</v>
      </c>
      <c r="AA118" s="27">
        <f>VLOOKUP($P118,CornerStats!$A$3:$AE$577,20,FALSE)</f>
        <v>0.91666666666666663</v>
      </c>
      <c r="AB118" s="27">
        <f>VLOOKUP($P118,CornerStats!$A$3:$AE$577,22,FALSE)</f>
        <v>0.83333333333333337</v>
      </c>
    </row>
    <row r="119" spans="1:28" hidden="1" x14ac:dyDescent="0.3">
      <c r="A119" s="22">
        <f>VLOOKUP($M119,CornerStats!$A$3:$AE$577,5,FALSE)</f>
        <v>9.9166666666666661</v>
      </c>
      <c r="B119" s="22">
        <f>VLOOKUP($M119,CornerStats!$A$3:$AE$577,6,FALSE)</f>
        <v>10</v>
      </c>
      <c r="C119" s="22">
        <f>VLOOKUP($M119,CornerStats!$A$3:$AE$577,8,FALSE)</f>
        <v>5.25</v>
      </c>
      <c r="D119" s="22">
        <f>VLOOKUP($M119,CornerStats!$A$3:$AE$577,9,FALSE)</f>
        <v>6.333333333333333</v>
      </c>
      <c r="E119" s="29">
        <f>VLOOKUP($M119,CornerStats!$A$3:$AE$577,11,FALSE)</f>
        <v>4.666666666666667</v>
      </c>
      <c r="F119" s="29">
        <f>VLOOKUP($M119,CornerStats!$A$3:$AE$577,12,FALSE)</f>
        <v>3.6666666666666665</v>
      </c>
      <c r="G119" s="27">
        <f>VLOOKUP($M119,CornerStats!$A$3:$AE$577,14,FALSE)</f>
        <v>0.5</v>
      </c>
      <c r="H119" s="27">
        <f>VLOOKUP($M119,CornerStats!$A$3:$AE$577,15,FALSE)</f>
        <v>0.66666666666666663</v>
      </c>
      <c r="I119" s="27">
        <f>VLOOKUP($M119,CornerStats!$A$3:$AE$577,17,FALSE)</f>
        <v>0.33333333333333331</v>
      </c>
      <c r="J119" s="27">
        <f>VLOOKUP($M119,CornerStats!$A$3:$AE$577,18,FALSE)</f>
        <v>0.33333333333333331</v>
      </c>
      <c r="K119" s="27">
        <f>VLOOKUP($M119,CornerStats!$A$3:$AE$577,20,FALSE)</f>
        <v>0.66666666666666663</v>
      </c>
      <c r="L119" s="27">
        <f>VLOOKUP($M119,CornerStats!$A$3:$AE$577,21,FALSE)</f>
        <v>0.66666666666666663</v>
      </c>
      <c r="M119" s="24" t="str">
        <f>Fixtures!A119</f>
        <v>Montpellier</v>
      </c>
      <c r="N119" s="24" t="str">
        <f>Fixtures!E119</f>
        <v>Ligue 1</v>
      </c>
      <c r="O119" s="25">
        <f>IF(Fixtures!C119&gt;7,Fixtures!D119)</f>
        <v>43799</v>
      </c>
      <c r="P119" s="24" t="str">
        <f>Fixtures!B119</f>
        <v>Amiens SC</v>
      </c>
      <c r="Q119" s="22">
        <f>VLOOKUP($P119,CornerStats!$A$3:$AE$577,5,FALSE)</f>
        <v>9.4166666666666661</v>
      </c>
      <c r="R119" s="22">
        <f>VLOOKUP($P119,CornerStats!$A$3:$AE$577,7,FALSE)</f>
        <v>10</v>
      </c>
      <c r="S119" s="22">
        <f>VLOOKUP($P119,CornerStats!$A$3:$AE$577,8,FALSE)</f>
        <v>3.9166666666666665</v>
      </c>
      <c r="T119" s="22">
        <f>VLOOKUP($P119,CornerStats!$A$3:$AE$577,10,FALSE)</f>
        <v>4.833333333333333</v>
      </c>
      <c r="U119" s="29">
        <f>VLOOKUP($P119,CornerStats!$A$3:$AE$577,11,FALSE)</f>
        <v>5.5</v>
      </c>
      <c r="V119" s="29">
        <f>VLOOKUP($P119,CornerStats!$A$3:$AE$577,13,FALSE)</f>
        <v>5.166666666666667</v>
      </c>
      <c r="W119" s="27">
        <f>VLOOKUP($P119,CornerStats!$A$3:$AE$577,14,FALSE)</f>
        <v>0.66666666666666663</v>
      </c>
      <c r="X119" s="27">
        <f>VLOOKUP($P119,CornerStats!$A$3:$AE$577,16,FALSE)</f>
        <v>0.83333333333333337</v>
      </c>
      <c r="Y119" s="27">
        <f>VLOOKUP($P119,CornerStats!$A$3:$AE$577,17,FALSE)</f>
        <v>0.33333333333333331</v>
      </c>
      <c r="Z119" s="27">
        <f>VLOOKUP($P119,CornerStats!$A$3:$AE$577,19,FALSE)</f>
        <v>0.33333333333333331</v>
      </c>
      <c r="AA119" s="27">
        <f>VLOOKUP($P119,CornerStats!$A$3:$AE$577,20,FALSE)</f>
        <v>0.66666666666666663</v>
      </c>
      <c r="AB119" s="27">
        <f>VLOOKUP($P119,CornerStats!$A$3:$AE$577,22,FALSE)</f>
        <v>0.66666666666666663</v>
      </c>
    </row>
    <row r="120" spans="1:28" hidden="1" x14ac:dyDescent="0.3">
      <c r="A120" s="22">
        <f>VLOOKUP($M120,CornerStats!$A$3:$AE$577,5,FALSE)</f>
        <v>9.4166666666666661</v>
      </c>
      <c r="B120" s="22">
        <f>VLOOKUP($M120,CornerStats!$A$3:$AE$577,6,FALSE)</f>
        <v>9.3333333333333339</v>
      </c>
      <c r="C120" s="22">
        <f>VLOOKUP($M120,CornerStats!$A$3:$AE$577,8,FALSE)</f>
        <v>4.916666666666667</v>
      </c>
      <c r="D120" s="22">
        <f>VLOOKUP($M120,CornerStats!$A$3:$AE$577,9,FALSE)</f>
        <v>4.5</v>
      </c>
      <c r="E120" s="29">
        <f>VLOOKUP($M120,CornerStats!$A$3:$AE$577,11,FALSE)</f>
        <v>4.5</v>
      </c>
      <c r="F120" s="29">
        <f>VLOOKUP($M120,CornerStats!$A$3:$AE$577,12,FALSE)</f>
        <v>4.833333333333333</v>
      </c>
      <c r="G120" s="27">
        <f>VLOOKUP($M120,CornerStats!$A$3:$AE$577,14,FALSE)</f>
        <v>0.41666666666666669</v>
      </c>
      <c r="H120" s="27">
        <f>VLOOKUP($M120,CornerStats!$A$3:$AE$577,15,FALSE)</f>
        <v>0.33333333333333331</v>
      </c>
      <c r="I120" s="27">
        <f>VLOOKUP($M120,CornerStats!$A$3:$AE$577,17,FALSE)</f>
        <v>0.41666666666666669</v>
      </c>
      <c r="J120" s="27">
        <f>VLOOKUP($M120,CornerStats!$A$3:$AE$577,18,FALSE)</f>
        <v>0.33333333333333331</v>
      </c>
      <c r="K120" s="27">
        <f>VLOOKUP($M120,CornerStats!$A$3:$AE$577,20,FALSE)</f>
        <v>0.66666666666666663</v>
      </c>
      <c r="L120" s="27">
        <f>VLOOKUP($M120,CornerStats!$A$3:$AE$577,21,FALSE)</f>
        <v>0.66666666666666663</v>
      </c>
      <c r="M120" s="24" t="str">
        <f>Fixtures!A120</f>
        <v>Lille</v>
      </c>
      <c r="N120" s="24" t="str">
        <f>Fixtures!E120</f>
        <v>Ligue 1</v>
      </c>
      <c r="O120" s="25">
        <f>IF(Fixtures!C120&gt;7,Fixtures!D120)</f>
        <v>43799</v>
      </c>
      <c r="P120" s="24" t="str">
        <f>Fixtures!B120</f>
        <v>Dijon</v>
      </c>
      <c r="Q120" s="22">
        <f>VLOOKUP($P120,CornerStats!$A$3:$AE$577,5,FALSE)</f>
        <v>10.583333333333334</v>
      </c>
      <c r="R120" s="22">
        <f>VLOOKUP($P120,CornerStats!$A$3:$AE$577,7,FALSE)</f>
        <v>10.166666666666666</v>
      </c>
      <c r="S120" s="22">
        <f>VLOOKUP($P120,CornerStats!$A$3:$AE$577,8,FALSE)</f>
        <v>4.916666666666667</v>
      </c>
      <c r="T120" s="22">
        <f>VLOOKUP($P120,CornerStats!$A$3:$AE$577,10,FALSE)</f>
        <v>3.5</v>
      </c>
      <c r="U120" s="29">
        <f>VLOOKUP($P120,CornerStats!$A$3:$AE$577,11,FALSE)</f>
        <v>5.666666666666667</v>
      </c>
      <c r="V120" s="29">
        <f>VLOOKUP($P120,CornerStats!$A$3:$AE$577,13,FALSE)</f>
        <v>6.666666666666667</v>
      </c>
      <c r="W120" s="27">
        <f>VLOOKUP($P120,CornerStats!$A$3:$AE$577,14,FALSE)</f>
        <v>0.83333333333333337</v>
      </c>
      <c r="X120" s="27">
        <f>VLOOKUP($P120,CornerStats!$A$3:$AE$577,16,FALSE)</f>
        <v>0.83333333333333337</v>
      </c>
      <c r="Y120" s="27">
        <f>VLOOKUP($P120,CornerStats!$A$3:$AE$577,17,FALSE)</f>
        <v>0.41666666666666669</v>
      </c>
      <c r="Z120" s="27">
        <f>VLOOKUP($P120,CornerStats!$A$3:$AE$577,19,FALSE)</f>
        <v>0.33333333333333331</v>
      </c>
      <c r="AA120" s="27">
        <f>VLOOKUP($P120,CornerStats!$A$3:$AE$577,20,FALSE)</f>
        <v>0.66666666666666663</v>
      </c>
      <c r="AB120" s="27">
        <f>VLOOKUP($P120,CornerStats!$A$3:$AE$577,22,FALSE)</f>
        <v>0.66666666666666663</v>
      </c>
    </row>
    <row r="121" spans="1:28" hidden="1" x14ac:dyDescent="0.3">
      <c r="A121" s="22">
        <f>VLOOKUP($M121,CornerStats!$A$3:$AE$577,5,FALSE)</f>
        <v>9.6666666666666661</v>
      </c>
      <c r="B121" s="22">
        <f>VLOOKUP($M121,CornerStats!$A$3:$AE$577,6,FALSE)</f>
        <v>10</v>
      </c>
      <c r="C121" s="22">
        <f>VLOOKUP($M121,CornerStats!$A$3:$AE$577,8,FALSE)</f>
        <v>4.333333333333333</v>
      </c>
      <c r="D121" s="22">
        <f>VLOOKUP($M121,CornerStats!$A$3:$AE$577,9,FALSE)</f>
        <v>4.833333333333333</v>
      </c>
      <c r="E121" s="29">
        <f>VLOOKUP($M121,CornerStats!$A$3:$AE$577,11,FALSE)</f>
        <v>5.333333333333333</v>
      </c>
      <c r="F121" s="29">
        <f>VLOOKUP($M121,CornerStats!$A$3:$AE$577,12,FALSE)</f>
        <v>5.166666666666667</v>
      </c>
      <c r="G121" s="27">
        <f>VLOOKUP($M121,CornerStats!$A$3:$AE$577,14,FALSE)</f>
        <v>0.75</v>
      </c>
      <c r="H121" s="27">
        <f>VLOOKUP($M121,CornerStats!$A$3:$AE$577,15,FALSE)</f>
        <v>0.83333333333333337</v>
      </c>
      <c r="I121" s="27">
        <f>VLOOKUP($M121,CornerStats!$A$3:$AE$577,17,FALSE)</f>
        <v>0.41666666666666669</v>
      </c>
      <c r="J121" s="27">
        <f>VLOOKUP($M121,CornerStats!$A$3:$AE$577,18,FALSE)</f>
        <v>0.33333333333333331</v>
      </c>
      <c r="K121" s="27">
        <f>VLOOKUP($M121,CornerStats!$A$3:$AE$577,20,FALSE)</f>
        <v>0.75</v>
      </c>
      <c r="L121" s="27">
        <f>VLOOKUP($M121,CornerStats!$A$3:$AE$577,21,FALSE)</f>
        <v>0.83333333333333337</v>
      </c>
      <c r="M121" s="24" t="str">
        <f>Fixtures!A121</f>
        <v>Nice</v>
      </c>
      <c r="N121" s="24" t="str">
        <f>Fixtures!E121</f>
        <v>Ligue 1</v>
      </c>
      <c r="O121" s="25">
        <f>IF(Fixtures!C121&gt;7,Fixtures!D121)</f>
        <v>43799</v>
      </c>
      <c r="P121" s="24" t="str">
        <f>Fixtures!B121</f>
        <v>Angers SCO</v>
      </c>
      <c r="Q121" s="22">
        <f>VLOOKUP($P121,CornerStats!$A$3:$AE$577,5,FALSE)</f>
        <v>9.3333333333333339</v>
      </c>
      <c r="R121" s="22">
        <f>VLOOKUP($P121,CornerStats!$A$3:$AE$577,7,FALSE)</f>
        <v>9</v>
      </c>
      <c r="S121" s="22">
        <f>VLOOKUP($P121,CornerStats!$A$3:$AE$577,8,FALSE)</f>
        <v>5.5</v>
      </c>
      <c r="T121" s="22">
        <f>VLOOKUP($P121,CornerStats!$A$3:$AE$577,10,FALSE)</f>
        <v>4.5999999999999996</v>
      </c>
      <c r="U121" s="29">
        <f>VLOOKUP($P121,CornerStats!$A$3:$AE$577,11,FALSE)</f>
        <v>3.8333333333333335</v>
      </c>
      <c r="V121" s="29">
        <f>VLOOKUP($P121,CornerStats!$A$3:$AE$577,13,FALSE)</f>
        <v>4.4000000000000004</v>
      </c>
      <c r="W121" s="27">
        <f>VLOOKUP($P121,CornerStats!$A$3:$AE$577,14,FALSE)</f>
        <v>0.41666666666666669</v>
      </c>
      <c r="X121" s="27">
        <f>VLOOKUP($P121,CornerStats!$A$3:$AE$577,16,FALSE)</f>
        <v>0.2</v>
      </c>
      <c r="Y121" s="27">
        <f>VLOOKUP($P121,CornerStats!$A$3:$AE$577,17,FALSE)</f>
        <v>0.33333333333333331</v>
      </c>
      <c r="Z121" s="27">
        <f>VLOOKUP($P121,CornerStats!$A$3:$AE$577,19,FALSE)</f>
        <v>0.2</v>
      </c>
      <c r="AA121" s="27">
        <f>VLOOKUP($P121,CornerStats!$A$3:$AE$577,20,FALSE)</f>
        <v>0.66666666666666663</v>
      </c>
      <c r="AB121" s="27">
        <f>VLOOKUP($P121,CornerStats!$A$3:$AE$577,22,FALSE)</f>
        <v>0.8</v>
      </c>
    </row>
    <row r="122" spans="1:28" hidden="1" x14ac:dyDescent="0.3">
      <c r="A122" s="22">
        <f>VLOOKUP($M122,CornerStats!$A$3:$AE$577,5,FALSE)</f>
        <v>10.6</v>
      </c>
      <c r="B122" s="22">
        <f>VLOOKUP($M122,CornerStats!$A$3:$AE$577,6,FALSE)</f>
        <v>12.2</v>
      </c>
      <c r="C122" s="22">
        <f>VLOOKUP($M122,CornerStats!$A$3:$AE$577,8,FALSE)</f>
        <v>7.3</v>
      </c>
      <c r="D122" s="22">
        <f>VLOOKUP($M122,CornerStats!$A$3:$AE$577,9,FALSE)</f>
        <v>10.199999999999999</v>
      </c>
      <c r="E122" s="29">
        <f>VLOOKUP($M122,CornerStats!$A$3:$AE$577,11,FALSE)</f>
        <v>3.3</v>
      </c>
      <c r="F122" s="29">
        <f>VLOOKUP($M122,CornerStats!$A$3:$AE$577,12,FALSE)</f>
        <v>2</v>
      </c>
      <c r="G122" s="27">
        <f>VLOOKUP($M122,CornerStats!$A$3:$AE$577,14,FALSE)</f>
        <v>0.8</v>
      </c>
      <c r="H122" s="27">
        <f>VLOOKUP($M122,CornerStats!$A$3:$AE$577,15,FALSE)</f>
        <v>1</v>
      </c>
      <c r="I122" s="27">
        <f>VLOOKUP($M122,CornerStats!$A$3:$AE$577,17,FALSE)</f>
        <v>0.5</v>
      </c>
      <c r="J122" s="27">
        <f>VLOOKUP($M122,CornerStats!$A$3:$AE$577,18,FALSE)</f>
        <v>0.8</v>
      </c>
      <c r="K122" s="27">
        <f>VLOOKUP($M122,CornerStats!$A$3:$AE$577,20,FALSE)</f>
        <v>0.6</v>
      </c>
      <c r="L122" s="27">
        <f>VLOOKUP($M122,CornerStats!$A$3:$AE$577,21,FALSE)</f>
        <v>0.4</v>
      </c>
      <c r="M122" s="24" t="str">
        <f>Fixtures!A122</f>
        <v>Bayern Munich</v>
      </c>
      <c r="N122" s="24" t="str">
        <f>Fixtures!E122</f>
        <v>Bundesliga</v>
      </c>
      <c r="O122" s="25">
        <f>IF(Fixtures!C122&gt;7,Fixtures!D122)</f>
        <v>43799</v>
      </c>
      <c r="P122" s="24" t="str">
        <f>Fixtures!B122</f>
        <v>Bayer Leverkusen</v>
      </c>
      <c r="Q122" s="22">
        <f>VLOOKUP($P122,CornerStats!$A$3:$AE$577,5,FALSE)</f>
        <v>8.9</v>
      </c>
      <c r="R122" s="22">
        <f>VLOOKUP($P122,CornerStats!$A$3:$AE$577,7,FALSE)</f>
        <v>5.25</v>
      </c>
      <c r="S122" s="22">
        <f>VLOOKUP($P122,CornerStats!$A$3:$AE$577,8,FALSE)</f>
        <v>7.2</v>
      </c>
      <c r="T122" s="22">
        <f>VLOOKUP($P122,CornerStats!$A$3:$AE$577,10,FALSE)</f>
        <v>3</v>
      </c>
      <c r="U122" s="29">
        <f>VLOOKUP($P122,CornerStats!$A$3:$AE$577,11,FALSE)</f>
        <v>1.7</v>
      </c>
      <c r="V122" s="29">
        <f>VLOOKUP($P122,CornerStats!$A$3:$AE$577,13,FALSE)</f>
        <v>2.25</v>
      </c>
      <c r="W122" s="27">
        <f>VLOOKUP($P122,CornerStats!$A$3:$AE$577,14,FALSE)</f>
        <v>0.5</v>
      </c>
      <c r="X122" s="27">
        <f>VLOOKUP($P122,CornerStats!$A$3:$AE$577,16,FALSE)</f>
        <v>0</v>
      </c>
      <c r="Y122" s="27">
        <f>VLOOKUP($P122,CornerStats!$A$3:$AE$577,17,FALSE)</f>
        <v>0.4</v>
      </c>
      <c r="Z122" s="27">
        <f>VLOOKUP($P122,CornerStats!$A$3:$AE$577,19,FALSE)</f>
        <v>0</v>
      </c>
      <c r="AA122" s="27">
        <f>VLOOKUP($P122,CornerStats!$A$3:$AE$577,20,FALSE)</f>
        <v>0.7</v>
      </c>
      <c r="AB122" s="27">
        <f>VLOOKUP($P122,CornerStats!$A$3:$AE$577,22,FALSE)</f>
        <v>1</v>
      </c>
    </row>
    <row r="123" spans="1:28" hidden="1" x14ac:dyDescent="0.3">
      <c r="A123" s="22">
        <f>VLOOKUP($M123,CornerStats!$A$3:$AE$577,5,FALSE)</f>
        <v>11.5</v>
      </c>
      <c r="B123" s="22">
        <f>VLOOKUP($M123,CornerStats!$A$3:$AE$577,6,FALSE)</f>
        <v>10.199999999999999</v>
      </c>
      <c r="C123" s="22">
        <f>VLOOKUP($M123,CornerStats!$A$3:$AE$577,8,FALSE)</f>
        <v>4.2</v>
      </c>
      <c r="D123" s="22">
        <f>VLOOKUP($M123,CornerStats!$A$3:$AE$577,9,FALSE)</f>
        <v>4.8</v>
      </c>
      <c r="E123" s="29">
        <f>VLOOKUP($M123,CornerStats!$A$3:$AE$577,11,FALSE)</f>
        <v>7.3</v>
      </c>
      <c r="F123" s="29">
        <f>VLOOKUP($M123,CornerStats!$A$3:$AE$577,12,FALSE)</f>
        <v>5.4</v>
      </c>
      <c r="G123" s="27">
        <f>VLOOKUP($M123,CornerStats!$A$3:$AE$577,14,FALSE)</f>
        <v>0.7</v>
      </c>
      <c r="H123" s="27">
        <f>VLOOKUP($M123,CornerStats!$A$3:$AE$577,15,FALSE)</f>
        <v>0.6</v>
      </c>
      <c r="I123" s="27">
        <f>VLOOKUP($M123,CornerStats!$A$3:$AE$577,17,FALSE)</f>
        <v>0.5</v>
      </c>
      <c r="J123" s="27">
        <f>VLOOKUP($M123,CornerStats!$A$3:$AE$577,18,FALSE)</f>
        <v>0.4</v>
      </c>
      <c r="K123" s="27">
        <f>VLOOKUP($M123,CornerStats!$A$3:$AE$577,20,FALSE)</f>
        <v>0.6</v>
      </c>
      <c r="L123" s="27">
        <f>VLOOKUP($M123,CornerStats!$A$3:$AE$577,21,FALSE)</f>
        <v>0.8</v>
      </c>
      <c r="M123" s="24" t="str">
        <f>Fixtures!A123</f>
        <v>Hoffenheim</v>
      </c>
      <c r="N123" s="24" t="str">
        <f>Fixtures!E123</f>
        <v>Bundesliga</v>
      </c>
      <c r="O123" s="25">
        <f>IF(Fixtures!C123&gt;7,Fixtures!D123)</f>
        <v>43799</v>
      </c>
      <c r="P123" s="24" t="str">
        <f>Fixtures!B123</f>
        <v>Fortuna Dusseldorf</v>
      </c>
      <c r="Q123" s="22">
        <f>VLOOKUP($P123,CornerStats!$A$3:$AE$577,5,FALSE)</f>
        <v>9.9</v>
      </c>
      <c r="R123" s="22">
        <f>VLOOKUP($P123,CornerStats!$A$3:$AE$577,7,FALSE)</f>
        <v>12</v>
      </c>
      <c r="S123" s="22">
        <f>VLOOKUP($P123,CornerStats!$A$3:$AE$577,8,FALSE)</f>
        <v>3.9</v>
      </c>
      <c r="T123" s="22">
        <f>VLOOKUP($P123,CornerStats!$A$3:$AE$577,10,FALSE)</f>
        <v>3.8</v>
      </c>
      <c r="U123" s="29">
        <f>VLOOKUP($P123,CornerStats!$A$3:$AE$577,11,FALSE)</f>
        <v>6</v>
      </c>
      <c r="V123" s="29">
        <f>VLOOKUP($P123,CornerStats!$A$3:$AE$577,13,FALSE)</f>
        <v>8.1999999999999993</v>
      </c>
      <c r="W123" s="27">
        <f>VLOOKUP($P123,CornerStats!$A$3:$AE$577,14,FALSE)</f>
        <v>0.6</v>
      </c>
      <c r="X123" s="27">
        <f>VLOOKUP($P123,CornerStats!$A$3:$AE$577,16,FALSE)</f>
        <v>0.8</v>
      </c>
      <c r="Y123" s="27">
        <f>VLOOKUP($P123,CornerStats!$A$3:$AE$577,17,FALSE)</f>
        <v>0.5</v>
      </c>
      <c r="Z123" s="27">
        <f>VLOOKUP($P123,CornerStats!$A$3:$AE$577,19,FALSE)</f>
        <v>0.8</v>
      </c>
      <c r="AA123" s="27">
        <f>VLOOKUP($P123,CornerStats!$A$3:$AE$577,20,FALSE)</f>
        <v>0.8</v>
      </c>
      <c r="AB123" s="27">
        <f>VLOOKUP($P123,CornerStats!$A$3:$AE$577,22,FALSE)</f>
        <v>0.6</v>
      </c>
    </row>
    <row r="124" spans="1:28" hidden="1" x14ac:dyDescent="0.3">
      <c r="A124" s="22">
        <f>VLOOKUP($M124,CornerStats!$A$3:$AE$577,5,FALSE)</f>
        <v>9.3000000000000007</v>
      </c>
      <c r="B124" s="22">
        <f>VLOOKUP($M124,CornerStats!$A$3:$AE$577,6,FALSE)</f>
        <v>8.75</v>
      </c>
      <c r="C124" s="22">
        <f>VLOOKUP($M124,CornerStats!$A$3:$AE$577,8,FALSE)</f>
        <v>3.5</v>
      </c>
      <c r="D124" s="22">
        <f>VLOOKUP($M124,CornerStats!$A$3:$AE$577,9,FALSE)</f>
        <v>4</v>
      </c>
      <c r="E124" s="29">
        <f>VLOOKUP($M124,CornerStats!$A$3:$AE$577,11,FALSE)</f>
        <v>5.8</v>
      </c>
      <c r="F124" s="29">
        <f>VLOOKUP($M124,CornerStats!$A$3:$AE$577,12,FALSE)</f>
        <v>4.75</v>
      </c>
      <c r="G124" s="27">
        <f>VLOOKUP($M124,CornerStats!$A$3:$AE$577,14,FALSE)</f>
        <v>0.6</v>
      </c>
      <c r="H124" s="27">
        <f>VLOOKUP($M124,CornerStats!$A$3:$AE$577,15,FALSE)</f>
        <v>0.5</v>
      </c>
      <c r="I124" s="27">
        <f>VLOOKUP($M124,CornerStats!$A$3:$AE$577,17,FALSE)</f>
        <v>0.4</v>
      </c>
      <c r="J124" s="27">
        <f>VLOOKUP($M124,CornerStats!$A$3:$AE$577,18,FALSE)</f>
        <v>0.25</v>
      </c>
      <c r="K124" s="27">
        <f>VLOOKUP($M124,CornerStats!$A$3:$AE$577,20,FALSE)</f>
        <v>0.7</v>
      </c>
      <c r="L124" s="27">
        <f>VLOOKUP($M124,CornerStats!$A$3:$AE$577,21,FALSE)</f>
        <v>1</v>
      </c>
      <c r="M124" s="24" t="str">
        <f>Fixtures!A124</f>
        <v>Hertha BSC</v>
      </c>
      <c r="N124" s="24" t="str">
        <f>Fixtures!E124</f>
        <v>Bundesliga</v>
      </c>
      <c r="O124" s="25">
        <f>IF(Fixtures!C124&gt;7,Fixtures!D124)</f>
        <v>43799</v>
      </c>
      <c r="P124" s="24" t="str">
        <f>Fixtures!B124</f>
        <v>Borussia Dortmund</v>
      </c>
      <c r="Q124" s="22">
        <f>VLOOKUP($P124,CornerStats!$A$3:$AE$577,5,FALSE)</f>
        <v>11.7</v>
      </c>
      <c r="R124" s="22">
        <f>VLOOKUP($P124,CornerStats!$A$3:$AE$577,7,FALSE)</f>
        <v>12.6</v>
      </c>
      <c r="S124" s="22">
        <f>VLOOKUP($P124,CornerStats!$A$3:$AE$577,8,FALSE)</f>
        <v>7.2</v>
      </c>
      <c r="T124" s="22">
        <f>VLOOKUP($P124,CornerStats!$A$3:$AE$577,10,FALSE)</f>
        <v>6.6</v>
      </c>
      <c r="U124" s="29">
        <f>VLOOKUP($P124,CornerStats!$A$3:$AE$577,11,FALSE)</f>
        <v>4.5</v>
      </c>
      <c r="V124" s="29">
        <f>VLOOKUP($P124,CornerStats!$A$3:$AE$577,13,FALSE)</f>
        <v>6</v>
      </c>
      <c r="W124" s="27">
        <f>VLOOKUP($P124,CornerStats!$A$3:$AE$577,14,FALSE)</f>
        <v>0.9</v>
      </c>
      <c r="X124" s="27">
        <f>VLOOKUP($P124,CornerStats!$A$3:$AE$577,16,FALSE)</f>
        <v>1</v>
      </c>
      <c r="Y124" s="27">
        <f>VLOOKUP($P124,CornerStats!$A$3:$AE$577,17,FALSE)</f>
        <v>0.6</v>
      </c>
      <c r="Z124" s="27">
        <f>VLOOKUP($P124,CornerStats!$A$3:$AE$577,19,FALSE)</f>
        <v>0.8</v>
      </c>
      <c r="AA124" s="27">
        <f>VLOOKUP($P124,CornerStats!$A$3:$AE$577,20,FALSE)</f>
        <v>0.6</v>
      </c>
      <c r="AB124" s="27">
        <f>VLOOKUP($P124,CornerStats!$A$3:$AE$577,22,FALSE)</f>
        <v>0.4</v>
      </c>
    </row>
    <row r="125" spans="1:28" hidden="1" x14ac:dyDescent="0.3">
      <c r="A125" s="22">
        <f>VLOOKUP($M125,CornerStats!$A$3:$AE$577,5,FALSE)</f>
        <v>12</v>
      </c>
      <c r="B125" s="22">
        <f>VLOOKUP($M125,CornerStats!$A$3:$AE$577,6,FALSE)</f>
        <v>13.25</v>
      </c>
      <c r="C125" s="22">
        <f>VLOOKUP($M125,CornerStats!$A$3:$AE$577,8,FALSE)</f>
        <v>5.9</v>
      </c>
      <c r="D125" s="22">
        <f>VLOOKUP($M125,CornerStats!$A$3:$AE$577,9,FALSE)</f>
        <v>6.25</v>
      </c>
      <c r="E125" s="29">
        <f>VLOOKUP($M125,CornerStats!$A$3:$AE$577,11,FALSE)</f>
        <v>6.1</v>
      </c>
      <c r="F125" s="29">
        <f>VLOOKUP($M125,CornerStats!$A$3:$AE$577,12,FALSE)</f>
        <v>7</v>
      </c>
      <c r="G125" s="27">
        <f>VLOOKUP($M125,CornerStats!$A$3:$AE$577,14,FALSE)</f>
        <v>0.8</v>
      </c>
      <c r="H125" s="27">
        <f>VLOOKUP($M125,CornerStats!$A$3:$AE$577,15,FALSE)</f>
        <v>1</v>
      </c>
      <c r="I125" s="27">
        <f>VLOOKUP($M125,CornerStats!$A$3:$AE$577,17,FALSE)</f>
        <v>0.7</v>
      </c>
      <c r="J125" s="27">
        <f>VLOOKUP($M125,CornerStats!$A$3:$AE$577,18,FALSE)</f>
        <v>1</v>
      </c>
      <c r="K125" s="27">
        <f>VLOOKUP($M125,CornerStats!$A$3:$AE$577,20,FALSE)</f>
        <v>0.5</v>
      </c>
      <c r="L125" s="27">
        <f>VLOOKUP($M125,CornerStats!$A$3:$AE$577,21,FALSE)</f>
        <v>0.25</v>
      </c>
      <c r="M125" s="24" t="str">
        <f>Fixtures!A125</f>
        <v>Köln</v>
      </c>
      <c r="N125" s="24" t="str">
        <f>Fixtures!E125</f>
        <v>Bundesliga</v>
      </c>
      <c r="O125" s="25">
        <f>IF(Fixtures!C125&gt;7,Fixtures!D125)</f>
        <v>43799</v>
      </c>
      <c r="P125" s="24" t="str">
        <f>Fixtures!B125</f>
        <v>Augsburg</v>
      </c>
      <c r="Q125" s="22">
        <f>VLOOKUP($P125,CornerStats!$A$3:$AE$577,5,FALSE)</f>
        <v>8.5</v>
      </c>
      <c r="R125" s="22">
        <f>VLOOKUP($P125,CornerStats!$A$3:$AE$577,7,FALSE)</f>
        <v>8.8000000000000007</v>
      </c>
      <c r="S125" s="22">
        <f>VLOOKUP($P125,CornerStats!$A$3:$AE$577,8,FALSE)</f>
        <v>2.6</v>
      </c>
      <c r="T125" s="22">
        <f>VLOOKUP($P125,CornerStats!$A$3:$AE$577,10,FALSE)</f>
        <v>3.2</v>
      </c>
      <c r="U125" s="29">
        <f>VLOOKUP($P125,CornerStats!$A$3:$AE$577,11,FALSE)</f>
        <v>5.9</v>
      </c>
      <c r="V125" s="29">
        <f>VLOOKUP($P125,CornerStats!$A$3:$AE$577,13,FALSE)</f>
        <v>5.6</v>
      </c>
      <c r="W125" s="27">
        <f>VLOOKUP($P125,CornerStats!$A$3:$AE$577,14,FALSE)</f>
        <v>0.5</v>
      </c>
      <c r="X125" s="27">
        <f>VLOOKUP($P125,CornerStats!$A$3:$AE$577,16,FALSE)</f>
        <v>0.6</v>
      </c>
      <c r="Y125" s="27">
        <f>VLOOKUP($P125,CornerStats!$A$3:$AE$577,17,FALSE)</f>
        <v>0.2</v>
      </c>
      <c r="Z125" s="27">
        <f>VLOOKUP($P125,CornerStats!$A$3:$AE$577,19,FALSE)</f>
        <v>0.2</v>
      </c>
      <c r="AA125" s="27">
        <f>VLOOKUP($P125,CornerStats!$A$3:$AE$577,20,FALSE)</f>
        <v>0.9</v>
      </c>
      <c r="AB125" s="27">
        <f>VLOOKUP($P125,CornerStats!$A$3:$AE$577,22,FALSE)</f>
        <v>1</v>
      </c>
    </row>
    <row r="126" spans="1:28" hidden="1" x14ac:dyDescent="0.3">
      <c r="A126" s="22">
        <f>VLOOKUP($M126,CornerStats!$A$3:$AE$577,5,FALSE)</f>
        <v>12.1</v>
      </c>
      <c r="B126" s="22">
        <f>VLOOKUP($M126,CornerStats!$A$3:$AE$577,6,FALSE)</f>
        <v>13.2</v>
      </c>
      <c r="C126" s="22">
        <f>VLOOKUP($M126,CornerStats!$A$3:$AE$577,8,FALSE)</f>
        <v>6.4</v>
      </c>
      <c r="D126" s="22">
        <f>VLOOKUP($M126,CornerStats!$A$3:$AE$577,9,FALSE)</f>
        <v>6.8</v>
      </c>
      <c r="E126" s="29">
        <f>VLOOKUP($M126,CornerStats!$A$3:$AE$577,11,FALSE)</f>
        <v>5.7</v>
      </c>
      <c r="F126" s="29">
        <f>VLOOKUP($M126,CornerStats!$A$3:$AE$577,12,FALSE)</f>
        <v>6.4</v>
      </c>
      <c r="G126" s="27">
        <f>VLOOKUP($M126,CornerStats!$A$3:$AE$577,14,FALSE)</f>
        <v>0.8</v>
      </c>
      <c r="H126" s="27">
        <f>VLOOKUP($M126,CornerStats!$A$3:$AE$577,15,FALSE)</f>
        <v>0.8</v>
      </c>
      <c r="I126" s="27">
        <f>VLOOKUP($M126,CornerStats!$A$3:$AE$577,17,FALSE)</f>
        <v>0.7</v>
      </c>
      <c r="J126" s="27">
        <f>VLOOKUP($M126,CornerStats!$A$3:$AE$577,18,FALSE)</f>
        <v>0.8</v>
      </c>
      <c r="K126" s="27">
        <f>VLOOKUP($M126,CornerStats!$A$3:$AE$577,20,FALSE)</f>
        <v>0.5</v>
      </c>
      <c r="L126" s="27">
        <f>VLOOKUP($M126,CornerStats!$A$3:$AE$577,21,FALSE)</f>
        <v>0.4</v>
      </c>
      <c r="M126" s="24" t="str">
        <f>Fixtures!A126</f>
        <v>Paderborn</v>
      </c>
      <c r="N126" s="24" t="str">
        <f>Fixtures!E126</f>
        <v>Bundesliga</v>
      </c>
      <c r="O126" s="25">
        <f>IF(Fixtures!C126&gt;7,Fixtures!D126)</f>
        <v>43799</v>
      </c>
      <c r="P126" s="24" t="str">
        <f>Fixtures!B126</f>
        <v>RB Leipzig</v>
      </c>
      <c r="Q126" s="22">
        <f>VLOOKUP($P126,CornerStats!$A$3:$AE$577,5,FALSE)</f>
        <v>8.6</v>
      </c>
      <c r="R126" s="22">
        <f>VLOOKUP($P126,CornerStats!$A$3:$AE$577,7,FALSE)</f>
        <v>9.4</v>
      </c>
      <c r="S126" s="22">
        <f>VLOOKUP($P126,CornerStats!$A$3:$AE$577,8,FALSE)</f>
        <v>4.3</v>
      </c>
      <c r="T126" s="22">
        <f>VLOOKUP($P126,CornerStats!$A$3:$AE$577,10,FALSE)</f>
        <v>4.4000000000000004</v>
      </c>
      <c r="U126" s="29">
        <f>VLOOKUP($P126,CornerStats!$A$3:$AE$577,11,FALSE)</f>
        <v>4.3</v>
      </c>
      <c r="V126" s="29">
        <f>VLOOKUP($P126,CornerStats!$A$3:$AE$577,13,FALSE)</f>
        <v>5</v>
      </c>
      <c r="W126" s="27">
        <f>VLOOKUP($P126,CornerStats!$A$3:$AE$577,14,FALSE)</f>
        <v>0.6</v>
      </c>
      <c r="X126" s="27">
        <f>VLOOKUP($P126,CornerStats!$A$3:$AE$577,16,FALSE)</f>
        <v>0.8</v>
      </c>
      <c r="Y126" s="27">
        <f>VLOOKUP($P126,CornerStats!$A$3:$AE$577,17,FALSE)</f>
        <v>0.3</v>
      </c>
      <c r="Z126" s="27">
        <f>VLOOKUP($P126,CornerStats!$A$3:$AE$577,19,FALSE)</f>
        <v>0.4</v>
      </c>
      <c r="AA126" s="27">
        <f>VLOOKUP($P126,CornerStats!$A$3:$AE$577,20,FALSE)</f>
        <v>0.8</v>
      </c>
      <c r="AB126" s="27">
        <f>VLOOKUP($P126,CornerStats!$A$3:$AE$577,22,FALSE)</f>
        <v>0.8</v>
      </c>
    </row>
    <row r="127" spans="1:28" hidden="1" x14ac:dyDescent="0.3">
      <c r="A127" s="22">
        <f>VLOOKUP($M127,CornerStats!$A$3:$AE$577,5,FALSE)</f>
        <v>10.727272727272727</v>
      </c>
      <c r="B127" s="22">
        <f>VLOOKUP($M127,CornerStats!$A$3:$AE$577,6,FALSE)</f>
        <v>11.2</v>
      </c>
      <c r="C127" s="22">
        <f>VLOOKUP($M127,CornerStats!$A$3:$AE$577,8,FALSE)</f>
        <v>7.1818181818181817</v>
      </c>
      <c r="D127" s="22">
        <f>VLOOKUP($M127,CornerStats!$A$3:$AE$577,9,FALSE)</f>
        <v>8.4</v>
      </c>
      <c r="E127" s="29">
        <f>VLOOKUP($M127,CornerStats!$A$3:$AE$577,11,FALSE)</f>
        <v>3.5454545454545454</v>
      </c>
      <c r="F127" s="29">
        <f>VLOOKUP($M127,CornerStats!$A$3:$AE$577,12,FALSE)</f>
        <v>2.8</v>
      </c>
      <c r="G127" s="27">
        <f>VLOOKUP($M127,CornerStats!$A$3:$AE$577,14,FALSE)</f>
        <v>1</v>
      </c>
      <c r="H127" s="27">
        <f>VLOOKUP($M127,CornerStats!$A$3:$AE$577,15,FALSE)</f>
        <v>1</v>
      </c>
      <c r="I127" s="27">
        <f>VLOOKUP($M127,CornerStats!$A$3:$AE$577,17,FALSE)</f>
        <v>0.45454545454545453</v>
      </c>
      <c r="J127" s="27">
        <f>VLOOKUP($M127,CornerStats!$A$3:$AE$577,18,FALSE)</f>
        <v>0.4</v>
      </c>
      <c r="K127" s="27">
        <f>VLOOKUP($M127,CornerStats!$A$3:$AE$577,20,FALSE)</f>
        <v>0.72727272727272729</v>
      </c>
      <c r="L127" s="27">
        <f>VLOOKUP($M127,CornerStats!$A$3:$AE$577,21,FALSE)</f>
        <v>0.6</v>
      </c>
      <c r="M127" s="24" t="str">
        <f>Fixtures!A127</f>
        <v>Leicester City</v>
      </c>
      <c r="N127" s="24" t="str">
        <f>Fixtures!E127</f>
        <v>Premier League</v>
      </c>
      <c r="O127" s="25">
        <f>IF(Fixtures!C127&gt;7,Fixtures!D127)</f>
        <v>43800</v>
      </c>
      <c r="P127" s="24" t="str">
        <f>Fixtures!B127</f>
        <v>Everton</v>
      </c>
      <c r="Q127" s="22">
        <f>VLOOKUP($P127,CornerStats!$A$3:$AE$577,5,FALSE)</f>
        <v>10.545454545454545</v>
      </c>
      <c r="R127" s="22">
        <f>VLOOKUP($P127,CornerStats!$A$3:$AE$577,7,FALSE)</f>
        <v>9.8000000000000007</v>
      </c>
      <c r="S127" s="22">
        <f>VLOOKUP($P127,CornerStats!$A$3:$AE$577,8,FALSE)</f>
        <v>6.6363636363636367</v>
      </c>
      <c r="T127" s="22">
        <f>VLOOKUP($P127,CornerStats!$A$3:$AE$577,10,FALSE)</f>
        <v>5.8</v>
      </c>
      <c r="U127" s="29">
        <f>VLOOKUP($P127,CornerStats!$A$3:$AE$577,11,FALSE)</f>
        <v>3.9090909090909092</v>
      </c>
      <c r="V127" s="29">
        <f>VLOOKUP($P127,CornerStats!$A$3:$AE$577,13,FALSE)</f>
        <v>4</v>
      </c>
      <c r="W127" s="27">
        <f>VLOOKUP($P127,CornerStats!$A$3:$AE$577,14,FALSE)</f>
        <v>0.54545454545454541</v>
      </c>
      <c r="X127" s="27">
        <f>VLOOKUP($P127,CornerStats!$A$3:$AE$577,16,FALSE)</f>
        <v>0.4</v>
      </c>
      <c r="Y127" s="27">
        <f>VLOOKUP($P127,CornerStats!$A$3:$AE$577,17,FALSE)</f>
        <v>0.54545454545454541</v>
      </c>
      <c r="Z127" s="27">
        <f>VLOOKUP($P127,CornerStats!$A$3:$AE$577,19,FALSE)</f>
        <v>0.4</v>
      </c>
      <c r="AA127" s="27">
        <f>VLOOKUP($P127,CornerStats!$A$3:$AE$577,20,FALSE)</f>
        <v>0.54545454545454541</v>
      </c>
      <c r="AB127" s="27">
        <f>VLOOKUP($P127,CornerStats!$A$3:$AE$577,22,FALSE)</f>
        <v>0.6</v>
      </c>
    </row>
    <row r="128" spans="1:28" hidden="1" x14ac:dyDescent="0.3">
      <c r="A128" s="22">
        <f>VLOOKUP($M128,CornerStats!$A$3:$AE$577,5,FALSE)</f>
        <v>9.8181818181818183</v>
      </c>
      <c r="B128" s="22">
        <f>VLOOKUP($M128,CornerStats!$A$3:$AE$577,6,FALSE)</f>
        <v>9.6</v>
      </c>
      <c r="C128" s="22">
        <f>VLOOKUP($M128,CornerStats!$A$3:$AE$577,8,FALSE)</f>
        <v>6.0909090909090908</v>
      </c>
      <c r="D128" s="22">
        <f>VLOOKUP($M128,CornerStats!$A$3:$AE$577,9,FALSE)</f>
        <v>5</v>
      </c>
      <c r="E128" s="29">
        <f>VLOOKUP($M128,CornerStats!$A$3:$AE$577,11,FALSE)</f>
        <v>3.7272727272727271</v>
      </c>
      <c r="F128" s="29">
        <f>VLOOKUP($M128,CornerStats!$A$3:$AE$577,12,FALSE)</f>
        <v>4.5999999999999996</v>
      </c>
      <c r="G128" s="27">
        <f>VLOOKUP($M128,CornerStats!$A$3:$AE$577,14,FALSE)</f>
        <v>0.72727272727272729</v>
      </c>
      <c r="H128" s="27">
        <f>VLOOKUP($M128,CornerStats!$A$3:$AE$577,15,FALSE)</f>
        <v>0.6</v>
      </c>
      <c r="I128" s="27">
        <f>VLOOKUP($M128,CornerStats!$A$3:$AE$577,17,FALSE)</f>
        <v>0.36363636363636365</v>
      </c>
      <c r="J128" s="27">
        <f>VLOOKUP($M128,CornerStats!$A$3:$AE$577,18,FALSE)</f>
        <v>0.4</v>
      </c>
      <c r="K128" s="27">
        <f>VLOOKUP($M128,CornerStats!$A$3:$AE$577,20,FALSE)</f>
        <v>0.72727272727272729</v>
      </c>
      <c r="L128" s="27">
        <f>VLOOKUP($M128,CornerStats!$A$3:$AE$577,21,FALSE)</f>
        <v>0.6</v>
      </c>
      <c r="M128" s="24" t="str">
        <f>Fixtures!A128</f>
        <v>Manchester United</v>
      </c>
      <c r="N128" s="24" t="str">
        <f>Fixtures!E128</f>
        <v>Premier League</v>
      </c>
      <c r="O128" s="25">
        <f>IF(Fixtures!C128&gt;7,Fixtures!D128)</f>
        <v>43800</v>
      </c>
      <c r="P128" s="24" t="str">
        <f>Fixtures!B128</f>
        <v>Aston Villa</v>
      </c>
      <c r="Q128" s="22">
        <f>VLOOKUP($P128,CornerStats!$A$3:$AE$577,5,FALSE)</f>
        <v>12.636363636363637</v>
      </c>
      <c r="R128" s="22">
        <f>VLOOKUP($P128,CornerStats!$A$3:$AE$577,7,FALSE)</f>
        <v>15.6</v>
      </c>
      <c r="S128" s="22">
        <f>VLOOKUP($P128,CornerStats!$A$3:$AE$577,8,FALSE)</f>
        <v>4.2727272727272725</v>
      </c>
      <c r="T128" s="22">
        <f>VLOOKUP($P128,CornerStats!$A$3:$AE$577,10,FALSE)</f>
        <v>3.8</v>
      </c>
      <c r="U128" s="29">
        <f>VLOOKUP($P128,CornerStats!$A$3:$AE$577,11,FALSE)</f>
        <v>8.3636363636363633</v>
      </c>
      <c r="V128" s="29">
        <f>VLOOKUP($P128,CornerStats!$A$3:$AE$577,13,FALSE)</f>
        <v>11.8</v>
      </c>
      <c r="W128" s="27">
        <f>VLOOKUP($P128,CornerStats!$A$3:$AE$577,14,FALSE)</f>
        <v>0.81818181818181823</v>
      </c>
      <c r="X128" s="27">
        <f>VLOOKUP($P128,CornerStats!$A$3:$AE$577,16,FALSE)</f>
        <v>1</v>
      </c>
      <c r="Y128" s="27">
        <f>VLOOKUP($P128,CornerStats!$A$3:$AE$577,17,FALSE)</f>
        <v>0.72727272727272729</v>
      </c>
      <c r="Z128" s="27">
        <f>VLOOKUP($P128,CornerStats!$A$3:$AE$577,19,FALSE)</f>
        <v>1</v>
      </c>
      <c r="AA128" s="27">
        <f>VLOOKUP($P128,CornerStats!$A$3:$AE$577,20,FALSE)</f>
        <v>0.27272727272727271</v>
      </c>
      <c r="AB128" s="27">
        <f>VLOOKUP($P128,CornerStats!$A$3:$AE$577,22,FALSE)</f>
        <v>0</v>
      </c>
    </row>
    <row r="129" spans="1:28" hidden="1" x14ac:dyDescent="0.3">
      <c r="A129" s="22">
        <f>VLOOKUP($M129,CornerStats!$A$3:$AE$577,5,FALSE)</f>
        <v>11.727272727272727</v>
      </c>
      <c r="B129" s="22">
        <f>VLOOKUP($M129,CornerStats!$A$3:$AE$577,6,FALSE)</f>
        <v>13.4</v>
      </c>
      <c r="C129" s="22">
        <f>VLOOKUP($M129,CornerStats!$A$3:$AE$577,8,FALSE)</f>
        <v>3.9090909090909092</v>
      </c>
      <c r="D129" s="22">
        <f>VLOOKUP($M129,CornerStats!$A$3:$AE$577,9,FALSE)</f>
        <v>4.4000000000000004</v>
      </c>
      <c r="E129" s="29">
        <f>VLOOKUP($M129,CornerStats!$A$3:$AE$577,11,FALSE)</f>
        <v>7.8181818181818183</v>
      </c>
      <c r="F129" s="29">
        <f>VLOOKUP($M129,CornerStats!$A$3:$AE$577,12,FALSE)</f>
        <v>9</v>
      </c>
      <c r="G129" s="27">
        <f>VLOOKUP($M129,CornerStats!$A$3:$AE$577,14,FALSE)</f>
        <v>0.90909090909090906</v>
      </c>
      <c r="H129" s="27">
        <f>VLOOKUP($M129,CornerStats!$A$3:$AE$577,15,FALSE)</f>
        <v>1</v>
      </c>
      <c r="I129" s="27">
        <f>VLOOKUP($M129,CornerStats!$A$3:$AE$577,17,FALSE)</f>
        <v>0.63636363636363635</v>
      </c>
      <c r="J129" s="27">
        <f>VLOOKUP($M129,CornerStats!$A$3:$AE$577,18,FALSE)</f>
        <v>0.8</v>
      </c>
      <c r="K129" s="27">
        <f>VLOOKUP($M129,CornerStats!$A$3:$AE$577,20,FALSE)</f>
        <v>0.54545454545454541</v>
      </c>
      <c r="L129" s="27">
        <f>VLOOKUP($M129,CornerStats!$A$3:$AE$577,21,FALSE)</f>
        <v>0.4</v>
      </c>
      <c r="M129" s="24" t="str">
        <f>Fixtures!A129</f>
        <v>Norwich City</v>
      </c>
      <c r="N129" s="24" t="str">
        <f>Fixtures!E129</f>
        <v>Premier League</v>
      </c>
      <c r="O129" s="25">
        <f>IF(Fixtures!C129&gt;7,Fixtures!D129)</f>
        <v>43800</v>
      </c>
      <c r="P129" s="24" t="str">
        <f>Fixtures!B129</f>
        <v>Arsenal</v>
      </c>
      <c r="Q129" s="22">
        <f>VLOOKUP($P129,CornerStats!$A$3:$AE$577,5,FALSE)</f>
        <v>14.545454545454545</v>
      </c>
      <c r="R129" s="22">
        <f>VLOOKUP($P129,CornerStats!$A$3:$AE$577,7,FALSE)</f>
        <v>12</v>
      </c>
      <c r="S129" s="22">
        <f>VLOOKUP($P129,CornerStats!$A$3:$AE$577,8,FALSE)</f>
        <v>8.2727272727272734</v>
      </c>
      <c r="T129" s="22">
        <f>VLOOKUP($P129,CornerStats!$A$3:$AE$577,10,FALSE)</f>
        <v>5.4</v>
      </c>
      <c r="U129" s="29">
        <f>VLOOKUP($P129,CornerStats!$A$3:$AE$577,11,FALSE)</f>
        <v>6.2727272727272725</v>
      </c>
      <c r="V129" s="29">
        <f>VLOOKUP($P129,CornerStats!$A$3:$AE$577,13,FALSE)</f>
        <v>6.6</v>
      </c>
      <c r="W129" s="27">
        <f>VLOOKUP($P129,CornerStats!$A$3:$AE$577,14,FALSE)</f>
        <v>0.81818181818181823</v>
      </c>
      <c r="X129" s="27">
        <f>VLOOKUP($P129,CornerStats!$A$3:$AE$577,16,FALSE)</f>
        <v>0.6</v>
      </c>
      <c r="Y129" s="27">
        <f>VLOOKUP($P129,CornerStats!$A$3:$AE$577,17,FALSE)</f>
        <v>0.72727272727272729</v>
      </c>
      <c r="Z129" s="27">
        <f>VLOOKUP($P129,CornerStats!$A$3:$AE$577,19,FALSE)</f>
        <v>0.4</v>
      </c>
      <c r="AA129" s="27">
        <f>VLOOKUP($P129,CornerStats!$A$3:$AE$577,20,FALSE)</f>
        <v>0.27272727272727271</v>
      </c>
      <c r="AB129" s="27">
        <f>VLOOKUP($P129,CornerStats!$A$3:$AE$577,22,FALSE)</f>
        <v>0.6</v>
      </c>
    </row>
    <row r="130" spans="1:28" hidden="1" x14ac:dyDescent="0.3">
      <c r="A130" s="22">
        <f>VLOOKUP($M130,CornerStats!$A$3:$AE$577,5,FALSE)</f>
        <v>10.727272727272727</v>
      </c>
      <c r="B130" s="22">
        <f>VLOOKUP($M130,CornerStats!$A$3:$AE$577,6,FALSE)</f>
        <v>8</v>
      </c>
      <c r="C130" s="22">
        <f>VLOOKUP($M130,CornerStats!$A$3:$AE$577,8,FALSE)</f>
        <v>4.5454545454545459</v>
      </c>
      <c r="D130" s="22">
        <f>VLOOKUP($M130,CornerStats!$A$3:$AE$577,9,FALSE)</f>
        <v>3.4</v>
      </c>
      <c r="E130" s="29">
        <f>VLOOKUP($M130,CornerStats!$A$3:$AE$577,11,FALSE)</f>
        <v>6.1818181818181817</v>
      </c>
      <c r="F130" s="29">
        <f>VLOOKUP($M130,CornerStats!$A$3:$AE$577,12,FALSE)</f>
        <v>4.5999999999999996</v>
      </c>
      <c r="G130" s="27">
        <f>VLOOKUP($M130,CornerStats!$A$3:$AE$577,14,FALSE)</f>
        <v>0.72727272727272729</v>
      </c>
      <c r="H130" s="27">
        <f>VLOOKUP($M130,CornerStats!$A$3:$AE$577,15,FALSE)</f>
        <v>0.4</v>
      </c>
      <c r="I130" s="27">
        <f>VLOOKUP($M130,CornerStats!$A$3:$AE$577,17,FALSE)</f>
        <v>0.45454545454545453</v>
      </c>
      <c r="J130" s="27">
        <f>VLOOKUP($M130,CornerStats!$A$3:$AE$577,18,FALSE)</f>
        <v>0.2</v>
      </c>
      <c r="K130" s="27">
        <f>VLOOKUP($M130,CornerStats!$A$3:$AE$577,20,FALSE)</f>
        <v>0.54545454545454541</v>
      </c>
      <c r="L130" s="27">
        <f>VLOOKUP($M130,CornerStats!$A$3:$AE$577,21,FALSE)</f>
        <v>0.8</v>
      </c>
      <c r="M130" s="24" t="str">
        <f>Fixtures!A130</f>
        <v>Wolverhampton Wanderers</v>
      </c>
      <c r="N130" s="24" t="str">
        <f>Fixtures!E130</f>
        <v>Premier League</v>
      </c>
      <c r="O130" s="25">
        <f>IF(Fixtures!C130&gt;7,Fixtures!D130)</f>
        <v>43800</v>
      </c>
      <c r="P130" s="24" t="str">
        <f>Fixtures!B130</f>
        <v>Sheffield United</v>
      </c>
      <c r="Q130" s="22">
        <f>VLOOKUP($P130,CornerStats!$A$3:$AE$577,5,FALSE)</f>
        <v>12.818181818181818</v>
      </c>
      <c r="R130" s="22">
        <f>VLOOKUP($P130,CornerStats!$A$3:$AE$577,7,FALSE)</f>
        <v>11.4</v>
      </c>
      <c r="S130" s="22">
        <f>VLOOKUP($P130,CornerStats!$A$3:$AE$577,8,FALSE)</f>
        <v>6.2727272727272725</v>
      </c>
      <c r="T130" s="22">
        <f>VLOOKUP($P130,CornerStats!$A$3:$AE$577,10,FALSE)</f>
        <v>4.4000000000000004</v>
      </c>
      <c r="U130" s="29">
        <f>VLOOKUP($P130,CornerStats!$A$3:$AE$577,11,FALSE)</f>
        <v>6.5454545454545459</v>
      </c>
      <c r="V130" s="29">
        <f>VLOOKUP($P130,CornerStats!$A$3:$AE$577,13,FALSE)</f>
        <v>7</v>
      </c>
      <c r="W130" s="27">
        <f>VLOOKUP($P130,CornerStats!$A$3:$AE$577,14,FALSE)</f>
        <v>0.81818181818181823</v>
      </c>
      <c r="X130" s="27">
        <f>VLOOKUP($P130,CornerStats!$A$3:$AE$577,16,FALSE)</f>
        <v>0.6</v>
      </c>
      <c r="Y130" s="27">
        <f>VLOOKUP($P130,CornerStats!$A$3:$AE$577,17,FALSE)</f>
        <v>0.81818181818181823</v>
      </c>
      <c r="Z130" s="27">
        <f>VLOOKUP($P130,CornerStats!$A$3:$AE$577,19,FALSE)</f>
        <v>0.6</v>
      </c>
      <c r="AA130" s="27">
        <f>VLOOKUP($P130,CornerStats!$A$3:$AE$577,20,FALSE)</f>
        <v>0.36363636363636365</v>
      </c>
      <c r="AB130" s="27">
        <f>VLOOKUP($P130,CornerStats!$A$3:$AE$577,22,FALSE)</f>
        <v>0.4</v>
      </c>
    </row>
    <row r="131" spans="1:28" hidden="1" x14ac:dyDescent="0.3">
      <c r="A131" s="22">
        <f>VLOOKUP($M131,CornerStats!$A$3:$AE$577,5,FALSE)</f>
        <v>10.454545454545455</v>
      </c>
      <c r="B131" s="22">
        <f>VLOOKUP($M131,CornerStats!$A$3:$AE$577,6,FALSE)</f>
        <v>10.333333333333334</v>
      </c>
      <c r="C131" s="22">
        <f>VLOOKUP($M131,CornerStats!$A$3:$AE$577,8,FALSE)</f>
        <v>5.4545454545454541</v>
      </c>
      <c r="D131" s="22">
        <f>VLOOKUP($M131,CornerStats!$A$3:$AE$577,9,FALSE)</f>
        <v>5.333333333333333</v>
      </c>
      <c r="E131" s="29">
        <f>VLOOKUP($M131,CornerStats!$A$3:$AE$577,11,FALSE)</f>
        <v>5</v>
      </c>
      <c r="F131" s="29">
        <f>VLOOKUP($M131,CornerStats!$A$3:$AE$577,12,FALSE)</f>
        <v>5</v>
      </c>
      <c r="G131" s="27">
        <f>VLOOKUP($M131,CornerStats!$A$3:$AE$577,14,FALSE)</f>
        <v>0.63636363636363635</v>
      </c>
      <c r="H131" s="27">
        <f>VLOOKUP($M131,CornerStats!$A$3:$AE$577,15,FALSE)</f>
        <v>0.66666666666666663</v>
      </c>
      <c r="I131" s="27">
        <f>VLOOKUP($M131,CornerStats!$A$3:$AE$577,17,FALSE)</f>
        <v>0.45454545454545453</v>
      </c>
      <c r="J131" s="27">
        <f>VLOOKUP($M131,CornerStats!$A$3:$AE$577,18,FALSE)</f>
        <v>0.5</v>
      </c>
      <c r="K131" s="27">
        <f>VLOOKUP($M131,CornerStats!$A$3:$AE$577,20,FALSE)</f>
        <v>0.54545454545454541</v>
      </c>
      <c r="L131" s="27">
        <f>VLOOKUP($M131,CornerStats!$A$3:$AE$577,21,FALSE)</f>
        <v>0.5</v>
      </c>
      <c r="M131" s="24" t="str">
        <f>Fixtures!A131</f>
        <v>Hellas Verona</v>
      </c>
      <c r="N131" s="24" t="str">
        <f>Fixtures!E131</f>
        <v>Serie A</v>
      </c>
      <c r="O131" s="25">
        <f>IF(Fixtures!C131&gt;7,Fixtures!D131)</f>
        <v>43800</v>
      </c>
      <c r="P131" s="24" t="str">
        <f>Fixtures!B131</f>
        <v>Roma</v>
      </c>
      <c r="Q131" s="22">
        <f>VLOOKUP($P131,CornerStats!$A$3:$AE$577,5,FALSE)</f>
        <v>10.363636363636363</v>
      </c>
      <c r="R131" s="22">
        <f>VLOOKUP($P131,CornerStats!$A$3:$AE$577,7,FALSE)</f>
        <v>11.6</v>
      </c>
      <c r="S131" s="22">
        <f>VLOOKUP($P131,CornerStats!$A$3:$AE$577,8,FALSE)</f>
        <v>6.3636363636363633</v>
      </c>
      <c r="T131" s="22">
        <f>VLOOKUP($P131,CornerStats!$A$3:$AE$577,10,FALSE)</f>
        <v>6.2</v>
      </c>
      <c r="U131" s="29">
        <f>VLOOKUP($P131,CornerStats!$A$3:$AE$577,11,FALSE)</f>
        <v>4</v>
      </c>
      <c r="V131" s="29">
        <f>VLOOKUP($P131,CornerStats!$A$3:$AE$577,13,FALSE)</f>
        <v>5.4</v>
      </c>
      <c r="W131" s="27">
        <f>VLOOKUP($P131,CornerStats!$A$3:$AE$577,14,FALSE)</f>
        <v>0.54545454545454541</v>
      </c>
      <c r="X131" s="27">
        <f>VLOOKUP($P131,CornerStats!$A$3:$AE$577,16,FALSE)</f>
        <v>0.6</v>
      </c>
      <c r="Y131" s="27">
        <f>VLOOKUP($P131,CornerStats!$A$3:$AE$577,17,FALSE)</f>
        <v>0.45454545454545453</v>
      </c>
      <c r="Z131" s="27">
        <f>VLOOKUP($P131,CornerStats!$A$3:$AE$577,19,FALSE)</f>
        <v>0.6</v>
      </c>
      <c r="AA131" s="27">
        <f>VLOOKUP($P131,CornerStats!$A$3:$AE$577,20,FALSE)</f>
        <v>0.54545454545454541</v>
      </c>
      <c r="AB131" s="27">
        <f>VLOOKUP($P131,CornerStats!$A$3:$AE$577,22,FALSE)</f>
        <v>0.4</v>
      </c>
    </row>
    <row r="132" spans="1:28" hidden="1" x14ac:dyDescent="0.3">
      <c r="A132" s="22">
        <f>VLOOKUP($M132,CornerStats!$A$3:$AE$577,5,FALSE)</f>
        <v>10.454545454545455</v>
      </c>
      <c r="B132" s="22">
        <f>VLOOKUP($M132,CornerStats!$A$3:$AE$577,6,FALSE)</f>
        <v>9.4</v>
      </c>
      <c r="C132" s="22">
        <f>VLOOKUP($M132,CornerStats!$A$3:$AE$577,8,FALSE)</f>
        <v>5.9090909090909092</v>
      </c>
      <c r="D132" s="22">
        <f>VLOOKUP($M132,CornerStats!$A$3:$AE$577,9,FALSE)</f>
        <v>5.4</v>
      </c>
      <c r="E132" s="29">
        <f>VLOOKUP($M132,CornerStats!$A$3:$AE$577,11,FALSE)</f>
        <v>4.5454545454545459</v>
      </c>
      <c r="F132" s="29">
        <f>VLOOKUP($M132,CornerStats!$A$3:$AE$577,12,FALSE)</f>
        <v>4</v>
      </c>
      <c r="G132" s="27">
        <f>VLOOKUP($M132,CornerStats!$A$3:$AE$577,14,FALSE)</f>
        <v>0.81818181818181823</v>
      </c>
      <c r="H132" s="27">
        <f>VLOOKUP($M132,CornerStats!$A$3:$AE$577,15,FALSE)</f>
        <v>0.8</v>
      </c>
      <c r="I132" s="27">
        <f>VLOOKUP($M132,CornerStats!$A$3:$AE$577,17,FALSE)</f>
        <v>0.45454545454545453</v>
      </c>
      <c r="J132" s="27">
        <f>VLOOKUP($M132,CornerStats!$A$3:$AE$577,18,FALSE)</f>
        <v>0.4</v>
      </c>
      <c r="K132" s="27">
        <f>VLOOKUP($M132,CornerStats!$A$3:$AE$577,20,FALSE)</f>
        <v>0.63636363636363635</v>
      </c>
      <c r="L132" s="27">
        <f>VLOOKUP($M132,CornerStats!$A$3:$AE$577,21,FALSE)</f>
        <v>0.8</v>
      </c>
      <c r="M132" s="24" t="str">
        <f>Fixtures!A132</f>
        <v>Internazionale</v>
      </c>
      <c r="N132" s="24" t="str">
        <f>Fixtures!E132</f>
        <v>Serie A</v>
      </c>
      <c r="O132" s="25">
        <f>IF(Fixtures!C132&gt;7,Fixtures!D132)</f>
        <v>43800</v>
      </c>
      <c r="P132" s="24" t="str">
        <f>Fixtures!B132</f>
        <v>SPAL</v>
      </c>
      <c r="Q132" s="22">
        <f>VLOOKUP($P132,CornerStats!$A$3:$AE$577,5,FALSE)</f>
        <v>12.636363636363637</v>
      </c>
      <c r="R132" s="22">
        <f>VLOOKUP($P132,CornerStats!$A$3:$AE$577,7,FALSE)</f>
        <v>13.8</v>
      </c>
      <c r="S132" s="22">
        <f>VLOOKUP($P132,CornerStats!$A$3:$AE$577,8,FALSE)</f>
        <v>5.6363636363636367</v>
      </c>
      <c r="T132" s="22">
        <f>VLOOKUP($P132,CornerStats!$A$3:$AE$577,10,FALSE)</f>
        <v>5</v>
      </c>
      <c r="U132" s="29">
        <f>VLOOKUP($P132,CornerStats!$A$3:$AE$577,11,FALSE)</f>
        <v>7</v>
      </c>
      <c r="V132" s="29">
        <f>VLOOKUP($P132,CornerStats!$A$3:$AE$577,13,FALSE)</f>
        <v>8.8000000000000007</v>
      </c>
      <c r="W132" s="27">
        <f>VLOOKUP($P132,CornerStats!$A$3:$AE$577,14,FALSE)</f>
        <v>0.90909090909090906</v>
      </c>
      <c r="X132" s="27">
        <f>VLOOKUP($P132,CornerStats!$A$3:$AE$577,16,FALSE)</f>
        <v>1</v>
      </c>
      <c r="Y132" s="27">
        <f>VLOOKUP($P132,CornerStats!$A$3:$AE$577,17,FALSE)</f>
        <v>0.90909090909090906</v>
      </c>
      <c r="Z132" s="27">
        <f>VLOOKUP($P132,CornerStats!$A$3:$AE$577,19,FALSE)</f>
        <v>1</v>
      </c>
      <c r="AA132" s="27">
        <f>VLOOKUP($P132,CornerStats!$A$3:$AE$577,20,FALSE)</f>
        <v>0.18181818181818182</v>
      </c>
      <c r="AB132" s="27">
        <f>VLOOKUP($P132,CornerStats!$A$3:$AE$577,22,FALSE)</f>
        <v>0</v>
      </c>
    </row>
    <row r="133" spans="1:28" hidden="1" x14ac:dyDescent="0.3">
      <c r="A133" s="22">
        <f>VLOOKUP($M133,CornerStats!$A$3:$AE$577,5,FALSE)</f>
        <v>11.545454545454545</v>
      </c>
      <c r="B133" s="22">
        <f>VLOOKUP($M133,CornerStats!$A$3:$AE$577,6,FALSE)</f>
        <v>10.8</v>
      </c>
      <c r="C133" s="22">
        <f>VLOOKUP($M133,CornerStats!$A$3:$AE$577,8,FALSE)</f>
        <v>6.1818181818181817</v>
      </c>
      <c r="D133" s="22">
        <f>VLOOKUP($M133,CornerStats!$A$3:$AE$577,9,FALSE)</f>
        <v>7</v>
      </c>
      <c r="E133" s="29">
        <f>VLOOKUP($M133,CornerStats!$A$3:$AE$577,11,FALSE)</f>
        <v>5.3636363636363633</v>
      </c>
      <c r="F133" s="29">
        <f>VLOOKUP($M133,CornerStats!$A$3:$AE$577,12,FALSE)</f>
        <v>3.8</v>
      </c>
      <c r="G133" s="27">
        <f>VLOOKUP($M133,CornerStats!$A$3:$AE$577,14,FALSE)</f>
        <v>0.72727272727272729</v>
      </c>
      <c r="H133" s="27">
        <f>VLOOKUP($M133,CornerStats!$A$3:$AE$577,15,FALSE)</f>
        <v>0.6</v>
      </c>
      <c r="I133" s="27">
        <f>VLOOKUP($M133,CornerStats!$A$3:$AE$577,17,FALSE)</f>
        <v>0.54545454545454541</v>
      </c>
      <c r="J133" s="27">
        <f>VLOOKUP($M133,CornerStats!$A$3:$AE$577,18,FALSE)</f>
        <v>0.6</v>
      </c>
      <c r="K133" s="27">
        <f>VLOOKUP($M133,CornerStats!$A$3:$AE$577,20,FALSE)</f>
        <v>0.45454545454545453</v>
      </c>
      <c r="L133" s="27">
        <f>VLOOKUP($M133,CornerStats!$A$3:$AE$577,21,FALSE)</f>
        <v>0.4</v>
      </c>
      <c r="M133" s="24" t="str">
        <f>Fixtures!A133</f>
        <v>Juventus</v>
      </c>
      <c r="N133" s="24" t="str">
        <f>Fixtures!E133</f>
        <v>Serie A</v>
      </c>
      <c r="O133" s="25">
        <f>IF(Fixtures!C133&gt;7,Fixtures!D133)</f>
        <v>43800</v>
      </c>
      <c r="P133" s="24" t="str">
        <f>Fixtures!B133</f>
        <v>Sassuolo</v>
      </c>
      <c r="Q133" s="22">
        <f>VLOOKUP($P133,CornerStats!$A$3:$AE$577,5,FALSE)</f>
        <v>11.5</v>
      </c>
      <c r="R133" s="22">
        <f>VLOOKUP($P133,CornerStats!$A$3:$AE$577,7,FALSE)</f>
        <v>11.6</v>
      </c>
      <c r="S133" s="22">
        <f>VLOOKUP($P133,CornerStats!$A$3:$AE$577,8,FALSE)</f>
        <v>5</v>
      </c>
      <c r="T133" s="22">
        <f>VLOOKUP($P133,CornerStats!$A$3:$AE$577,10,FALSE)</f>
        <v>4.8</v>
      </c>
      <c r="U133" s="29">
        <f>VLOOKUP($P133,CornerStats!$A$3:$AE$577,11,FALSE)</f>
        <v>6.5</v>
      </c>
      <c r="V133" s="29">
        <f>VLOOKUP($P133,CornerStats!$A$3:$AE$577,13,FALSE)</f>
        <v>6.8</v>
      </c>
      <c r="W133" s="27">
        <f>VLOOKUP($P133,CornerStats!$A$3:$AE$577,14,FALSE)</f>
        <v>1</v>
      </c>
      <c r="X133" s="27">
        <f>VLOOKUP($P133,CornerStats!$A$3:$AE$577,16,FALSE)</f>
        <v>1</v>
      </c>
      <c r="Y133" s="27">
        <f>VLOOKUP($P133,CornerStats!$A$3:$AE$577,17,FALSE)</f>
        <v>0.5</v>
      </c>
      <c r="Z133" s="27">
        <f>VLOOKUP($P133,CornerStats!$A$3:$AE$577,19,FALSE)</f>
        <v>0.6</v>
      </c>
      <c r="AA133" s="27">
        <f>VLOOKUP($P133,CornerStats!$A$3:$AE$577,20,FALSE)</f>
        <v>0.5</v>
      </c>
      <c r="AB133" s="27">
        <f>VLOOKUP($P133,CornerStats!$A$3:$AE$577,22,FALSE)</f>
        <v>0.4</v>
      </c>
    </row>
    <row r="134" spans="1:28" hidden="1" x14ac:dyDescent="0.3">
      <c r="A134" s="22">
        <f>VLOOKUP($M134,CornerStats!$A$3:$AE$577,5,FALSE)</f>
        <v>10.818181818181818</v>
      </c>
      <c r="B134" s="22">
        <f>VLOOKUP($M134,CornerStats!$A$3:$AE$577,6,FALSE)</f>
        <v>10.199999999999999</v>
      </c>
      <c r="C134" s="22">
        <f>VLOOKUP($M134,CornerStats!$A$3:$AE$577,8,FALSE)</f>
        <v>5.9090909090909092</v>
      </c>
      <c r="D134" s="22">
        <f>VLOOKUP($M134,CornerStats!$A$3:$AE$577,9,FALSE)</f>
        <v>6.8</v>
      </c>
      <c r="E134" s="29">
        <f>VLOOKUP($M134,CornerStats!$A$3:$AE$577,11,FALSE)</f>
        <v>4.9090909090909092</v>
      </c>
      <c r="F134" s="29">
        <f>VLOOKUP($M134,CornerStats!$A$3:$AE$577,12,FALSE)</f>
        <v>3.4</v>
      </c>
      <c r="G134" s="27">
        <f>VLOOKUP($M134,CornerStats!$A$3:$AE$577,14,FALSE)</f>
        <v>0.81818181818181823</v>
      </c>
      <c r="H134" s="27">
        <f>VLOOKUP($M134,CornerStats!$A$3:$AE$577,15,FALSE)</f>
        <v>0.6</v>
      </c>
      <c r="I134" s="27">
        <f>VLOOKUP($M134,CornerStats!$A$3:$AE$577,17,FALSE)</f>
        <v>0.54545454545454541</v>
      </c>
      <c r="J134" s="27">
        <f>VLOOKUP($M134,CornerStats!$A$3:$AE$577,18,FALSE)</f>
        <v>0.6</v>
      </c>
      <c r="K134" s="27">
        <f>VLOOKUP($M134,CornerStats!$A$3:$AE$577,20,FALSE)</f>
        <v>0.45454545454545453</v>
      </c>
      <c r="L134" s="27">
        <f>VLOOKUP($M134,CornerStats!$A$3:$AE$577,21,FALSE)</f>
        <v>0.4</v>
      </c>
      <c r="M134" s="24" t="str">
        <f>Fixtures!A134</f>
        <v>Lazio</v>
      </c>
      <c r="N134" s="24" t="str">
        <f>Fixtures!E134</f>
        <v>Serie A</v>
      </c>
      <c r="O134" s="25">
        <f>IF(Fixtures!C134&gt;7,Fixtures!D134)</f>
        <v>43800</v>
      </c>
      <c r="P134" s="24" t="str">
        <f>Fixtures!B134</f>
        <v>Udinese</v>
      </c>
      <c r="Q134" s="22">
        <f>VLOOKUP($P134,CornerStats!$A$3:$AE$577,5,FALSE)</f>
        <v>10.909090909090908</v>
      </c>
      <c r="R134" s="22">
        <f>VLOOKUP($P134,CornerStats!$A$3:$AE$577,7,FALSE)</f>
        <v>11.8</v>
      </c>
      <c r="S134" s="22">
        <f>VLOOKUP($P134,CornerStats!$A$3:$AE$577,8,FALSE)</f>
        <v>4.9090909090909092</v>
      </c>
      <c r="T134" s="22">
        <f>VLOOKUP($P134,CornerStats!$A$3:$AE$577,10,FALSE)</f>
        <v>3.8</v>
      </c>
      <c r="U134" s="29">
        <f>VLOOKUP($P134,CornerStats!$A$3:$AE$577,11,FALSE)</f>
        <v>6</v>
      </c>
      <c r="V134" s="29">
        <f>VLOOKUP($P134,CornerStats!$A$3:$AE$577,13,FALSE)</f>
        <v>8</v>
      </c>
      <c r="W134" s="27">
        <f>VLOOKUP($P134,CornerStats!$A$3:$AE$577,14,FALSE)</f>
        <v>0.81818181818181823</v>
      </c>
      <c r="X134" s="27">
        <f>VLOOKUP($P134,CornerStats!$A$3:$AE$577,16,FALSE)</f>
        <v>0.8</v>
      </c>
      <c r="Y134" s="27">
        <f>VLOOKUP($P134,CornerStats!$A$3:$AE$577,17,FALSE)</f>
        <v>0.54545454545454541</v>
      </c>
      <c r="Z134" s="27">
        <f>VLOOKUP($P134,CornerStats!$A$3:$AE$577,19,FALSE)</f>
        <v>0.8</v>
      </c>
      <c r="AA134" s="27">
        <f>VLOOKUP($P134,CornerStats!$A$3:$AE$577,20,FALSE)</f>
        <v>0.54545454545454541</v>
      </c>
      <c r="AB134" s="27">
        <f>VLOOKUP($P134,CornerStats!$A$3:$AE$577,22,FALSE)</f>
        <v>0.4</v>
      </c>
    </row>
    <row r="135" spans="1:28" hidden="1" x14ac:dyDescent="0.3">
      <c r="A135" s="22">
        <f>VLOOKUP($M135,CornerStats!$A$3:$AE$577,5,FALSE)</f>
        <v>10.818181818181818</v>
      </c>
      <c r="B135" s="22">
        <f>VLOOKUP($M135,CornerStats!$A$3:$AE$577,6,FALSE)</f>
        <v>12.4</v>
      </c>
      <c r="C135" s="22">
        <f>VLOOKUP($M135,CornerStats!$A$3:$AE$577,8,FALSE)</f>
        <v>5.9090909090909092</v>
      </c>
      <c r="D135" s="22">
        <f>VLOOKUP($M135,CornerStats!$A$3:$AE$577,9,FALSE)</f>
        <v>7.2</v>
      </c>
      <c r="E135" s="29">
        <f>VLOOKUP($M135,CornerStats!$A$3:$AE$577,11,FALSE)</f>
        <v>4.9090909090909092</v>
      </c>
      <c r="F135" s="29">
        <f>VLOOKUP($M135,CornerStats!$A$3:$AE$577,12,FALSE)</f>
        <v>5.2</v>
      </c>
      <c r="G135" s="27">
        <f>VLOOKUP($M135,CornerStats!$A$3:$AE$577,14,FALSE)</f>
        <v>0.72727272727272729</v>
      </c>
      <c r="H135" s="27">
        <f>VLOOKUP($M135,CornerStats!$A$3:$AE$577,15,FALSE)</f>
        <v>0.8</v>
      </c>
      <c r="I135" s="27">
        <f>VLOOKUP($M135,CornerStats!$A$3:$AE$577,17,FALSE)</f>
        <v>0.45454545454545453</v>
      </c>
      <c r="J135" s="27">
        <f>VLOOKUP($M135,CornerStats!$A$3:$AE$577,18,FALSE)</f>
        <v>0.8</v>
      </c>
      <c r="K135" s="27">
        <f>VLOOKUP($M135,CornerStats!$A$3:$AE$577,20,FALSE)</f>
        <v>0.54545454545454541</v>
      </c>
      <c r="L135" s="27">
        <f>VLOOKUP($M135,CornerStats!$A$3:$AE$577,21,FALSE)</f>
        <v>0.2</v>
      </c>
      <c r="M135" s="24" t="str">
        <f>Fixtures!A135</f>
        <v>Napoli</v>
      </c>
      <c r="N135" s="24" t="str">
        <f>Fixtures!E135</f>
        <v>Serie A</v>
      </c>
      <c r="O135" s="25">
        <f>IF(Fixtures!C135&gt;7,Fixtures!D135)</f>
        <v>43800</v>
      </c>
      <c r="P135" s="24" t="str">
        <f>Fixtures!B135</f>
        <v>Bologna</v>
      </c>
      <c r="Q135" s="22">
        <f>VLOOKUP($P135,CornerStats!$A$3:$AE$577,5,FALSE)</f>
        <v>9.9090909090909083</v>
      </c>
      <c r="R135" s="22">
        <f>VLOOKUP($P135,CornerStats!$A$3:$AE$577,7,FALSE)</f>
        <v>9.1666666666666661</v>
      </c>
      <c r="S135" s="22">
        <f>VLOOKUP($P135,CornerStats!$A$3:$AE$577,8,FALSE)</f>
        <v>5.7272727272727275</v>
      </c>
      <c r="T135" s="22">
        <f>VLOOKUP($P135,CornerStats!$A$3:$AE$577,10,FALSE)</f>
        <v>5.166666666666667</v>
      </c>
      <c r="U135" s="29">
        <f>VLOOKUP($P135,CornerStats!$A$3:$AE$577,11,FALSE)</f>
        <v>4.1818181818181817</v>
      </c>
      <c r="V135" s="29">
        <f>VLOOKUP($P135,CornerStats!$A$3:$AE$577,13,FALSE)</f>
        <v>4</v>
      </c>
      <c r="W135" s="27">
        <f>VLOOKUP($P135,CornerStats!$A$3:$AE$577,14,FALSE)</f>
        <v>0.72727272727272729</v>
      </c>
      <c r="X135" s="27">
        <f>VLOOKUP($P135,CornerStats!$A$3:$AE$577,16,FALSE)</f>
        <v>0.66666666666666663</v>
      </c>
      <c r="Y135" s="27">
        <f>VLOOKUP($P135,CornerStats!$A$3:$AE$577,17,FALSE)</f>
        <v>0.36363636363636365</v>
      </c>
      <c r="Z135" s="27">
        <f>VLOOKUP($P135,CornerStats!$A$3:$AE$577,19,FALSE)</f>
        <v>0.33333333333333331</v>
      </c>
      <c r="AA135" s="27">
        <f>VLOOKUP($P135,CornerStats!$A$3:$AE$577,20,FALSE)</f>
        <v>0.63636363636363635</v>
      </c>
      <c r="AB135" s="27">
        <f>VLOOKUP($P135,CornerStats!$A$3:$AE$577,22,FALSE)</f>
        <v>0.66666666666666663</v>
      </c>
    </row>
    <row r="136" spans="1:28" hidden="1" x14ac:dyDescent="0.3">
      <c r="A136" s="22">
        <f>VLOOKUP($M136,CornerStats!$A$3:$AE$577,5,FALSE)</f>
        <v>10.818181818181818</v>
      </c>
      <c r="B136" s="22">
        <f>VLOOKUP($M136,CornerStats!$A$3:$AE$577,6,FALSE)</f>
        <v>12</v>
      </c>
      <c r="C136" s="22">
        <f>VLOOKUP($M136,CornerStats!$A$3:$AE$577,8,FALSE)</f>
        <v>5.6363636363636367</v>
      </c>
      <c r="D136" s="22">
        <f>VLOOKUP($M136,CornerStats!$A$3:$AE$577,9,FALSE)</f>
        <v>7.333333333333333</v>
      </c>
      <c r="E136" s="29">
        <f>VLOOKUP($M136,CornerStats!$A$3:$AE$577,11,FALSE)</f>
        <v>5.1818181818181817</v>
      </c>
      <c r="F136" s="29">
        <f>VLOOKUP($M136,CornerStats!$A$3:$AE$577,12,FALSE)</f>
        <v>4.666666666666667</v>
      </c>
      <c r="G136" s="27">
        <f>VLOOKUP($M136,CornerStats!$A$3:$AE$577,14,FALSE)</f>
        <v>0.81818181818181823</v>
      </c>
      <c r="H136" s="27">
        <f>VLOOKUP($M136,CornerStats!$A$3:$AE$577,15,FALSE)</f>
        <v>1</v>
      </c>
      <c r="I136" s="27">
        <f>VLOOKUP($M136,CornerStats!$A$3:$AE$577,17,FALSE)</f>
        <v>0.45454545454545453</v>
      </c>
      <c r="J136" s="27">
        <f>VLOOKUP($M136,CornerStats!$A$3:$AE$577,18,FALSE)</f>
        <v>0.5</v>
      </c>
      <c r="K136" s="27">
        <f>VLOOKUP($M136,CornerStats!$A$3:$AE$577,20,FALSE)</f>
        <v>0.54545454545454541</v>
      </c>
      <c r="L136" s="27">
        <f>VLOOKUP($M136,CornerStats!$A$3:$AE$577,21,FALSE)</f>
        <v>0.5</v>
      </c>
      <c r="M136" s="24" t="str">
        <f>Fixtures!A136</f>
        <v>Parma</v>
      </c>
      <c r="N136" s="24" t="str">
        <f>Fixtures!E136</f>
        <v>Serie A</v>
      </c>
      <c r="O136" s="25">
        <f>IF(Fixtures!C136&gt;7,Fixtures!D136)</f>
        <v>43800</v>
      </c>
      <c r="P136" s="24" t="str">
        <f>Fixtures!B136</f>
        <v>Milan</v>
      </c>
      <c r="Q136" s="22">
        <f>VLOOKUP($P136,CornerStats!$A$3:$AE$577,5,FALSE)</f>
        <v>10</v>
      </c>
      <c r="R136" s="22">
        <f>VLOOKUP($P136,CornerStats!$A$3:$AE$577,7,FALSE)</f>
        <v>9.8000000000000007</v>
      </c>
      <c r="S136" s="22">
        <f>VLOOKUP($P136,CornerStats!$A$3:$AE$577,8,FALSE)</f>
        <v>5.2727272727272725</v>
      </c>
      <c r="T136" s="22">
        <f>VLOOKUP($P136,CornerStats!$A$3:$AE$577,10,FALSE)</f>
        <v>4.8</v>
      </c>
      <c r="U136" s="29">
        <f>VLOOKUP($P136,CornerStats!$A$3:$AE$577,11,FALSE)</f>
        <v>4.7272727272727275</v>
      </c>
      <c r="V136" s="29">
        <f>VLOOKUP($P136,CornerStats!$A$3:$AE$577,13,FALSE)</f>
        <v>5</v>
      </c>
      <c r="W136" s="27">
        <f>VLOOKUP($P136,CornerStats!$A$3:$AE$577,14,FALSE)</f>
        <v>0.63636363636363635</v>
      </c>
      <c r="X136" s="27">
        <f>VLOOKUP($P136,CornerStats!$A$3:$AE$577,16,FALSE)</f>
        <v>0.6</v>
      </c>
      <c r="Y136" s="27">
        <f>VLOOKUP($P136,CornerStats!$A$3:$AE$577,17,FALSE)</f>
        <v>0.36363636363636365</v>
      </c>
      <c r="Z136" s="27">
        <f>VLOOKUP($P136,CornerStats!$A$3:$AE$577,19,FALSE)</f>
        <v>0.4</v>
      </c>
      <c r="AA136" s="27">
        <f>VLOOKUP($P136,CornerStats!$A$3:$AE$577,20,FALSE)</f>
        <v>0.63636363636363635</v>
      </c>
      <c r="AB136" s="27">
        <f>VLOOKUP($P136,CornerStats!$A$3:$AE$577,22,FALSE)</f>
        <v>0.6</v>
      </c>
    </row>
    <row r="137" spans="1:28" hidden="1" x14ac:dyDescent="0.3">
      <c r="A137" s="22">
        <f>VLOOKUP($M137,CornerStats!$A$3:$AE$577,5,FALSE)</f>
        <v>9.8333333333333339</v>
      </c>
      <c r="B137" s="22">
        <f>VLOOKUP($M137,CornerStats!$A$3:$AE$577,6,FALSE)</f>
        <v>7.833333333333333</v>
      </c>
      <c r="C137" s="22">
        <f>VLOOKUP($M137,CornerStats!$A$3:$AE$577,8,FALSE)</f>
        <v>4.916666666666667</v>
      </c>
      <c r="D137" s="22">
        <f>VLOOKUP($M137,CornerStats!$A$3:$AE$577,9,FALSE)</f>
        <v>3.5</v>
      </c>
      <c r="E137" s="29">
        <f>VLOOKUP($M137,CornerStats!$A$3:$AE$577,11,FALSE)</f>
        <v>4.916666666666667</v>
      </c>
      <c r="F137" s="29">
        <f>VLOOKUP($M137,CornerStats!$A$3:$AE$577,12,FALSE)</f>
        <v>4.333333333333333</v>
      </c>
      <c r="G137" s="27">
        <f>VLOOKUP($M137,CornerStats!$A$3:$AE$577,14,FALSE)</f>
        <v>0.66666666666666663</v>
      </c>
      <c r="H137" s="27">
        <f>VLOOKUP($M137,CornerStats!$A$3:$AE$577,15,FALSE)</f>
        <v>0.33333333333333331</v>
      </c>
      <c r="I137" s="27">
        <f>VLOOKUP($M137,CornerStats!$A$3:$AE$577,17,FALSE)</f>
        <v>0.33333333333333331</v>
      </c>
      <c r="J137" s="27">
        <f>VLOOKUP($M137,CornerStats!$A$3:$AE$577,18,FALSE)</f>
        <v>0.33333333333333331</v>
      </c>
      <c r="K137" s="27">
        <f>VLOOKUP($M137,CornerStats!$A$3:$AE$577,20,FALSE)</f>
        <v>0.75</v>
      </c>
      <c r="L137" s="27">
        <f>VLOOKUP($M137,CornerStats!$A$3:$AE$577,21,FALSE)</f>
        <v>0.83333333333333337</v>
      </c>
      <c r="M137" s="24" t="str">
        <f>Fixtures!A137</f>
        <v>Athletic Club</v>
      </c>
      <c r="N137" s="24" t="str">
        <f>Fixtures!E137</f>
        <v>La Liga</v>
      </c>
      <c r="O137" s="25">
        <f>IF(Fixtures!C137&gt;7,Fixtures!D137)</f>
        <v>43800</v>
      </c>
      <c r="P137" s="24" t="str">
        <f>Fixtures!B137</f>
        <v>Granada</v>
      </c>
      <c r="Q137" s="22">
        <f>VLOOKUP($P137,CornerStats!$A$3:$AE$577,5,FALSE)</f>
        <v>9.0833333333333339</v>
      </c>
      <c r="R137" s="22">
        <f>VLOOKUP($P137,CornerStats!$A$3:$AE$577,7,FALSE)</f>
        <v>8.8333333333333339</v>
      </c>
      <c r="S137" s="22">
        <f>VLOOKUP($P137,CornerStats!$A$3:$AE$577,8,FALSE)</f>
        <v>4.5</v>
      </c>
      <c r="T137" s="22">
        <f>VLOOKUP($P137,CornerStats!$A$3:$AE$577,10,FALSE)</f>
        <v>4.333333333333333</v>
      </c>
      <c r="U137" s="29">
        <f>VLOOKUP($P137,CornerStats!$A$3:$AE$577,11,FALSE)</f>
        <v>4.583333333333333</v>
      </c>
      <c r="V137" s="29">
        <f>VLOOKUP($P137,CornerStats!$A$3:$AE$577,13,FALSE)</f>
        <v>4.5</v>
      </c>
      <c r="W137" s="27">
        <f>VLOOKUP($P137,CornerStats!$A$3:$AE$577,14,FALSE)</f>
        <v>0.66666666666666663</v>
      </c>
      <c r="X137" s="27">
        <f>VLOOKUP($P137,CornerStats!$A$3:$AE$577,16,FALSE)</f>
        <v>0.5</v>
      </c>
      <c r="Y137" s="27">
        <f>VLOOKUP($P137,CornerStats!$A$3:$AE$577,17,FALSE)</f>
        <v>0.25</v>
      </c>
      <c r="Z137" s="27">
        <f>VLOOKUP($P137,CornerStats!$A$3:$AE$577,19,FALSE)</f>
        <v>0.16666666666666666</v>
      </c>
      <c r="AA137" s="27">
        <f>VLOOKUP($P137,CornerStats!$A$3:$AE$577,20,FALSE)</f>
        <v>0.83333333333333337</v>
      </c>
      <c r="AB137" s="27">
        <f>VLOOKUP($P137,CornerStats!$A$3:$AE$577,22,FALSE)</f>
        <v>0.83333333333333337</v>
      </c>
    </row>
    <row r="138" spans="1:28" hidden="1" x14ac:dyDescent="0.3">
      <c r="A138" s="22">
        <f>VLOOKUP($M138,CornerStats!$A$3:$AE$577,5,FALSE)</f>
        <v>9.5</v>
      </c>
      <c r="B138" s="22">
        <f>VLOOKUP($M138,CornerStats!$A$3:$AE$577,6,FALSE)</f>
        <v>9.5</v>
      </c>
      <c r="C138" s="22">
        <f>VLOOKUP($M138,CornerStats!$A$3:$AE$577,8,FALSE)</f>
        <v>4.416666666666667</v>
      </c>
      <c r="D138" s="22">
        <f>VLOOKUP($M138,CornerStats!$A$3:$AE$577,9,FALSE)</f>
        <v>5.166666666666667</v>
      </c>
      <c r="E138" s="29">
        <f>VLOOKUP($M138,CornerStats!$A$3:$AE$577,11,FALSE)</f>
        <v>5.083333333333333</v>
      </c>
      <c r="F138" s="29">
        <f>VLOOKUP($M138,CornerStats!$A$3:$AE$577,12,FALSE)</f>
        <v>4.333333333333333</v>
      </c>
      <c r="G138" s="27">
        <f>VLOOKUP($M138,CornerStats!$A$3:$AE$577,14,FALSE)</f>
        <v>0.58333333333333337</v>
      </c>
      <c r="H138" s="27">
        <f>VLOOKUP($M138,CornerStats!$A$3:$AE$577,15,FALSE)</f>
        <v>0.5</v>
      </c>
      <c r="I138" s="27">
        <f>VLOOKUP($M138,CornerStats!$A$3:$AE$577,17,FALSE)</f>
        <v>0.41666666666666669</v>
      </c>
      <c r="J138" s="27">
        <f>VLOOKUP($M138,CornerStats!$A$3:$AE$577,18,FALSE)</f>
        <v>0.5</v>
      </c>
      <c r="K138" s="27">
        <f>VLOOKUP($M138,CornerStats!$A$3:$AE$577,20,FALSE)</f>
        <v>0.58333333333333337</v>
      </c>
      <c r="L138" s="27">
        <f>VLOOKUP($M138,CornerStats!$A$3:$AE$577,21,FALSE)</f>
        <v>0.5</v>
      </c>
      <c r="M138" s="24" t="str">
        <f>Fixtures!A138</f>
        <v>Atletico Madrid</v>
      </c>
      <c r="N138" s="24" t="str">
        <f>Fixtures!E138</f>
        <v>La Liga</v>
      </c>
      <c r="O138" s="25">
        <f>IF(Fixtures!C138&gt;7,Fixtures!D138)</f>
        <v>43800</v>
      </c>
      <c r="P138" s="24" t="str">
        <f>Fixtures!B138</f>
        <v>Barcelona</v>
      </c>
      <c r="Q138" s="22">
        <f>VLOOKUP($P138,CornerStats!$A$3:$AE$577,5,FALSE)</f>
        <v>8.545454545454545</v>
      </c>
      <c r="R138" s="22">
        <f>VLOOKUP($P138,CornerStats!$A$3:$AE$577,7,FALSE)</f>
        <v>6.5</v>
      </c>
      <c r="S138" s="22">
        <f>VLOOKUP($P138,CornerStats!$A$3:$AE$577,8,FALSE)</f>
        <v>4.8181818181818183</v>
      </c>
      <c r="T138" s="22">
        <f>VLOOKUP($P138,CornerStats!$A$3:$AE$577,10,FALSE)</f>
        <v>3.5</v>
      </c>
      <c r="U138" s="29">
        <f>VLOOKUP($P138,CornerStats!$A$3:$AE$577,11,FALSE)</f>
        <v>3.7272727272727271</v>
      </c>
      <c r="V138" s="29">
        <f>VLOOKUP($P138,CornerStats!$A$3:$AE$577,13,FALSE)</f>
        <v>3</v>
      </c>
      <c r="W138" s="27">
        <f>VLOOKUP($P138,CornerStats!$A$3:$AE$577,14,FALSE)</f>
        <v>0.54545454545454541</v>
      </c>
      <c r="X138" s="27">
        <f>VLOOKUP($P138,CornerStats!$A$3:$AE$577,16,FALSE)</f>
        <v>0.33333333333333331</v>
      </c>
      <c r="Y138" s="27">
        <f>VLOOKUP($P138,CornerStats!$A$3:$AE$577,17,FALSE)</f>
        <v>0.36363636363636365</v>
      </c>
      <c r="Z138" s="27">
        <f>VLOOKUP($P138,CornerStats!$A$3:$AE$577,19,FALSE)</f>
        <v>0.16666666666666666</v>
      </c>
      <c r="AA138" s="27">
        <f>VLOOKUP($P138,CornerStats!$A$3:$AE$577,20,FALSE)</f>
        <v>0.90909090909090906</v>
      </c>
      <c r="AB138" s="27">
        <f>VLOOKUP($P138,CornerStats!$A$3:$AE$577,22,FALSE)</f>
        <v>1</v>
      </c>
    </row>
    <row r="139" spans="1:28" hidden="1" x14ac:dyDescent="0.3">
      <c r="A139" s="22">
        <f>VLOOKUP($M139,CornerStats!$A$3:$AE$577,5,FALSE)</f>
        <v>9.6666666666666661</v>
      </c>
      <c r="B139" s="22">
        <f>VLOOKUP($M139,CornerStats!$A$3:$AE$577,6,FALSE)</f>
        <v>10.833333333333334</v>
      </c>
      <c r="C139" s="22">
        <f>VLOOKUP($M139,CornerStats!$A$3:$AE$577,8,FALSE)</f>
        <v>5.333333333333333</v>
      </c>
      <c r="D139" s="22">
        <f>VLOOKUP($M139,CornerStats!$A$3:$AE$577,9,FALSE)</f>
        <v>6.166666666666667</v>
      </c>
      <c r="E139" s="29">
        <f>VLOOKUP($M139,CornerStats!$A$3:$AE$577,11,FALSE)</f>
        <v>4.333333333333333</v>
      </c>
      <c r="F139" s="29">
        <f>VLOOKUP($M139,CornerStats!$A$3:$AE$577,12,FALSE)</f>
        <v>4.666666666666667</v>
      </c>
      <c r="G139" s="27">
        <f>VLOOKUP($M139,CornerStats!$A$3:$AE$577,14,FALSE)</f>
        <v>0.66666666666666663</v>
      </c>
      <c r="H139" s="27">
        <f>VLOOKUP($M139,CornerStats!$A$3:$AE$577,15,FALSE)</f>
        <v>0.83333333333333337</v>
      </c>
      <c r="I139" s="27">
        <f>VLOOKUP($M139,CornerStats!$A$3:$AE$577,17,FALSE)</f>
        <v>0.33333333333333331</v>
      </c>
      <c r="J139" s="27">
        <f>VLOOKUP($M139,CornerStats!$A$3:$AE$577,18,FALSE)</f>
        <v>0.5</v>
      </c>
      <c r="K139" s="27">
        <f>VLOOKUP($M139,CornerStats!$A$3:$AE$577,20,FALSE)</f>
        <v>0.75</v>
      </c>
      <c r="L139" s="27">
        <f>VLOOKUP($M139,CornerStats!$A$3:$AE$577,21,FALSE)</f>
        <v>0.5</v>
      </c>
      <c r="M139" s="24" t="str">
        <f>Fixtures!A139</f>
        <v>Espanyol</v>
      </c>
      <c r="N139" s="24" t="str">
        <f>Fixtures!E139</f>
        <v>La Liga</v>
      </c>
      <c r="O139" s="25">
        <f>IF(Fixtures!C139&gt;7,Fixtures!D139)</f>
        <v>43800</v>
      </c>
      <c r="P139" s="24" t="str">
        <f>Fixtures!B139</f>
        <v>Osasuna</v>
      </c>
      <c r="Q139" s="22">
        <f>VLOOKUP($P139,CornerStats!$A$3:$AE$577,5,FALSE)</f>
        <v>10.916666666666666</v>
      </c>
      <c r="R139" s="22">
        <f>VLOOKUP($P139,CornerStats!$A$3:$AE$577,7,FALSE)</f>
        <v>11.833333333333334</v>
      </c>
      <c r="S139" s="22">
        <f>VLOOKUP($P139,CornerStats!$A$3:$AE$577,8,FALSE)</f>
        <v>5.75</v>
      </c>
      <c r="T139" s="22">
        <f>VLOOKUP($P139,CornerStats!$A$3:$AE$577,10,FALSE)</f>
        <v>5.333333333333333</v>
      </c>
      <c r="U139" s="29">
        <f>VLOOKUP($P139,CornerStats!$A$3:$AE$577,11,FALSE)</f>
        <v>5.166666666666667</v>
      </c>
      <c r="V139" s="29">
        <f>VLOOKUP($P139,CornerStats!$A$3:$AE$577,13,FALSE)</f>
        <v>6.5</v>
      </c>
      <c r="W139" s="27">
        <f>VLOOKUP($P139,CornerStats!$A$3:$AE$577,14,FALSE)</f>
        <v>0.58333333333333337</v>
      </c>
      <c r="X139" s="27">
        <f>VLOOKUP($P139,CornerStats!$A$3:$AE$577,16,FALSE)</f>
        <v>0.66666666666666663</v>
      </c>
      <c r="Y139" s="27">
        <f>VLOOKUP($P139,CornerStats!$A$3:$AE$577,17,FALSE)</f>
        <v>0.5</v>
      </c>
      <c r="Z139" s="27">
        <f>VLOOKUP($P139,CornerStats!$A$3:$AE$577,19,FALSE)</f>
        <v>0.5</v>
      </c>
      <c r="AA139" s="27">
        <f>VLOOKUP($P139,CornerStats!$A$3:$AE$577,20,FALSE)</f>
        <v>0.5</v>
      </c>
      <c r="AB139" s="27">
        <f>VLOOKUP($P139,CornerStats!$A$3:$AE$577,22,FALSE)</f>
        <v>0.5</v>
      </c>
    </row>
    <row r="140" spans="1:28" hidden="1" x14ac:dyDescent="0.3">
      <c r="A140" s="22">
        <f>VLOOKUP($M140,CornerStats!$A$3:$AE$577,5,FALSE)</f>
        <v>7.583333333333333</v>
      </c>
      <c r="B140" s="22">
        <f>VLOOKUP($M140,CornerStats!$A$3:$AE$577,6,FALSE)</f>
        <v>6.666666666666667</v>
      </c>
      <c r="C140" s="22">
        <f>VLOOKUP($M140,CornerStats!$A$3:$AE$577,8,FALSE)</f>
        <v>4.166666666666667</v>
      </c>
      <c r="D140" s="22">
        <f>VLOOKUP($M140,CornerStats!$A$3:$AE$577,9,FALSE)</f>
        <v>3.8333333333333335</v>
      </c>
      <c r="E140" s="29">
        <f>VLOOKUP($M140,CornerStats!$A$3:$AE$577,11,FALSE)</f>
        <v>3.4166666666666665</v>
      </c>
      <c r="F140" s="29">
        <f>VLOOKUP($M140,CornerStats!$A$3:$AE$577,12,FALSE)</f>
        <v>2.8333333333333335</v>
      </c>
      <c r="G140" s="27">
        <f>VLOOKUP($M140,CornerStats!$A$3:$AE$577,14,FALSE)</f>
        <v>0.41666666666666669</v>
      </c>
      <c r="H140" s="27">
        <f>VLOOKUP($M140,CornerStats!$A$3:$AE$577,15,FALSE)</f>
        <v>0.33333333333333331</v>
      </c>
      <c r="I140" s="27">
        <f>VLOOKUP($M140,CornerStats!$A$3:$AE$577,17,FALSE)</f>
        <v>0.16666666666666666</v>
      </c>
      <c r="J140" s="27">
        <f>VLOOKUP($M140,CornerStats!$A$3:$AE$577,18,FALSE)</f>
        <v>0</v>
      </c>
      <c r="K140" s="27">
        <f>VLOOKUP($M140,CornerStats!$A$3:$AE$577,20,FALSE)</f>
        <v>1</v>
      </c>
      <c r="L140" s="27">
        <f>VLOOKUP($M140,CornerStats!$A$3:$AE$577,21,FALSE)</f>
        <v>1</v>
      </c>
      <c r="M140" s="24" t="str">
        <f>Fixtures!A140</f>
        <v>Getafe</v>
      </c>
      <c r="N140" s="24" t="str">
        <f>Fixtures!E140</f>
        <v>La Liga</v>
      </c>
      <c r="O140" s="25">
        <f>IF(Fixtures!C140&gt;7,Fixtures!D140)</f>
        <v>43800</v>
      </c>
      <c r="P140" s="24" t="str">
        <f>Fixtures!B140</f>
        <v>Levante</v>
      </c>
      <c r="Q140" s="22">
        <f>VLOOKUP($P140,CornerStats!$A$3:$AE$577,5,FALSE)</f>
        <v>11.583333333333334</v>
      </c>
      <c r="R140" s="22">
        <f>VLOOKUP($P140,CornerStats!$A$3:$AE$577,7,FALSE)</f>
        <v>11.666666666666666</v>
      </c>
      <c r="S140" s="22">
        <f>VLOOKUP($P140,CornerStats!$A$3:$AE$577,8,FALSE)</f>
        <v>4.916666666666667</v>
      </c>
      <c r="T140" s="22">
        <f>VLOOKUP($P140,CornerStats!$A$3:$AE$577,10,FALSE)</f>
        <v>4.5</v>
      </c>
      <c r="U140" s="29">
        <f>VLOOKUP($P140,CornerStats!$A$3:$AE$577,11,FALSE)</f>
        <v>6.666666666666667</v>
      </c>
      <c r="V140" s="29">
        <f>VLOOKUP($P140,CornerStats!$A$3:$AE$577,13,FALSE)</f>
        <v>7.166666666666667</v>
      </c>
      <c r="W140" s="27">
        <f>VLOOKUP($P140,CornerStats!$A$3:$AE$577,14,FALSE)</f>
        <v>0.83333333333333337</v>
      </c>
      <c r="X140" s="27">
        <f>VLOOKUP($P140,CornerStats!$A$3:$AE$577,16,FALSE)</f>
        <v>0.83333333333333337</v>
      </c>
      <c r="Y140" s="27">
        <f>VLOOKUP($P140,CornerStats!$A$3:$AE$577,17,FALSE)</f>
        <v>0.66666666666666663</v>
      </c>
      <c r="Z140" s="27">
        <f>VLOOKUP($P140,CornerStats!$A$3:$AE$577,19,FALSE)</f>
        <v>0.66666666666666663</v>
      </c>
      <c r="AA140" s="27">
        <f>VLOOKUP($P140,CornerStats!$A$3:$AE$577,20,FALSE)</f>
        <v>0.5</v>
      </c>
      <c r="AB140" s="27">
        <f>VLOOKUP($P140,CornerStats!$A$3:$AE$577,22,FALSE)</f>
        <v>0.5</v>
      </c>
    </row>
    <row r="141" spans="1:28" hidden="1" x14ac:dyDescent="0.3">
      <c r="A141" s="22">
        <f>VLOOKUP($M141,CornerStats!$A$3:$AE$577,5,FALSE)</f>
        <v>9.6666666666666661</v>
      </c>
      <c r="B141" s="22">
        <f>VLOOKUP($M141,CornerStats!$A$3:$AE$577,6,FALSE)</f>
        <v>9.3333333333333339</v>
      </c>
      <c r="C141" s="22">
        <f>VLOOKUP($M141,CornerStats!$A$3:$AE$577,8,FALSE)</f>
        <v>6.083333333333333</v>
      </c>
      <c r="D141" s="22">
        <f>VLOOKUP($M141,CornerStats!$A$3:$AE$577,9,FALSE)</f>
        <v>7.5</v>
      </c>
      <c r="E141" s="29">
        <f>VLOOKUP($M141,CornerStats!$A$3:$AE$577,11,FALSE)</f>
        <v>3.5833333333333335</v>
      </c>
      <c r="F141" s="29">
        <f>VLOOKUP($M141,CornerStats!$A$3:$AE$577,12,FALSE)</f>
        <v>1.8333333333333333</v>
      </c>
      <c r="G141" s="27">
        <f>VLOOKUP($M141,CornerStats!$A$3:$AE$577,14,FALSE)</f>
        <v>0.58333333333333337</v>
      </c>
      <c r="H141" s="27">
        <f>VLOOKUP($M141,CornerStats!$A$3:$AE$577,15,FALSE)</f>
        <v>0.66666666666666663</v>
      </c>
      <c r="I141" s="27">
        <f>VLOOKUP($M141,CornerStats!$A$3:$AE$577,17,FALSE)</f>
        <v>0.33333333333333331</v>
      </c>
      <c r="J141" s="27">
        <f>VLOOKUP($M141,CornerStats!$A$3:$AE$577,18,FALSE)</f>
        <v>0.16666666666666666</v>
      </c>
      <c r="K141" s="27">
        <f>VLOOKUP($M141,CornerStats!$A$3:$AE$577,20,FALSE)</f>
        <v>0.66666666666666663</v>
      </c>
      <c r="L141" s="27">
        <f>VLOOKUP($M141,CornerStats!$A$3:$AE$577,21,FALSE)</f>
        <v>0.83333333333333337</v>
      </c>
      <c r="M141" s="24" t="str">
        <f>Fixtures!A141</f>
        <v>Sevilla</v>
      </c>
      <c r="N141" s="24" t="str">
        <f>Fixtures!E141</f>
        <v>La Liga</v>
      </c>
      <c r="O141" s="25">
        <f>IF(Fixtures!C141&gt;7,Fixtures!D141)</f>
        <v>43800</v>
      </c>
      <c r="P141" s="24" t="str">
        <f>Fixtures!B141</f>
        <v>Leganes</v>
      </c>
      <c r="Q141" s="22">
        <f>VLOOKUP($P141,CornerStats!$A$3:$AE$577,5,FALSE)</f>
        <v>10.833333333333334</v>
      </c>
      <c r="R141" s="22">
        <f>VLOOKUP($P141,CornerStats!$A$3:$AE$577,7,FALSE)</f>
        <v>11.6</v>
      </c>
      <c r="S141" s="22">
        <f>VLOOKUP($P141,CornerStats!$A$3:$AE$577,8,FALSE)</f>
        <v>5.75</v>
      </c>
      <c r="T141" s="22">
        <f>VLOOKUP($P141,CornerStats!$A$3:$AE$577,10,FALSE)</f>
        <v>4.5999999999999996</v>
      </c>
      <c r="U141" s="29">
        <f>VLOOKUP($P141,CornerStats!$A$3:$AE$577,11,FALSE)</f>
        <v>5.083333333333333</v>
      </c>
      <c r="V141" s="29">
        <f>VLOOKUP($P141,CornerStats!$A$3:$AE$577,13,FALSE)</f>
        <v>7</v>
      </c>
      <c r="W141" s="27">
        <f>VLOOKUP($P141,CornerStats!$A$3:$AE$577,14,FALSE)</f>
        <v>0.75</v>
      </c>
      <c r="X141" s="27">
        <f>VLOOKUP($P141,CornerStats!$A$3:$AE$577,16,FALSE)</f>
        <v>0.8</v>
      </c>
      <c r="Y141" s="27">
        <f>VLOOKUP($P141,CornerStats!$A$3:$AE$577,17,FALSE)</f>
        <v>0.58333333333333337</v>
      </c>
      <c r="Z141" s="27">
        <f>VLOOKUP($P141,CornerStats!$A$3:$AE$577,19,FALSE)</f>
        <v>0.8</v>
      </c>
      <c r="AA141" s="27">
        <f>VLOOKUP($P141,CornerStats!$A$3:$AE$577,20,FALSE)</f>
        <v>0.58333333333333337</v>
      </c>
      <c r="AB141" s="27">
        <f>VLOOKUP($P141,CornerStats!$A$3:$AE$577,22,FALSE)</f>
        <v>0.6</v>
      </c>
    </row>
    <row r="142" spans="1:28" hidden="1" x14ac:dyDescent="0.3">
      <c r="A142" s="22">
        <f>VLOOKUP($M142,CornerStats!$A$3:$AE$577,5,FALSE)</f>
        <v>9.1666666666666661</v>
      </c>
      <c r="B142" s="22">
        <f>VLOOKUP($M142,CornerStats!$A$3:$AE$577,6,FALSE)</f>
        <v>9.3333333333333339</v>
      </c>
      <c r="C142" s="22">
        <f>VLOOKUP($M142,CornerStats!$A$3:$AE$577,8,FALSE)</f>
        <v>4.333333333333333</v>
      </c>
      <c r="D142" s="22">
        <f>VLOOKUP($M142,CornerStats!$A$3:$AE$577,9,FALSE)</f>
        <v>4.833333333333333</v>
      </c>
      <c r="E142" s="29">
        <f>VLOOKUP($M142,CornerStats!$A$3:$AE$577,11,FALSE)</f>
        <v>4.833333333333333</v>
      </c>
      <c r="F142" s="29">
        <f>VLOOKUP($M142,CornerStats!$A$3:$AE$577,12,FALSE)</f>
        <v>4.5</v>
      </c>
      <c r="G142" s="27">
        <f>VLOOKUP($M142,CornerStats!$A$3:$AE$577,14,FALSE)</f>
        <v>0.58333333333333337</v>
      </c>
      <c r="H142" s="27">
        <f>VLOOKUP($M142,CornerStats!$A$3:$AE$577,15,FALSE)</f>
        <v>0.5</v>
      </c>
      <c r="I142" s="27">
        <f>VLOOKUP($M142,CornerStats!$A$3:$AE$577,17,FALSE)</f>
        <v>0.25</v>
      </c>
      <c r="J142" s="27">
        <f>VLOOKUP($M142,CornerStats!$A$3:$AE$577,18,FALSE)</f>
        <v>0.33333333333333331</v>
      </c>
      <c r="K142" s="27">
        <f>VLOOKUP($M142,CornerStats!$A$3:$AE$577,20,FALSE)</f>
        <v>0.75</v>
      </c>
      <c r="L142" s="27">
        <f>VLOOKUP($M142,CornerStats!$A$3:$AE$577,21,FALSE)</f>
        <v>0.66666666666666663</v>
      </c>
      <c r="M142" s="24" t="str">
        <f>Fixtures!A142</f>
        <v>Monaco</v>
      </c>
      <c r="N142" s="24" t="str">
        <f>Fixtures!E142</f>
        <v>Ligue 1</v>
      </c>
      <c r="O142" s="25">
        <f>IF(Fixtures!C142&gt;7,Fixtures!D142)</f>
        <v>43800</v>
      </c>
      <c r="P142" s="24" t="str">
        <f>Fixtures!B142</f>
        <v>PSG</v>
      </c>
      <c r="Q142" s="22">
        <f>VLOOKUP($P142,CornerStats!$A$3:$AE$577,5,FALSE)</f>
        <v>10.166666666666666</v>
      </c>
      <c r="R142" s="22">
        <f>VLOOKUP($P142,CornerStats!$A$3:$AE$577,7,FALSE)</f>
        <v>11.166666666666666</v>
      </c>
      <c r="S142" s="22">
        <f>VLOOKUP($P142,CornerStats!$A$3:$AE$577,8,FALSE)</f>
        <v>7.416666666666667</v>
      </c>
      <c r="T142" s="22">
        <f>VLOOKUP($P142,CornerStats!$A$3:$AE$577,10,FALSE)</f>
        <v>8.8333333333333339</v>
      </c>
      <c r="U142" s="29">
        <f>VLOOKUP($P142,CornerStats!$A$3:$AE$577,11,FALSE)</f>
        <v>2.75</v>
      </c>
      <c r="V142" s="29">
        <f>VLOOKUP($P142,CornerStats!$A$3:$AE$577,13,FALSE)</f>
        <v>2.3333333333333335</v>
      </c>
      <c r="W142" s="27">
        <f>VLOOKUP($P142,CornerStats!$A$3:$AE$577,14,FALSE)</f>
        <v>0.66666666666666663</v>
      </c>
      <c r="X142" s="27">
        <f>VLOOKUP($P142,CornerStats!$A$3:$AE$577,16,FALSE)</f>
        <v>1</v>
      </c>
      <c r="Y142" s="27">
        <f>VLOOKUP($P142,CornerStats!$A$3:$AE$577,17,FALSE)</f>
        <v>0.5</v>
      </c>
      <c r="Z142" s="27">
        <f>VLOOKUP($P142,CornerStats!$A$3:$AE$577,19,FALSE)</f>
        <v>0.66666666666666663</v>
      </c>
      <c r="AA142" s="27">
        <f>VLOOKUP($P142,CornerStats!$A$3:$AE$577,20,FALSE)</f>
        <v>0.66666666666666663</v>
      </c>
      <c r="AB142" s="27">
        <f>VLOOKUP($P142,CornerStats!$A$3:$AE$577,22,FALSE)</f>
        <v>0.66666666666666663</v>
      </c>
    </row>
    <row r="143" spans="1:28" hidden="1" x14ac:dyDescent="0.3">
      <c r="A143" s="22">
        <f>VLOOKUP($M143,CornerStats!$A$3:$AE$577,5,FALSE)</f>
        <v>10.083333333333334</v>
      </c>
      <c r="B143" s="22">
        <f>VLOOKUP($M143,CornerStats!$A$3:$AE$577,6,FALSE)</f>
        <v>8.5</v>
      </c>
      <c r="C143" s="22">
        <f>VLOOKUP($M143,CornerStats!$A$3:$AE$577,8,FALSE)</f>
        <v>5.916666666666667</v>
      </c>
      <c r="D143" s="22">
        <f>VLOOKUP($M143,CornerStats!$A$3:$AE$577,9,FALSE)</f>
        <v>5.5</v>
      </c>
      <c r="E143" s="29">
        <f>VLOOKUP($M143,CornerStats!$A$3:$AE$577,11,FALSE)</f>
        <v>4.166666666666667</v>
      </c>
      <c r="F143" s="29">
        <f>VLOOKUP($M143,CornerStats!$A$3:$AE$577,12,FALSE)</f>
        <v>3</v>
      </c>
      <c r="G143" s="27">
        <f>VLOOKUP($M143,CornerStats!$A$3:$AE$577,14,FALSE)</f>
        <v>0.5</v>
      </c>
      <c r="H143" s="27">
        <f>VLOOKUP($M143,CornerStats!$A$3:$AE$577,15,FALSE)</f>
        <v>0.33333333333333331</v>
      </c>
      <c r="I143" s="27">
        <f>VLOOKUP($M143,CornerStats!$A$3:$AE$577,17,FALSE)</f>
        <v>0.41666666666666669</v>
      </c>
      <c r="J143" s="27">
        <f>VLOOKUP($M143,CornerStats!$A$3:$AE$577,18,FALSE)</f>
        <v>0.16666666666666666</v>
      </c>
      <c r="K143" s="27">
        <f>VLOOKUP($M143,CornerStats!$A$3:$AE$577,20,FALSE)</f>
        <v>0.66666666666666663</v>
      </c>
      <c r="L143" s="27">
        <f>VLOOKUP($M143,CornerStats!$A$3:$AE$577,21,FALSE)</f>
        <v>0.83333333333333337</v>
      </c>
      <c r="M143" s="24" t="str">
        <f>Fixtures!A143</f>
        <v>Nantes</v>
      </c>
      <c r="N143" s="24" t="str">
        <f>Fixtures!E143</f>
        <v>Ligue 1</v>
      </c>
      <c r="O143" s="25">
        <f>IF(Fixtures!C143&gt;7,Fixtures!D143)</f>
        <v>43800</v>
      </c>
      <c r="P143" s="24" t="str">
        <f>Fixtures!B143</f>
        <v>Toulouse</v>
      </c>
      <c r="Q143" s="22">
        <f>VLOOKUP($P143,CornerStats!$A$3:$AE$577,5,FALSE)</f>
        <v>11.166666666666666</v>
      </c>
      <c r="R143" s="22">
        <f>VLOOKUP($P143,CornerStats!$A$3:$AE$577,7,FALSE)</f>
        <v>12.166666666666666</v>
      </c>
      <c r="S143" s="22">
        <f>VLOOKUP($P143,CornerStats!$A$3:$AE$577,8,FALSE)</f>
        <v>5.166666666666667</v>
      </c>
      <c r="T143" s="22">
        <f>VLOOKUP($P143,CornerStats!$A$3:$AE$577,10,FALSE)</f>
        <v>5.5</v>
      </c>
      <c r="U143" s="29">
        <f>VLOOKUP($P143,CornerStats!$A$3:$AE$577,11,FALSE)</f>
        <v>6</v>
      </c>
      <c r="V143" s="29">
        <f>VLOOKUP($P143,CornerStats!$A$3:$AE$577,13,FALSE)</f>
        <v>6.666666666666667</v>
      </c>
      <c r="W143" s="27">
        <f>VLOOKUP($P143,CornerStats!$A$3:$AE$577,14,FALSE)</f>
        <v>0.83333333333333337</v>
      </c>
      <c r="X143" s="27">
        <f>VLOOKUP($P143,CornerStats!$A$3:$AE$577,16,FALSE)</f>
        <v>1</v>
      </c>
      <c r="Y143" s="27">
        <f>VLOOKUP($P143,CornerStats!$A$3:$AE$577,17,FALSE)</f>
        <v>0.58333333333333337</v>
      </c>
      <c r="Z143" s="27">
        <f>VLOOKUP($P143,CornerStats!$A$3:$AE$577,19,FALSE)</f>
        <v>0.83333333333333337</v>
      </c>
      <c r="AA143" s="27">
        <f>VLOOKUP($P143,CornerStats!$A$3:$AE$577,20,FALSE)</f>
        <v>0.5</v>
      </c>
      <c r="AB143" s="27">
        <f>VLOOKUP($P143,CornerStats!$A$3:$AE$577,22,FALSE)</f>
        <v>0.33333333333333331</v>
      </c>
    </row>
    <row r="144" spans="1:28" hidden="1" x14ac:dyDescent="0.3">
      <c r="A144" s="22">
        <f>VLOOKUP($M144,CornerStats!$A$3:$AE$577,5,FALSE)</f>
        <v>9.0909090909090917</v>
      </c>
      <c r="B144" s="22">
        <f>VLOOKUP($M144,CornerStats!$A$3:$AE$577,6,FALSE)</f>
        <v>11.4</v>
      </c>
      <c r="C144" s="22">
        <f>VLOOKUP($M144,CornerStats!$A$3:$AE$577,8,FALSE)</f>
        <v>4</v>
      </c>
      <c r="D144" s="22">
        <f>VLOOKUP($M144,CornerStats!$A$3:$AE$577,9,FALSE)</f>
        <v>5.6</v>
      </c>
      <c r="E144" s="29">
        <f>VLOOKUP($M144,CornerStats!$A$3:$AE$577,11,FALSE)</f>
        <v>5.0909090909090908</v>
      </c>
      <c r="F144" s="29">
        <f>VLOOKUP($M144,CornerStats!$A$3:$AE$577,12,FALSE)</f>
        <v>5.8</v>
      </c>
      <c r="G144" s="27">
        <f>VLOOKUP($M144,CornerStats!$A$3:$AE$577,14,FALSE)</f>
        <v>0.45454545454545453</v>
      </c>
      <c r="H144" s="27">
        <f>VLOOKUP($M144,CornerStats!$A$3:$AE$577,15,FALSE)</f>
        <v>0.8</v>
      </c>
      <c r="I144" s="27">
        <f>VLOOKUP($M144,CornerStats!$A$3:$AE$577,17,FALSE)</f>
        <v>0.45454545454545453</v>
      </c>
      <c r="J144" s="27">
        <f>VLOOKUP($M144,CornerStats!$A$3:$AE$577,18,FALSE)</f>
        <v>0.8</v>
      </c>
      <c r="K144" s="27">
        <f>VLOOKUP($M144,CornerStats!$A$3:$AE$577,20,FALSE)</f>
        <v>0.72727272727272729</v>
      </c>
      <c r="L144" s="27">
        <f>VLOOKUP($M144,CornerStats!$A$3:$AE$577,21,FALSE)</f>
        <v>0.4</v>
      </c>
      <c r="M144" s="24" t="str">
        <f>Fixtures!A144</f>
        <v>Rennes</v>
      </c>
      <c r="N144" s="24" t="str">
        <f>Fixtures!E144</f>
        <v>Ligue 1</v>
      </c>
      <c r="O144" s="25">
        <f>IF(Fixtures!C144&gt;7,Fixtures!D144)</f>
        <v>43800</v>
      </c>
      <c r="P144" s="24" t="str">
        <f>Fixtures!B144</f>
        <v>Saint-Etienne</v>
      </c>
      <c r="Q144" s="22">
        <f>VLOOKUP($P144,CornerStats!$A$3:$AE$577,5,FALSE)</f>
        <v>10.583333333333334</v>
      </c>
      <c r="R144" s="22">
        <f>VLOOKUP($P144,CornerStats!$A$3:$AE$577,7,FALSE)</f>
        <v>12.333333333333334</v>
      </c>
      <c r="S144" s="22">
        <f>VLOOKUP($P144,CornerStats!$A$3:$AE$577,8,FALSE)</f>
        <v>5.083333333333333</v>
      </c>
      <c r="T144" s="22">
        <f>VLOOKUP($P144,CornerStats!$A$3:$AE$577,10,FALSE)</f>
        <v>4.666666666666667</v>
      </c>
      <c r="U144" s="29">
        <f>VLOOKUP($P144,CornerStats!$A$3:$AE$577,11,FALSE)</f>
        <v>5.5</v>
      </c>
      <c r="V144" s="29">
        <f>VLOOKUP($P144,CornerStats!$A$3:$AE$577,13,FALSE)</f>
        <v>7.666666666666667</v>
      </c>
      <c r="W144" s="27">
        <f>VLOOKUP($P144,CornerStats!$A$3:$AE$577,14,FALSE)</f>
        <v>0.66666666666666663</v>
      </c>
      <c r="X144" s="27">
        <f>VLOOKUP($P144,CornerStats!$A$3:$AE$577,16,FALSE)</f>
        <v>0.83333333333333337</v>
      </c>
      <c r="Y144" s="27">
        <f>VLOOKUP($P144,CornerStats!$A$3:$AE$577,17,FALSE)</f>
        <v>0.5</v>
      </c>
      <c r="Z144" s="27">
        <f>VLOOKUP($P144,CornerStats!$A$3:$AE$577,19,FALSE)</f>
        <v>0.66666666666666663</v>
      </c>
      <c r="AA144" s="27">
        <f>VLOOKUP($P144,CornerStats!$A$3:$AE$577,20,FALSE)</f>
        <v>0.58333333333333337</v>
      </c>
      <c r="AB144" s="27">
        <f>VLOOKUP($P144,CornerStats!$A$3:$AE$577,22,FALSE)</f>
        <v>0.5</v>
      </c>
    </row>
    <row r="145" spans="1:28" hidden="1" x14ac:dyDescent="0.3">
      <c r="A145" s="22">
        <f>VLOOKUP($M145,CornerStats!$A$3:$AE$577,5,FALSE)</f>
        <v>11.6</v>
      </c>
      <c r="B145" s="22">
        <f>VLOOKUP($M145,CornerStats!$A$3:$AE$577,6,FALSE)</f>
        <v>11.8</v>
      </c>
      <c r="C145" s="22">
        <f>VLOOKUP($M145,CornerStats!$A$3:$AE$577,8,FALSE)</f>
        <v>5.9</v>
      </c>
      <c r="D145" s="22">
        <f>VLOOKUP($M145,CornerStats!$A$3:$AE$577,9,FALSE)</f>
        <v>6.8</v>
      </c>
      <c r="E145" s="29">
        <f>VLOOKUP($M145,CornerStats!$A$3:$AE$577,11,FALSE)</f>
        <v>5.7</v>
      </c>
      <c r="F145" s="29">
        <f>VLOOKUP($M145,CornerStats!$A$3:$AE$577,12,FALSE)</f>
        <v>5</v>
      </c>
      <c r="G145" s="27">
        <f>VLOOKUP($M145,CornerStats!$A$3:$AE$577,14,FALSE)</f>
        <v>0.8</v>
      </c>
      <c r="H145" s="27">
        <f>VLOOKUP($M145,CornerStats!$A$3:$AE$577,15,FALSE)</f>
        <v>1</v>
      </c>
      <c r="I145" s="27">
        <f>VLOOKUP($M145,CornerStats!$A$3:$AE$577,17,FALSE)</f>
        <v>0.7</v>
      </c>
      <c r="J145" s="27">
        <f>VLOOKUP($M145,CornerStats!$A$3:$AE$577,18,FALSE)</f>
        <v>0.8</v>
      </c>
      <c r="K145" s="27">
        <f>VLOOKUP($M145,CornerStats!$A$3:$AE$577,20,FALSE)</f>
        <v>0.6</v>
      </c>
      <c r="L145" s="27">
        <f>VLOOKUP($M145,CornerStats!$A$3:$AE$577,21,FALSE)</f>
        <v>0.6</v>
      </c>
      <c r="M145" s="24" t="str">
        <f>Fixtures!A145</f>
        <v>Borussia M'gladbach</v>
      </c>
      <c r="N145" s="24" t="str">
        <f>Fixtures!E145</f>
        <v>Bundesliga</v>
      </c>
      <c r="O145" s="25">
        <f>IF(Fixtures!C145&gt;7,Fixtures!D145)</f>
        <v>43800</v>
      </c>
      <c r="P145" s="24" t="str">
        <f>Fixtures!B145</f>
        <v>Freiburg</v>
      </c>
      <c r="Q145" s="22">
        <f>VLOOKUP($P145,CornerStats!$A$3:$AE$577,5,FALSE)</f>
        <v>10.3</v>
      </c>
      <c r="R145" s="22">
        <f>VLOOKUP($P145,CornerStats!$A$3:$AE$577,7,FALSE)</f>
        <v>9.6</v>
      </c>
      <c r="S145" s="22">
        <f>VLOOKUP($P145,CornerStats!$A$3:$AE$577,8,FALSE)</f>
        <v>3.9</v>
      </c>
      <c r="T145" s="22">
        <f>VLOOKUP($P145,CornerStats!$A$3:$AE$577,10,FALSE)</f>
        <v>2.8</v>
      </c>
      <c r="U145" s="29">
        <f>VLOOKUP($P145,CornerStats!$A$3:$AE$577,11,FALSE)</f>
        <v>6.4</v>
      </c>
      <c r="V145" s="29">
        <f>VLOOKUP($P145,CornerStats!$A$3:$AE$577,13,FALSE)</f>
        <v>6.8</v>
      </c>
      <c r="W145" s="27">
        <f>VLOOKUP($P145,CornerStats!$A$3:$AE$577,14,FALSE)</f>
        <v>0.7</v>
      </c>
      <c r="X145" s="27">
        <f>VLOOKUP($P145,CornerStats!$A$3:$AE$577,16,FALSE)</f>
        <v>0.4</v>
      </c>
      <c r="Y145" s="27">
        <f>VLOOKUP($P145,CornerStats!$A$3:$AE$577,17,FALSE)</f>
        <v>0.5</v>
      </c>
      <c r="Z145" s="27">
        <f>VLOOKUP($P145,CornerStats!$A$3:$AE$577,19,FALSE)</f>
        <v>0.4</v>
      </c>
      <c r="AA145" s="27">
        <f>VLOOKUP($P145,CornerStats!$A$3:$AE$577,20,FALSE)</f>
        <v>0.7</v>
      </c>
      <c r="AB145" s="27">
        <f>VLOOKUP($P145,CornerStats!$A$3:$AE$577,22,FALSE)</f>
        <v>0.6</v>
      </c>
    </row>
    <row r="146" spans="1:28" hidden="1" x14ac:dyDescent="0.3">
      <c r="A146" s="22">
        <f>VLOOKUP($M146,CornerStats!$A$3:$AE$577,5,FALSE)</f>
        <v>9</v>
      </c>
      <c r="B146" s="22">
        <f>VLOOKUP($M146,CornerStats!$A$3:$AE$577,6,FALSE)</f>
        <v>9.1999999999999993</v>
      </c>
      <c r="C146" s="22">
        <f>VLOOKUP($M146,CornerStats!$A$3:$AE$577,8,FALSE)</f>
        <v>4.3</v>
      </c>
      <c r="D146" s="22">
        <f>VLOOKUP($M146,CornerStats!$A$3:$AE$577,9,FALSE)</f>
        <v>4.8</v>
      </c>
      <c r="E146" s="29">
        <f>VLOOKUP($M146,CornerStats!$A$3:$AE$577,11,FALSE)</f>
        <v>4.7</v>
      </c>
      <c r="F146" s="29">
        <f>VLOOKUP($M146,CornerStats!$A$3:$AE$577,12,FALSE)</f>
        <v>4.4000000000000004</v>
      </c>
      <c r="G146" s="27">
        <f>VLOOKUP($M146,CornerStats!$A$3:$AE$577,14,FALSE)</f>
        <v>0.6</v>
      </c>
      <c r="H146" s="27">
        <f>VLOOKUP($M146,CornerStats!$A$3:$AE$577,15,FALSE)</f>
        <v>0.6</v>
      </c>
      <c r="I146" s="27">
        <f>VLOOKUP($M146,CornerStats!$A$3:$AE$577,17,FALSE)</f>
        <v>0.3</v>
      </c>
      <c r="J146" s="27">
        <f>VLOOKUP($M146,CornerStats!$A$3:$AE$577,18,FALSE)</f>
        <v>0.2</v>
      </c>
      <c r="K146" s="27">
        <f>VLOOKUP($M146,CornerStats!$A$3:$AE$577,20,FALSE)</f>
        <v>1</v>
      </c>
      <c r="L146" s="27">
        <f>VLOOKUP($M146,CornerStats!$A$3:$AE$577,21,FALSE)</f>
        <v>1</v>
      </c>
      <c r="M146" s="24" t="str">
        <f>Fixtures!A146</f>
        <v>Wolfsburg</v>
      </c>
      <c r="N146" s="24" t="str">
        <f>Fixtures!E146</f>
        <v>Bundesliga</v>
      </c>
      <c r="O146" s="25">
        <f>IF(Fixtures!C146&gt;7,Fixtures!D146)</f>
        <v>43800</v>
      </c>
      <c r="P146" s="24" t="str">
        <f>Fixtures!B146</f>
        <v>Werder Bremen</v>
      </c>
      <c r="Q146" s="22">
        <f>VLOOKUP($P146,CornerStats!$A$3:$AE$577,5,FALSE)</f>
        <v>10.6</v>
      </c>
      <c r="R146" s="22">
        <f>VLOOKUP($P146,CornerStats!$A$3:$AE$577,7,FALSE)</f>
        <v>10.6</v>
      </c>
      <c r="S146" s="22">
        <f>VLOOKUP($P146,CornerStats!$A$3:$AE$577,8,FALSE)</f>
        <v>4.8</v>
      </c>
      <c r="T146" s="22">
        <f>VLOOKUP($P146,CornerStats!$A$3:$AE$577,10,FALSE)</f>
        <v>2.8</v>
      </c>
      <c r="U146" s="29">
        <f>VLOOKUP($P146,CornerStats!$A$3:$AE$577,11,FALSE)</f>
        <v>5.8</v>
      </c>
      <c r="V146" s="29">
        <f>VLOOKUP($P146,CornerStats!$A$3:$AE$577,13,FALSE)</f>
        <v>7.8</v>
      </c>
      <c r="W146" s="27">
        <f>VLOOKUP($P146,CornerStats!$A$3:$AE$577,14,FALSE)</f>
        <v>0.8</v>
      </c>
      <c r="X146" s="27">
        <f>VLOOKUP($P146,CornerStats!$A$3:$AE$577,16,FALSE)</f>
        <v>1</v>
      </c>
      <c r="Y146" s="27">
        <f>VLOOKUP($P146,CornerStats!$A$3:$AE$577,17,FALSE)</f>
        <v>0.7</v>
      </c>
      <c r="Z146" s="27">
        <f>VLOOKUP($P146,CornerStats!$A$3:$AE$577,19,FALSE)</f>
        <v>0.8</v>
      </c>
      <c r="AA146" s="27">
        <f>VLOOKUP($P146,CornerStats!$A$3:$AE$577,20,FALSE)</f>
        <v>0.8</v>
      </c>
      <c r="AB146" s="27">
        <f>VLOOKUP($P146,CornerStats!$A$3:$AE$577,22,FALSE)</f>
        <v>1</v>
      </c>
    </row>
    <row r="147" spans="1:28" hidden="1" x14ac:dyDescent="0.3">
      <c r="A147" s="22">
        <f>VLOOKUP($M147,CornerStats!$A$3:$AE$577,5,FALSE)</f>
        <v>11.545454545454545</v>
      </c>
      <c r="B147" s="22">
        <f>VLOOKUP($M147,CornerStats!$A$3:$AE$577,6,FALSE)</f>
        <v>9.6666666666666661</v>
      </c>
      <c r="C147" s="22">
        <f>VLOOKUP($M147,CornerStats!$A$3:$AE$577,8,FALSE)</f>
        <v>4.3636363636363633</v>
      </c>
      <c r="D147" s="22">
        <f>VLOOKUP($M147,CornerStats!$A$3:$AE$577,9,FALSE)</f>
        <v>5</v>
      </c>
      <c r="E147" s="29">
        <f>VLOOKUP($M147,CornerStats!$A$3:$AE$577,11,FALSE)</f>
        <v>7.1818181818181817</v>
      </c>
      <c r="F147" s="29">
        <f>VLOOKUP($M147,CornerStats!$A$3:$AE$577,12,FALSE)</f>
        <v>4.666666666666667</v>
      </c>
      <c r="G147" s="27">
        <f>VLOOKUP($M147,CornerStats!$A$3:$AE$577,14,FALSE)</f>
        <v>0.63636363636363635</v>
      </c>
      <c r="H147" s="27">
        <f>VLOOKUP($M147,CornerStats!$A$3:$AE$577,15,FALSE)</f>
        <v>0.5</v>
      </c>
      <c r="I147" s="27">
        <f>VLOOKUP($M147,CornerStats!$A$3:$AE$577,17,FALSE)</f>
        <v>0.54545454545454541</v>
      </c>
      <c r="J147" s="27">
        <f>VLOOKUP($M147,CornerStats!$A$3:$AE$577,18,FALSE)</f>
        <v>0.33333333333333331</v>
      </c>
      <c r="K147" s="27">
        <f>VLOOKUP($M147,CornerStats!$A$3:$AE$577,20,FALSE)</f>
        <v>0.45454545454545453</v>
      </c>
      <c r="L147" s="27">
        <f>VLOOKUP($M147,CornerStats!$A$3:$AE$577,21,FALSE)</f>
        <v>0.66666666666666663</v>
      </c>
      <c r="M147" s="24" t="str">
        <f>Fixtures!A147</f>
        <v>Cagliari</v>
      </c>
      <c r="N147" s="24" t="str">
        <f>Fixtures!E147</f>
        <v>Serie A</v>
      </c>
      <c r="O147" s="25">
        <f>IF(Fixtures!C147&gt;7,Fixtures!D147)</f>
        <v>43801</v>
      </c>
      <c r="P147" s="24" t="str">
        <f>Fixtures!B147</f>
        <v>Sampdoria</v>
      </c>
      <c r="Q147" s="22">
        <f>VLOOKUP($P147,CornerStats!$A$3:$AE$577,5,FALSE)</f>
        <v>12.818181818181818</v>
      </c>
      <c r="R147" s="22">
        <f>VLOOKUP($P147,CornerStats!$A$3:$AE$577,7,FALSE)</f>
        <v>11.666666666666666</v>
      </c>
      <c r="S147" s="22">
        <f>VLOOKUP($P147,CornerStats!$A$3:$AE$577,8,FALSE)</f>
        <v>5.6363636363636367</v>
      </c>
      <c r="T147" s="22">
        <f>VLOOKUP($P147,CornerStats!$A$3:$AE$577,10,FALSE)</f>
        <v>4.5</v>
      </c>
      <c r="U147" s="29">
        <f>VLOOKUP($P147,CornerStats!$A$3:$AE$577,11,FALSE)</f>
        <v>7.1818181818181817</v>
      </c>
      <c r="V147" s="29">
        <f>VLOOKUP($P147,CornerStats!$A$3:$AE$577,13,FALSE)</f>
        <v>7.166666666666667</v>
      </c>
      <c r="W147" s="27">
        <f>VLOOKUP($P147,CornerStats!$A$3:$AE$577,14,FALSE)</f>
        <v>0.90909090909090906</v>
      </c>
      <c r="X147" s="27">
        <f>VLOOKUP($P147,CornerStats!$A$3:$AE$577,16,FALSE)</f>
        <v>0.83333333333333337</v>
      </c>
      <c r="Y147" s="27">
        <f>VLOOKUP($P147,CornerStats!$A$3:$AE$577,17,FALSE)</f>
        <v>0.81818181818181823</v>
      </c>
      <c r="Z147" s="27">
        <f>VLOOKUP($P147,CornerStats!$A$3:$AE$577,19,FALSE)</f>
        <v>0.66666666666666663</v>
      </c>
      <c r="AA147" s="27">
        <f>VLOOKUP($P147,CornerStats!$A$3:$AE$577,20,FALSE)</f>
        <v>0.18181818181818182</v>
      </c>
      <c r="AB147" s="27">
        <f>VLOOKUP($P147,CornerStats!$A$3:$AE$577,22,FALSE)</f>
        <v>0.33333333333333331</v>
      </c>
    </row>
    <row r="148" spans="1:28" hidden="1" x14ac:dyDescent="0.3">
      <c r="A148" s="22">
        <f>VLOOKUP($M148,CornerStats!$A$3:$AE$577,5,FALSE)</f>
        <v>10.7</v>
      </c>
      <c r="B148" s="22">
        <f>VLOOKUP($M148,CornerStats!$A$3:$AE$577,6,FALSE)</f>
        <v>10.75</v>
      </c>
      <c r="C148" s="22">
        <f>VLOOKUP($M148,CornerStats!$A$3:$AE$577,8,FALSE)</f>
        <v>5</v>
      </c>
      <c r="D148" s="22">
        <f>VLOOKUP($M148,CornerStats!$A$3:$AE$577,9,FALSE)</f>
        <v>6</v>
      </c>
      <c r="E148" s="29">
        <f>VLOOKUP($M148,CornerStats!$A$3:$AE$577,11,FALSE)</f>
        <v>5.7</v>
      </c>
      <c r="F148" s="29">
        <f>VLOOKUP($M148,CornerStats!$A$3:$AE$577,12,FALSE)</f>
        <v>4.75</v>
      </c>
      <c r="G148" s="27">
        <f>VLOOKUP($M148,CornerStats!$A$3:$AE$577,14,FALSE)</f>
        <v>0.8</v>
      </c>
      <c r="H148" s="27">
        <f>VLOOKUP($M148,CornerStats!$A$3:$AE$577,15,FALSE)</f>
        <v>0.75</v>
      </c>
      <c r="I148" s="27">
        <f>VLOOKUP($M148,CornerStats!$A$3:$AE$577,17,FALSE)</f>
        <v>0.4</v>
      </c>
      <c r="J148" s="27">
        <f>VLOOKUP($M148,CornerStats!$A$3:$AE$577,18,FALSE)</f>
        <v>0.5</v>
      </c>
      <c r="K148" s="27">
        <f>VLOOKUP($M148,CornerStats!$A$3:$AE$577,20,FALSE)</f>
        <v>0.8</v>
      </c>
      <c r="L148" s="27">
        <f>VLOOKUP($M148,CornerStats!$A$3:$AE$577,21,FALSE)</f>
        <v>0.75</v>
      </c>
      <c r="M148" s="24" t="str">
        <f>Fixtures!A148</f>
        <v>Mainz 05</v>
      </c>
      <c r="N148" s="24" t="str">
        <f>Fixtures!E148</f>
        <v>Bundesliga</v>
      </c>
      <c r="O148" s="25">
        <f>IF(Fixtures!C148&gt;7,Fixtures!D148)</f>
        <v>43801</v>
      </c>
      <c r="P148" s="24" t="str">
        <f>Fixtures!B148</f>
        <v>Eintracht Frankfurt</v>
      </c>
      <c r="Q148" s="22">
        <f>VLOOKUP($P148,CornerStats!$A$3:$AE$577,5,FALSE)</f>
        <v>9</v>
      </c>
      <c r="R148" s="22">
        <f>VLOOKUP($P148,CornerStats!$A$3:$AE$577,7,FALSE)</f>
        <v>9.5</v>
      </c>
      <c r="S148" s="22">
        <f>VLOOKUP($P148,CornerStats!$A$3:$AE$577,8,FALSE)</f>
        <v>5.9</v>
      </c>
      <c r="T148" s="22">
        <f>VLOOKUP($P148,CornerStats!$A$3:$AE$577,10,FALSE)</f>
        <v>5.75</v>
      </c>
      <c r="U148" s="29">
        <f>VLOOKUP($P148,CornerStats!$A$3:$AE$577,11,FALSE)</f>
        <v>3.1</v>
      </c>
      <c r="V148" s="29">
        <f>VLOOKUP($P148,CornerStats!$A$3:$AE$577,13,FALSE)</f>
        <v>3.75</v>
      </c>
      <c r="W148" s="27">
        <f>VLOOKUP($P148,CornerStats!$A$3:$AE$577,14,FALSE)</f>
        <v>0.6</v>
      </c>
      <c r="X148" s="27">
        <f>VLOOKUP($P148,CornerStats!$A$3:$AE$577,16,FALSE)</f>
        <v>0.75</v>
      </c>
      <c r="Y148" s="27">
        <f>VLOOKUP($P148,CornerStats!$A$3:$AE$577,17,FALSE)</f>
        <v>0.5</v>
      </c>
      <c r="Z148" s="27">
        <f>VLOOKUP($P148,CornerStats!$A$3:$AE$577,19,FALSE)</f>
        <v>0.5</v>
      </c>
      <c r="AA148" s="27">
        <f>VLOOKUP($P148,CornerStats!$A$3:$AE$577,20,FALSE)</f>
        <v>0.7</v>
      </c>
      <c r="AB148" s="27">
        <f>VLOOKUP($P148,CornerStats!$A$3:$AE$577,22,FALSE)</f>
        <v>0.75</v>
      </c>
    </row>
    <row r="149" spans="1:28" hidden="1" x14ac:dyDescent="0.3">
      <c r="A149" s="22">
        <f>VLOOKUP($M149,CornerStats!$A$3:$AE$577,5,FALSE)</f>
        <v>11.363636363636363</v>
      </c>
      <c r="B149" s="22">
        <f>VLOOKUP($M149,CornerStats!$A$3:$AE$577,6,FALSE)</f>
        <v>11.2</v>
      </c>
      <c r="C149" s="22">
        <f>VLOOKUP($M149,CornerStats!$A$3:$AE$577,8,FALSE)</f>
        <v>5.0909090909090908</v>
      </c>
      <c r="D149" s="22">
        <f>VLOOKUP($M149,CornerStats!$A$3:$AE$577,9,FALSE)</f>
        <v>5.4</v>
      </c>
      <c r="E149" s="29">
        <f>VLOOKUP($M149,CornerStats!$A$3:$AE$577,11,FALSE)</f>
        <v>6.2727272727272725</v>
      </c>
      <c r="F149" s="29">
        <f>VLOOKUP($M149,CornerStats!$A$3:$AE$577,12,FALSE)</f>
        <v>5.8</v>
      </c>
      <c r="G149" s="27">
        <f>VLOOKUP($M149,CornerStats!$A$3:$AE$577,14,FALSE)</f>
        <v>0.90909090909090906</v>
      </c>
      <c r="H149" s="27">
        <f>VLOOKUP($M149,CornerStats!$A$3:$AE$577,15,FALSE)</f>
        <v>1</v>
      </c>
      <c r="I149" s="27">
        <f>VLOOKUP($M149,CornerStats!$A$3:$AE$577,17,FALSE)</f>
        <v>0.45454545454545453</v>
      </c>
      <c r="J149" s="27">
        <f>VLOOKUP($M149,CornerStats!$A$3:$AE$577,18,FALSE)</f>
        <v>0.4</v>
      </c>
      <c r="K149" s="27">
        <f>VLOOKUP($M149,CornerStats!$A$3:$AE$577,20,FALSE)</f>
        <v>0.63636363636363635</v>
      </c>
      <c r="L149" s="27">
        <f>VLOOKUP($M149,CornerStats!$A$3:$AE$577,21,FALSE)</f>
        <v>0.8</v>
      </c>
      <c r="M149" s="24" t="str">
        <f>Fixtures!A149</f>
        <v>Burnley</v>
      </c>
      <c r="N149" s="24" t="str">
        <f>Fixtures!E149</f>
        <v>Premier League</v>
      </c>
      <c r="O149" s="25">
        <f>IF(Fixtures!C149&gt;7,Fixtures!D149)</f>
        <v>43802</v>
      </c>
      <c r="P149" s="24" t="str">
        <f>Fixtures!B149</f>
        <v>Manchester City</v>
      </c>
      <c r="Q149" s="22">
        <f>VLOOKUP($P149,CornerStats!$A$3:$AE$577,5,FALSE)</f>
        <v>11.454545454545455</v>
      </c>
      <c r="R149" s="22">
        <f>VLOOKUP($P149,CornerStats!$A$3:$AE$577,7,FALSE)</f>
        <v>9.1999999999999993</v>
      </c>
      <c r="S149" s="22">
        <f>VLOOKUP($P149,CornerStats!$A$3:$AE$577,8,FALSE)</f>
        <v>8.8181818181818183</v>
      </c>
      <c r="T149" s="22">
        <f>VLOOKUP($P149,CornerStats!$A$3:$AE$577,10,FALSE)</f>
        <v>6.4</v>
      </c>
      <c r="U149" s="29">
        <f>VLOOKUP($P149,CornerStats!$A$3:$AE$577,11,FALSE)</f>
        <v>2.6363636363636362</v>
      </c>
      <c r="V149" s="29">
        <f>VLOOKUP($P149,CornerStats!$A$3:$AE$577,13,FALSE)</f>
        <v>2.8</v>
      </c>
      <c r="W149" s="27">
        <f>VLOOKUP($P149,CornerStats!$A$3:$AE$577,14,FALSE)</f>
        <v>0.81818181818181823</v>
      </c>
      <c r="X149" s="27">
        <f>VLOOKUP($P149,CornerStats!$A$3:$AE$577,16,FALSE)</f>
        <v>0.6</v>
      </c>
      <c r="Y149" s="27">
        <f>VLOOKUP($P149,CornerStats!$A$3:$AE$577,17,FALSE)</f>
        <v>0.36363636363636365</v>
      </c>
      <c r="Z149" s="27">
        <f>VLOOKUP($P149,CornerStats!$A$3:$AE$577,19,FALSE)</f>
        <v>0.2</v>
      </c>
      <c r="AA149" s="27">
        <f>VLOOKUP($P149,CornerStats!$A$3:$AE$577,20,FALSE)</f>
        <v>0.63636363636363635</v>
      </c>
      <c r="AB149" s="27">
        <f>VLOOKUP($P149,CornerStats!$A$3:$AE$577,22,FALSE)</f>
        <v>0.8</v>
      </c>
    </row>
    <row r="150" spans="1:28" hidden="1" x14ac:dyDescent="0.3">
      <c r="A150" s="22">
        <f>VLOOKUP($M150,CornerStats!$A$3:$AE$577,5,FALSE)</f>
        <v>10</v>
      </c>
      <c r="B150" s="22">
        <f>VLOOKUP($M150,CornerStats!$A$3:$AE$577,6,FALSE)</f>
        <v>10.166666666666666</v>
      </c>
      <c r="C150" s="22">
        <f>VLOOKUP($M150,CornerStats!$A$3:$AE$577,8,FALSE)</f>
        <v>4.2727272727272725</v>
      </c>
      <c r="D150" s="22">
        <f>VLOOKUP($M150,CornerStats!$A$3:$AE$577,9,FALSE)</f>
        <v>5.333333333333333</v>
      </c>
      <c r="E150" s="29">
        <f>VLOOKUP($M150,CornerStats!$A$3:$AE$577,11,FALSE)</f>
        <v>5.7272727272727275</v>
      </c>
      <c r="F150" s="29">
        <f>VLOOKUP($M150,CornerStats!$A$3:$AE$577,12,FALSE)</f>
        <v>4.833333333333333</v>
      </c>
      <c r="G150" s="27">
        <f>VLOOKUP($M150,CornerStats!$A$3:$AE$577,14,FALSE)</f>
        <v>0.63636363636363635</v>
      </c>
      <c r="H150" s="27">
        <f>VLOOKUP($M150,CornerStats!$A$3:$AE$577,15,FALSE)</f>
        <v>0.66666666666666663</v>
      </c>
      <c r="I150" s="27">
        <f>VLOOKUP($M150,CornerStats!$A$3:$AE$577,17,FALSE)</f>
        <v>0.45454545454545453</v>
      </c>
      <c r="J150" s="27">
        <f>VLOOKUP($M150,CornerStats!$A$3:$AE$577,18,FALSE)</f>
        <v>0.5</v>
      </c>
      <c r="K150" s="27">
        <f>VLOOKUP($M150,CornerStats!$A$3:$AE$577,20,FALSE)</f>
        <v>0.63636363636363635</v>
      </c>
      <c r="L150" s="27">
        <f>VLOOKUP($M150,CornerStats!$A$3:$AE$577,21,FALSE)</f>
        <v>0.66666666666666663</v>
      </c>
      <c r="M150" s="24" t="str">
        <f>Fixtures!A150</f>
        <v>Crystal Palace</v>
      </c>
      <c r="N150" s="24" t="str">
        <f>Fixtures!E150</f>
        <v>Premier League</v>
      </c>
      <c r="O150" s="25">
        <f>IF(Fixtures!C150&gt;7,Fixtures!D150)</f>
        <v>43802</v>
      </c>
      <c r="P150" s="24" t="str">
        <f>Fixtures!B150</f>
        <v>AFC Bournemouth</v>
      </c>
      <c r="Q150" s="22">
        <f>VLOOKUP($P150,CornerStats!$A$3:$AE$577,5,FALSE)</f>
        <v>12.363636363636363</v>
      </c>
      <c r="R150" s="22">
        <f>VLOOKUP($P150,CornerStats!$A$3:$AE$577,7,FALSE)</f>
        <v>13.4</v>
      </c>
      <c r="S150" s="22">
        <f>VLOOKUP($P150,CornerStats!$A$3:$AE$577,8,FALSE)</f>
        <v>5.4545454545454541</v>
      </c>
      <c r="T150" s="22">
        <f>VLOOKUP($P150,CornerStats!$A$3:$AE$577,10,FALSE)</f>
        <v>6</v>
      </c>
      <c r="U150" s="29">
        <f>VLOOKUP($P150,CornerStats!$A$3:$AE$577,11,FALSE)</f>
        <v>6.9090909090909092</v>
      </c>
      <c r="V150" s="29">
        <f>VLOOKUP($P150,CornerStats!$A$3:$AE$577,13,FALSE)</f>
        <v>7.4</v>
      </c>
      <c r="W150" s="27">
        <f>VLOOKUP($P150,CornerStats!$A$3:$AE$577,14,FALSE)</f>
        <v>0.90909090909090906</v>
      </c>
      <c r="X150" s="27">
        <f>VLOOKUP($P150,CornerStats!$A$3:$AE$577,16,FALSE)</f>
        <v>1</v>
      </c>
      <c r="Y150" s="27">
        <f>VLOOKUP($P150,CornerStats!$A$3:$AE$577,17,FALSE)</f>
        <v>0.63636363636363635</v>
      </c>
      <c r="Z150" s="27">
        <f>VLOOKUP($P150,CornerStats!$A$3:$AE$577,19,FALSE)</f>
        <v>0.6</v>
      </c>
      <c r="AA150" s="27">
        <f>VLOOKUP($P150,CornerStats!$A$3:$AE$577,20,FALSE)</f>
        <v>0.36363636363636365</v>
      </c>
      <c r="AB150" s="27">
        <f>VLOOKUP($P150,CornerStats!$A$3:$AE$577,22,FALSE)</f>
        <v>0.4</v>
      </c>
    </row>
    <row r="151" spans="1:28" hidden="1" x14ac:dyDescent="0.3">
      <c r="A151" s="22">
        <f>VLOOKUP($M151,CornerStats!$A$3:$AE$577,5,FALSE)</f>
        <v>9.6666666666666661</v>
      </c>
      <c r="B151" s="22">
        <f>VLOOKUP($M151,CornerStats!$A$3:$AE$577,6,FALSE)</f>
        <v>11.5</v>
      </c>
      <c r="C151" s="22">
        <f>VLOOKUP($M151,CornerStats!$A$3:$AE$577,8,FALSE)</f>
        <v>4.25</v>
      </c>
      <c r="D151" s="22">
        <f>VLOOKUP($M151,CornerStats!$A$3:$AE$577,9,FALSE)</f>
        <v>4.333333333333333</v>
      </c>
      <c r="E151" s="29">
        <f>VLOOKUP($M151,CornerStats!$A$3:$AE$577,11,FALSE)</f>
        <v>5.416666666666667</v>
      </c>
      <c r="F151" s="29">
        <f>VLOOKUP($M151,CornerStats!$A$3:$AE$577,12,FALSE)</f>
        <v>7.166666666666667</v>
      </c>
      <c r="G151" s="27">
        <f>VLOOKUP($M151,CornerStats!$A$3:$AE$577,14,FALSE)</f>
        <v>0.66666666666666663</v>
      </c>
      <c r="H151" s="27">
        <f>VLOOKUP($M151,CornerStats!$A$3:$AE$577,15,FALSE)</f>
        <v>0.83333333333333337</v>
      </c>
      <c r="I151" s="27">
        <f>VLOOKUP($M151,CornerStats!$A$3:$AE$577,17,FALSE)</f>
        <v>0.25</v>
      </c>
      <c r="J151" s="27">
        <f>VLOOKUP($M151,CornerStats!$A$3:$AE$577,18,FALSE)</f>
        <v>0.5</v>
      </c>
      <c r="K151" s="27">
        <f>VLOOKUP($M151,CornerStats!$A$3:$AE$577,20,FALSE)</f>
        <v>0.75</v>
      </c>
      <c r="L151" s="27">
        <f>VLOOKUP($M151,CornerStats!$A$3:$AE$577,21,FALSE)</f>
        <v>0.5</v>
      </c>
      <c r="M151" s="24" t="str">
        <f>Fixtures!A151</f>
        <v>Bordeaux</v>
      </c>
      <c r="N151" s="24" t="str">
        <f>Fixtures!E151</f>
        <v>Ligue 1</v>
      </c>
      <c r="O151" s="25">
        <f>IF(Fixtures!C151&gt;7,Fixtures!D151)</f>
        <v>43802</v>
      </c>
      <c r="P151" s="24" t="str">
        <f>Fixtures!B151</f>
        <v>Nîmes</v>
      </c>
      <c r="Q151" s="22">
        <f>VLOOKUP($P151,CornerStats!$A$3:$AE$577,5,FALSE)</f>
        <v>10.727272727272727</v>
      </c>
      <c r="R151" s="22">
        <f>VLOOKUP($P151,CornerStats!$A$3:$AE$577,7,FALSE)</f>
        <v>10.5</v>
      </c>
      <c r="S151" s="22">
        <f>VLOOKUP($P151,CornerStats!$A$3:$AE$577,8,FALSE)</f>
        <v>5.6363636363636367</v>
      </c>
      <c r="T151" s="22">
        <f>VLOOKUP($P151,CornerStats!$A$3:$AE$577,10,FALSE)</f>
        <v>5.5</v>
      </c>
      <c r="U151" s="29">
        <f>VLOOKUP($P151,CornerStats!$A$3:$AE$577,11,FALSE)</f>
        <v>5.0909090909090908</v>
      </c>
      <c r="V151" s="29">
        <f>VLOOKUP($P151,CornerStats!$A$3:$AE$577,13,FALSE)</f>
        <v>5</v>
      </c>
      <c r="W151" s="27">
        <f>VLOOKUP($P151,CornerStats!$A$3:$AE$577,14,FALSE)</f>
        <v>0.72727272727272729</v>
      </c>
      <c r="X151" s="27">
        <f>VLOOKUP($P151,CornerStats!$A$3:$AE$577,16,FALSE)</f>
        <v>0.66666666666666663</v>
      </c>
      <c r="Y151" s="27">
        <f>VLOOKUP($P151,CornerStats!$A$3:$AE$577,17,FALSE)</f>
        <v>0.54545454545454541</v>
      </c>
      <c r="Z151" s="27">
        <f>VLOOKUP($P151,CornerStats!$A$3:$AE$577,19,FALSE)</f>
        <v>0.5</v>
      </c>
      <c r="AA151" s="27">
        <f>VLOOKUP($P151,CornerStats!$A$3:$AE$577,20,FALSE)</f>
        <v>0.45454545454545453</v>
      </c>
      <c r="AB151" s="27">
        <f>VLOOKUP($P151,CornerStats!$A$3:$AE$577,22,FALSE)</f>
        <v>0.5</v>
      </c>
    </row>
    <row r="152" spans="1:28" hidden="1" x14ac:dyDescent="0.3">
      <c r="A152" s="22">
        <f>VLOOKUP($M152,CornerStats!$A$3:$AE$577,5,FALSE)</f>
        <v>9</v>
      </c>
      <c r="B152" s="22">
        <f>VLOOKUP($M152,CornerStats!$A$3:$AE$577,6,FALSE)</f>
        <v>10.333333333333334</v>
      </c>
      <c r="C152" s="22">
        <f>VLOOKUP($M152,CornerStats!$A$3:$AE$577,8,FALSE)</f>
        <v>4.166666666666667</v>
      </c>
      <c r="D152" s="22">
        <f>VLOOKUP($M152,CornerStats!$A$3:$AE$577,9,FALSE)</f>
        <v>5</v>
      </c>
      <c r="E152" s="29">
        <f>VLOOKUP($M152,CornerStats!$A$3:$AE$577,11,FALSE)</f>
        <v>4.833333333333333</v>
      </c>
      <c r="F152" s="29">
        <f>VLOOKUP($M152,CornerStats!$A$3:$AE$577,12,FALSE)</f>
        <v>5.333333333333333</v>
      </c>
      <c r="G152" s="27">
        <f>VLOOKUP($M152,CornerStats!$A$3:$AE$577,14,FALSE)</f>
        <v>0.58333333333333337</v>
      </c>
      <c r="H152" s="27">
        <f>VLOOKUP($M152,CornerStats!$A$3:$AE$577,15,FALSE)</f>
        <v>0.83333333333333337</v>
      </c>
      <c r="I152" s="27">
        <f>VLOOKUP($M152,CornerStats!$A$3:$AE$577,17,FALSE)</f>
        <v>0.16666666666666666</v>
      </c>
      <c r="J152" s="27">
        <f>VLOOKUP($M152,CornerStats!$A$3:$AE$577,18,FALSE)</f>
        <v>0.33333333333333331</v>
      </c>
      <c r="K152" s="27">
        <f>VLOOKUP($M152,CornerStats!$A$3:$AE$577,20,FALSE)</f>
        <v>0.83333333333333337</v>
      </c>
      <c r="L152" s="27">
        <f>VLOOKUP($M152,CornerStats!$A$3:$AE$577,21,FALSE)</f>
        <v>0.66666666666666663</v>
      </c>
      <c r="M152" s="24" t="str">
        <f>Fixtures!A152</f>
        <v>Olympique Lyonnais</v>
      </c>
      <c r="N152" s="24" t="str">
        <f>Fixtures!E152</f>
        <v>Ligue 1</v>
      </c>
      <c r="O152" s="25">
        <f>IF(Fixtures!C152&gt;7,Fixtures!D152)</f>
        <v>43802</v>
      </c>
      <c r="P152" s="24" t="str">
        <f>Fixtures!B152</f>
        <v>Lille</v>
      </c>
      <c r="Q152" s="22">
        <f>VLOOKUP($P152,CornerStats!$A$3:$AE$577,5,FALSE)</f>
        <v>9.4166666666666661</v>
      </c>
      <c r="R152" s="22">
        <f>VLOOKUP($P152,CornerStats!$A$3:$AE$577,7,FALSE)</f>
        <v>9.5</v>
      </c>
      <c r="S152" s="22">
        <f>VLOOKUP($P152,CornerStats!$A$3:$AE$577,8,FALSE)</f>
        <v>4.916666666666667</v>
      </c>
      <c r="T152" s="22">
        <f>VLOOKUP($P152,CornerStats!$A$3:$AE$577,10,FALSE)</f>
        <v>5.333333333333333</v>
      </c>
      <c r="U152" s="29">
        <f>VLOOKUP($P152,CornerStats!$A$3:$AE$577,11,FALSE)</f>
        <v>4.5</v>
      </c>
      <c r="V152" s="29">
        <f>VLOOKUP($P152,CornerStats!$A$3:$AE$577,13,FALSE)</f>
        <v>4.166666666666667</v>
      </c>
      <c r="W152" s="27">
        <f>VLOOKUP($P152,CornerStats!$A$3:$AE$577,14,FALSE)</f>
        <v>0.41666666666666669</v>
      </c>
      <c r="X152" s="27">
        <f>VLOOKUP($P152,CornerStats!$A$3:$AE$577,16,FALSE)</f>
        <v>0.5</v>
      </c>
      <c r="Y152" s="27">
        <f>VLOOKUP($P152,CornerStats!$A$3:$AE$577,17,FALSE)</f>
        <v>0.41666666666666669</v>
      </c>
      <c r="Z152" s="27">
        <f>VLOOKUP($P152,CornerStats!$A$3:$AE$577,19,FALSE)</f>
        <v>0.5</v>
      </c>
      <c r="AA152" s="27">
        <f>VLOOKUP($P152,CornerStats!$A$3:$AE$577,20,FALSE)</f>
        <v>0.66666666666666663</v>
      </c>
      <c r="AB152" s="27">
        <f>VLOOKUP($P152,CornerStats!$A$3:$AE$577,22,FALSE)</f>
        <v>0.66666666666666663</v>
      </c>
    </row>
    <row r="153" spans="1:28" hidden="1" x14ac:dyDescent="0.3">
      <c r="A153" s="22">
        <f>VLOOKUP($M153,CornerStats!$A$3:$AE$577,5,FALSE)</f>
        <v>9.3333333333333339</v>
      </c>
      <c r="B153" s="22">
        <f>VLOOKUP($M153,CornerStats!$A$3:$AE$577,6,FALSE)</f>
        <v>9.5714285714285712</v>
      </c>
      <c r="C153" s="22">
        <f>VLOOKUP($M153,CornerStats!$A$3:$AE$577,8,FALSE)</f>
        <v>5.5</v>
      </c>
      <c r="D153" s="22">
        <f>VLOOKUP($M153,CornerStats!$A$3:$AE$577,9,FALSE)</f>
        <v>6.1428571428571432</v>
      </c>
      <c r="E153" s="29">
        <f>VLOOKUP($M153,CornerStats!$A$3:$AE$577,11,FALSE)</f>
        <v>3.8333333333333335</v>
      </c>
      <c r="F153" s="29">
        <f>VLOOKUP($M153,CornerStats!$A$3:$AE$577,12,FALSE)</f>
        <v>3.4285714285714284</v>
      </c>
      <c r="G153" s="27">
        <f>VLOOKUP($M153,CornerStats!$A$3:$AE$577,14,FALSE)</f>
        <v>0.41666666666666669</v>
      </c>
      <c r="H153" s="27">
        <f>VLOOKUP($M153,CornerStats!$A$3:$AE$577,15,FALSE)</f>
        <v>0.5714285714285714</v>
      </c>
      <c r="I153" s="27">
        <f>VLOOKUP($M153,CornerStats!$A$3:$AE$577,17,FALSE)</f>
        <v>0.33333333333333331</v>
      </c>
      <c r="J153" s="27">
        <f>VLOOKUP($M153,CornerStats!$A$3:$AE$577,18,FALSE)</f>
        <v>0.42857142857142855</v>
      </c>
      <c r="K153" s="27">
        <f>VLOOKUP($M153,CornerStats!$A$3:$AE$577,20,FALSE)</f>
        <v>0.66666666666666663</v>
      </c>
      <c r="L153" s="27">
        <f>VLOOKUP($M153,CornerStats!$A$3:$AE$577,21,FALSE)</f>
        <v>0.5714285714285714</v>
      </c>
      <c r="M153" s="24" t="str">
        <f>Fixtures!A153</f>
        <v>Angers SCO</v>
      </c>
      <c r="N153" s="24" t="str">
        <f>Fixtures!E153</f>
        <v>Ligue 1</v>
      </c>
      <c r="O153" s="25">
        <f>IF(Fixtures!C153&gt;7,Fixtures!D153)</f>
        <v>43802</v>
      </c>
      <c r="P153" s="24" t="str">
        <f>Fixtures!B153</f>
        <v>Olympique Marseille</v>
      </c>
      <c r="Q153" s="22">
        <f>VLOOKUP($P153,CornerStats!$A$3:$AE$577,5,FALSE)</f>
        <v>10.166666666666666</v>
      </c>
      <c r="R153" s="22">
        <f>VLOOKUP($P153,CornerStats!$A$3:$AE$577,7,FALSE)</f>
        <v>9.3333333333333339</v>
      </c>
      <c r="S153" s="22">
        <f>VLOOKUP($P153,CornerStats!$A$3:$AE$577,8,FALSE)</f>
        <v>5.333333333333333</v>
      </c>
      <c r="T153" s="22">
        <f>VLOOKUP($P153,CornerStats!$A$3:$AE$577,10,FALSE)</f>
        <v>3.8333333333333335</v>
      </c>
      <c r="U153" s="29">
        <f>VLOOKUP($P153,CornerStats!$A$3:$AE$577,11,FALSE)</f>
        <v>4.833333333333333</v>
      </c>
      <c r="V153" s="29">
        <f>VLOOKUP($P153,CornerStats!$A$3:$AE$577,13,FALSE)</f>
        <v>5.5</v>
      </c>
      <c r="W153" s="27">
        <f>VLOOKUP($P153,CornerStats!$A$3:$AE$577,14,FALSE)</f>
        <v>0.66666666666666663</v>
      </c>
      <c r="X153" s="27">
        <f>VLOOKUP($P153,CornerStats!$A$3:$AE$577,16,FALSE)</f>
        <v>0.66666666666666663</v>
      </c>
      <c r="Y153" s="27">
        <f>VLOOKUP($P153,CornerStats!$A$3:$AE$577,17,FALSE)</f>
        <v>0.41666666666666669</v>
      </c>
      <c r="Z153" s="27">
        <f>VLOOKUP($P153,CornerStats!$A$3:$AE$577,19,FALSE)</f>
        <v>0.16666666666666666</v>
      </c>
      <c r="AA153" s="27">
        <f>VLOOKUP($P153,CornerStats!$A$3:$AE$577,20,FALSE)</f>
        <v>0.83333333333333337</v>
      </c>
      <c r="AB153" s="27">
        <f>VLOOKUP($P153,CornerStats!$A$3:$AE$577,22,FALSE)</f>
        <v>1</v>
      </c>
    </row>
    <row r="154" spans="1:28" hidden="1" x14ac:dyDescent="0.3">
      <c r="A154" s="22">
        <f>VLOOKUP($M154,CornerStats!$A$3:$AE$577,5,FALSE)</f>
        <v>10.583333333333334</v>
      </c>
      <c r="B154" s="22">
        <f>VLOOKUP($M154,CornerStats!$A$3:$AE$577,6,FALSE)</f>
        <v>10.166666666666666</v>
      </c>
      <c r="C154" s="22">
        <f>VLOOKUP($M154,CornerStats!$A$3:$AE$577,8,FALSE)</f>
        <v>4.25</v>
      </c>
      <c r="D154" s="22">
        <f>VLOOKUP($M154,CornerStats!$A$3:$AE$577,9,FALSE)</f>
        <v>4.166666666666667</v>
      </c>
      <c r="E154" s="29">
        <f>VLOOKUP($M154,CornerStats!$A$3:$AE$577,11,FALSE)</f>
        <v>6.333333333333333</v>
      </c>
      <c r="F154" s="29">
        <f>VLOOKUP($M154,CornerStats!$A$3:$AE$577,12,FALSE)</f>
        <v>6</v>
      </c>
      <c r="G154" s="27">
        <f>VLOOKUP($M154,CornerStats!$A$3:$AE$577,14,FALSE)</f>
        <v>0.66666666666666663</v>
      </c>
      <c r="H154" s="27">
        <f>VLOOKUP($M154,CornerStats!$A$3:$AE$577,15,FALSE)</f>
        <v>0.66666666666666663</v>
      </c>
      <c r="I154" s="27">
        <f>VLOOKUP($M154,CornerStats!$A$3:$AE$577,17,FALSE)</f>
        <v>0.58333333333333337</v>
      </c>
      <c r="J154" s="27">
        <f>VLOOKUP($M154,CornerStats!$A$3:$AE$577,18,FALSE)</f>
        <v>0.66666666666666663</v>
      </c>
      <c r="K154" s="27">
        <f>VLOOKUP($M154,CornerStats!$A$3:$AE$577,20,FALSE)</f>
        <v>0.66666666666666663</v>
      </c>
      <c r="L154" s="27">
        <f>VLOOKUP($M154,CornerStats!$A$3:$AE$577,21,FALSE)</f>
        <v>0.83333333333333337</v>
      </c>
      <c r="M154" s="24" t="str">
        <f>Fixtures!A154</f>
        <v>Brest</v>
      </c>
      <c r="N154" s="24" t="str">
        <f>Fixtures!E154</f>
        <v>Ligue 1</v>
      </c>
      <c r="O154" s="25">
        <f>IF(Fixtures!C154&gt;7,Fixtures!D154)</f>
        <v>43802</v>
      </c>
      <c r="P154" s="24" t="str">
        <f>Fixtures!B154</f>
        <v>Strasbourg</v>
      </c>
      <c r="Q154" s="22">
        <f>VLOOKUP($P154,CornerStats!$A$3:$AE$577,5,FALSE)</f>
        <v>9</v>
      </c>
      <c r="R154" s="22">
        <f>VLOOKUP($P154,CornerStats!$A$3:$AE$577,7,FALSE)</f>
        <v>9.3333333333333339</v>
      </c>
      <c r="S154" s="22">
        <f>VLOOKUP($P154,CornerStats!$A$3:$AE$577,8,FALSE)</f>
        <v>4.916666666666667</v>
      </c>
      <c r="T154" s="22">
        <f>VLOOKUP($P154,CornerStats!$A$3:$AE$577,10,FALSE)</f>
        <v>5</v>
      </c>
      <c r="U154" s="29">
        <f>VLOOKUP($P154,CornerStats!$A$3:$AE$577,11,FALSE)</f>
        <v>4.083333333333333</v>
      </c>
      <c r="V154" s="29">
        <f>VLOOKUP($P154,CornerStats!$A$3:$AE$577,13,FALSE)</f>
        <v>4.333333333333333</v>
      </c>
      <c r="W154" s="27">
        <f>VLOOKUP($P154,CornerStats!$A$3:$AE$577,14,FALSE)</f>
        <v>0.5</v>
      </c>
      <c r="X154" s="27">
        <f>VLOOKUP($P154,CornerStats!$A$3:$AE$577,16,FALSE)</f>
        <v>0.5</v>
      </c>
      <c r="Y154" s="27">
        <f>VLOOKUP($P154,CornerStats!$A$3:$AE$577,17,FALSE)</f>
        <v>0.41666666666666669</v>
      </c>
      <c r="Z154" s="27">
        <f>VLOOKUP($P154,CornerStats!$A$3:$AE$577,19,FALSE)</f>
        <v>0.5</v>
      </c>
      <c r="AA154" s="27">
        <f>VLOOKUP($P154,CornerStats!$A$3:$AE$577,20,FALSE)</f>
        <v>0.75</v>
      </c>
      <c r="AB154" s="27">
        <f>VLOOKUP($P154,CornerStats!$A$3:$AE$577,22,FALSE)</f>
        <v>0.5</v>
      </c>
    </row>
    <row r="155" spans="1:28" hidden="1" x14ac:dyDescent="0.3">
      <c r="A155" s="22">
        <f>VLOOKUP($M155,CornerStats!$A$3:$AE$577,5,FALSE)</f>
        <v>10.727272727272727</v>
      </c>
      <c r="B155" s="22">
        <f>VLOOKUP($M155,CornerStats!$A$3:$AE$577,6,FALSE)</f>
        <v>11.2</v>
      </c>
      <c r="C155" s="22">
        <f>VLOOKUP($M155,CornerStats!$A$3:$AE$577,8,FALSE)</f>
        <v>7.1818181818181817</v>
      </c>
      <c r="D155" s="22">
        <f>VLOOKUP($M155,CornerStats!$A$3:$AE$577,9,FALSE)</f>
        <v>8.4</v>
      </c>
      <c r="E155" s="29">
        <f>VLOOKUP($M155,CornerStats!$A$3:$AE$577,11,FALSE)</f>
        <v>3.5454545454545454</v>
      </c>
      <c r="F155" s="29">
        <f>VLOOKUP($M155,CornerStats!$A$3:$AE$577,12,FALSE)</f>
        <v>2.8</v>
      </c>
      <c r="G155" s="27">
        <f>VLOOKUP($M155,CornerStats!$A$3:$AE$577,14,FALSE)</f>
        <v>1</v>
      </c>
      <c r="H155" s="27">
        <f>VLOOKUP($M155,CornerStats!$A$3:$AE$577,15,FALSE)</f>
        <v>1</v>
      </c>
      <c r="I155" s="27">
        <f>VLOOKUP($M155,CornerStats!$A$3:$AE$577,17,FALSE)</f>
        <v>0.45454545454545453</v>
      </c>
      <c r="J155" s="27">
        <f>VLOOKUP($M155,CornerStats!$A$3:$AE$577,18,FALSE)</f>
        <v>0.4</v>
      </c>
      <c r="K155" s="27">
        <f>VLOOKUP($M155,CornerStats!$A$3:$AE$577,20,FALSE)</f>
        <v>0.72727272727272729</v>
      </c>
      <c r="L155" s="27">
        <f>VLOOKUP($M155,CornerStats!$A$3:$AE$577,21,FALSE)</f>
        <v>0.6</v>
      </c>
      <c r="M155" s="24" t="str">
        <f>Fixtures!A155</f>
        <v>Leicester City</v>
      </c>
      <c r="N155" s="24" t="str">
        <f>Fixtures!E155</f>
        <v>Premier League</v>
      </c>
      <c r="O155" s="25">
        <f>IF(Fixtures!C155&gt;7,Fixtures!D155)</f>
        <v>43803</v>
      </c>
      <c r="P155" s="24" t="str">
        <f>Fixtures!B155</f>
        <v>Watford</v>
      </c>
      <c r="Q155" s="22">
        <f>VLOOKUP($P155,CornerStats!$A$3:$AE$577,5,FALSE)</f>
        <v>10.636363636363637</v>
      </c>
      <c r="R155" s="22">
        <f>VLOOKUP($P155,CornerStats!$A$3:$AE$577,7,FALSE)</f>
        <v>10.199999999999999</v>
      </c>
      <c r="S155" s="22">
        <f>VLOOKUP($P155,CornerStats!$A$3:$AE$577,8,FALSE)</f>
        <v>5.1818181818181817</v>
      </c>
      <c r="T155" s="22">
        <f>VLOOKUP($P155,CornerStats!$A$3:$AE$577,10,FALSE)</f>
        <v>4.8</v>
      </c>
      <c r="U155" s="29">
        <f>VLOOKUP($P155,CornerStats!$A$3:$AE$577,11,FALSE)</f>
        <v>5.4545454545454541</v>
      </c>
      <c r="V155" s="29">
        <f>VLOOKUP($P155,CornerStats!$A$3:$AE$577,13,FALSE)</f>
        <v>5.4</v>
      </c>
      <c r="W155" s="27">
        <f>VLOOKUP($P155,CornerStats!$A$3:$AE$577,14,FALSE)</f>
        <v>0.63636363636363635</v>
      </c>
      <c r="X155" s="27">
        <f>VLOOKUP($P155,CornerStats!$A$3:$AE$577,16,FALSE)</f>
        <v>0.8</v>
      </c>
      <c r="Y155" s="27">
        <f>VLOOKUP($P155,CornerStats!$A$3:$AE$577,17,FALSE)</f>
        <v>0.54545454545454541</v>
      </c>
      <c r="Z155" s="27">
        <f>VLOOKUP($P155,CornerStats!$A$3:$AE$577,19,FALSE)</f>
        <v>0.6</v>
      </c>
      <c r="AA155" s="27">
        <f>VLOOKUP($P155,CornerStats!$A$3:$AE$577,20,FALSE)</f>
        <v>0.63636363636363635</v>
      </c>
      <c r="AB155" s="27">
        <f>VLOOKUP($P155,CornerStats!$A$3:$AE$577,22,FALSE)</f>
        <v>0.8</v>
      </c>
    </row>
    <row r="156" spans="1:28" hidden="1" x14ac:dyDescent="0.3">
      <c r="A156" s="22">
        <f>VLOOKUP($M156,CornerStats!$A$3:$AE$577,5,FALSE)</f>
        <v>9.8181818181818183</v>
      </c>
      <c r="B156" s="22">
        <f>VLOOKUP($M156,CornerStats!$A$3:$AE$577,6,FALSE)</f>
        <v>9.6</v>
      </c>
      <c r="C156" s="22">
        <f>VLOOKUP($M156,CornerStats!$A$3:$AE$577,8,FALSE)</f>
        <v>6.0909090909090908</v>
      </c>
      <c r="D156" s="22">
        <f>VLOOKUP($M156,CornerStats!$A$3:$AE$577,9,FALSE)</f>
        <v>5</v>
      </c>
      <c r="E156" s="29">
        <f>VLOOKUP($M156,CornerStats!$A$3:$AE$577,11,FALSE)</f>
        <v>3.7272727272727271</v>
      </c>
      <c r="F156" s="29">
        <f>VLOOKUP($M156,CornerStats!$A$3:$AE$577,12,FALSE)</f>
        <v>4.5999999999999996</v>
      </c>
      <c r="G156" s="27">
        <f>VLOOKUP($M156,CornerStats!$A$3:$AE$577,14,FALSE)</f>
        <v>0.72727272727272729</v>
      </c>
      <c r="H156" s="27">
        <f>VLOOKUP($M156,CornerStats!$A$3:$AE$577,15,FALSE)</f>
        <v>0.6</v>
      </c>
      <c r="I156" s="27">
        <f>VLOOKUP($M156,CornerStats!$A$3:$AE$577,17,FALSE)</f>
        <v>0.36363636363636365</v>
      </c>
      <c r="J156" s="27">
        <f>VLOOKUP($M156,CornerStats!$A$3:$AE$577,18,FALSE)</f>
        <v>0.4</v>
      </c>
      <c r="K156" s="27">
        <f>VLOOKUP($M156,CornerStats!$A$3:$AE$577,20,FALSE)</f>
        <v>0.72727272727272729</v>
      </c>
      <c r="L156" s="27">
        <f>VLOOKUP($M156,CornerStats!$A$3:$AE$577,21,FALSE)</f>
        <v>0.6</v>
      </c>
      <c r="M156" s="24" t="str">
        <f>Fixtures!A156</f>
        <v>Manchester United</v>
      </c>
      <c r="N156" s="24" t="str">
        <f>Fixtures!E156</f>
        <v>Premier League</v>
      </c>
      <c r="O156" s="25">
        <f>IF(Fixtures!C156&gt;7,Fixtures!D156)</f>
        <v>43803</v>
      </c>
      <c r="P156" s="24" t="str">
        <f>Fixtures!B156</f>
        <v>Tottenham Hotspur</v>
      </c>
      <c r="Q156" s="22">
        <f>VLOOKUP($P156,CornerStats!$A$3:$AE$577,5,FALSE)</f>
        <v>11.454545454545455</v>
      </c>
      <c r="R156" s="22">
        <f>VLOOKUP($P156,CornerStats!$A$3:$AE$577,7,FALSE)</f>
        <v>11.333333333333334</v>
      </c>
      <c r="S156" s="22">
        <f>VLOOKUP($P156,CornerStats!$A$3:$AE$577,8,FALSE)</f>
        <v>5.4545454545454541</v>
      </c>
      <c r="T156" s="22">
        <f>VLOOKUP($P156,CornerStats!$A$3:$AE$577,10,FALSE)</f>
        <v>3.1666666666666665</v>
      </c>
      <c r="U156" s="29">
        <f>VLOOKUP($P156,CornerStats!$A$3:$AE$577,11,FALSE)</f>
        <v>6</v>
      </c>
      <c r="V156" s="29">
        <f>VLOOKUP($P156,CornerStats!$A$3:$AE$577,13,FALSE)</f>
        <v>8.1666666666666661</v>
      </c>
      <c r="W156" s="27">
        <f>VLOOKUP($P156,CornerStats!$A$3:$AE$577,14,FALSE)</f>
        <v>0.72727272727272729</v>
      </c>
      <c r="X156" s="27">
        <f>VLOOKUP($P156,CornerStats!$A$3:$AE$577,16,FALSE)</f>
        <v>0.66666666666666663</v>
      </c>
      <c r="Y156" s="27">
        <f>VLOOKUP($P156,CornerStats!$A$3:$AE$577,17,FALSE)</f>
        <v>0.63636363636363635</v>
      </c>
      <c r="Z156" s="27">
        <f>VLOOKUP($P156,CornerStats!$A$3:$AE$577,19,FALSE)</f>
        <v>0.5</v>
      </c>
      <c r="AA156" s="27">
        <f>VLOOKUP($P156,CornerStats!$A$3:$AE$577,20,FALSE)</f>
        <v>0.45454545454545453</v>
      </c>
      <c r="AB156" s="27">
        <f>VLOOKUP($P156,CornerStats!$A$3:$AE$577,22,FALSE)</f>
        <v>0.66666666666666663</v>
      </c>
    </row>
    <row r="157" spans="1:28" hidden="1" x14ac:dyDescent="0.3">
      <c r="A157" s="22">
        <f>VLOOKUP($M157,CornerStats!$A$3:$AE$577,5,FALSE)</f>
        <v>10.727272727272727</v>
      </c>
      <c r="B157" s="22">
        <f>VLOOKUP($M157,CornerStats!$A$3:$AE$577,6,FALSE)</f>
        <v>8</v>
      </c>
      <c r="C157" s="22">
        <f>VLOOKUP($M157,CornerStats!$A$3:$AE$577,8,FALSE)</f>
        <v>4.5454545454545459</v>
      </c>
      <c r="D157" s="22">
        <f>VLOOKUP($M157,CornerStats!$A$3:$AE$577,9,FALSE)</f>
        <v>3.4</v>
      </c>
      <c r="E157" s="29">
        <f>VLOOKUP($M157,CornerStats!$A$3:$AE$577,11,FALSE)</f>
        <v>6.1818181818181817</v>
      </c>
      <c r="F157" s="29">
        <f>VLOOKUP($M157,CornerStats!$A$3:$AE$577,12,FALSE)</f>
        <v>4.5999999999999996</v>
      </c>
      <c r="G157" s="27">
        <f>VLOOKUP($M157,CornerStats!$A$3:$AE$577,14,FALSE)</f>
        <v>0.72727272727272729</v>
      </c>
      <c r="H157" s="27">
        <f>VLOOKUP($M157,CornerStats!$A$3:$AE$577,15,FALSE)</f>
        <v>0.4</v>
      </c>
      <c r="I157" s="27">
        <f>VLOOKUP($M157,CornerStats!$A$3:$AE$577,17,FALSE)</f>
        <v>0.45454545454545453</v>
      </c>
      <c r="J157" s="27">
        <f>VLOOKUP($M157,CornerStats!$A$3:$AE$577,18,FALSE)</f>
        <v>0.2</v>
      </c>
      <c r="K157" s="27">
        <f>VLOOKUP($M157,CornerStats!$A$3:$AE$577,20,FALSE)</f>
        <v>0.54545454545454541</v>
      </c>
      <c r="L157" s="27">
        <f>VLOOKUP($M157,CornerStats!$A$3:$AE$577,21,FALSE)</f>
        <v>0.8</v>
      </c>
      <c r="M157" s="24" t="str">
        <f>Fixtures!A157</f>
        <v>Wolverhampton Wanderers</v>
      </c>
      <c r="N157" s="24" t="str">
        <f>Fixtures!E157</f>
        <v>Premier League</v>
      </c>
      <c r="O157" s="25">
        <f>IF(Fixtures!C157&gt;7,Fixtures!D157)</f>
        <v>43803</v>
      </c>
      <c r="P157" s="24" t="str">
        <f>Fixtures!B157</f>
        <v>West Ham United</v>
      </c>
      <c r="Q157" s="22">
        <f>VLOOKUP($P157,CornerStats!$A$3:$AE$577,5,FALSE)</f>
        <v>10</v>
      </c>
      <c r="R157" s="22">
        <f>VLOOKUP($P157,CornerStats!$A$3:$AE$577,7,FALSE)</f>
        <v>12</v>
      </c>
      <c r="S157" s="22">
        <f>VLOOKUP($P157,CornerStats!$A$3:$AE$577,8,FALSE)</f>
        <v>5.0909090909090908</v>
      </c>
      <c r="T157" s="22">
        <f>VLOOKUP($P157,CornerStats!$A$3:$AE$577,10,FALSE)</f>
        <v>5</v>
      </c>
      <c r="U157" s="29">
        <f>VLOOKUP($P157,CornerStats!$A$3:$AE$577,11,FALSE)</f>
        <v>4.9090909090909092</v>
      </c>
      <c r="V157" s="29">
        <f>VLOOKUP($P157,CornerStats!$A$3:$AE$577,13,FALSE)</f>
        <v>7</v>
      </c>
      <c r="W157" s="27">
        <f>VLOOKUP($P157,CornerStats!$A$3:$AE$577,14,FALSE)</f>
        <v>0.72727272727272729</v>
      </c>
      <c r="X157" s="27">
        <f>VLOOKUP($P157,CornerStats!$A$3:$AE$577,16,FALSE)</f>
        <v>0.8</v>
      </c>
      <c r="Y157" s="27">
        <f>VLOOKUP($P157,CornerStats!$A$3:$AE$577,17,FALSE)</f>
        <v>0.45454545454545453</v>
      </c>
      <c r="Z157" s="27">
        <f>VLOOKUP($P157,CornerStats!$A$3:$AE$577,19,FALSE)</f>
        <v>0.8</v>
      </c>
      <c r="AA157" s="27">
        <f>VLOOKUP($P157,CornerStats!$A$3:$AE$577,20,FALSE)</f>
        <v>0.54545454545454541</v>
      </c>
      <c r="AB157" s="27">
        <f>VLOOKUP($P157,CornerStats!$A$3:$AE$577,22,FALSE)</f>
        <v>0.2</v>
      </c>
    </row>
    <row r="158" spans="1:28" hidden="1" x14ac:dyDescent="0.3">
      <c r="A158" s="22">
        <f>VLOOKUP($M158,CornerStats!$A$3:$AE$577,5,FALSE)</f>
        <v>8.9090909090909083</v>
      </c>
      <c r="B158" s="22">
        <f>VLOOKUP($M158,CornerStats!$A$3:$AE$577,6,FALSE)</f>
        <v>8.8000000000000007</v>
      </c>
      <c r="C158" s="22">
        <f>VLOOKUP($M158,CornerStats!$A$3:$AE$577,8,FALSE)</f>
        <v>5.7272727272727275</v>
      </c>
      <c r="D158" s="22">
        <f>VLOOKUP($M158,CornerStats!$A$3:$AE$577,9,FALSE)</f>
        <v>5.8</v>
      </c>
      <c r="E158" s="29">
        <f>VLOOKUP($M158,CornerStats!$A$3:$AE$577,11,FALSE)</f>
        <v>3.1818181818181817</v>
      </c>
      <c r="F158" s="29">
        <f>VLOOKUP($M158,CornerStats!$A$3:$AE$577,12,FALSE)</f>
        <v>3</v>
      </c>
      <c r="G158" s="27">
        <f>VLOOKUP($M158,CornerStats!$A$3:$AE$577,14,FALSE)</f>
        <v>0.54545454545454541</v>
      </c>
      <c r="H158" s="27">
        <f>VLOOKUP($M158,CornerStats!$A$3:$AE$577,15,FALSE)</f>
        <v>0.6</v>
      </c>
      <c r="I158" s="27">
        <f>VLOOKUP($M158,CornerStats!$A$3:$AE$577,17,FALSE)</f>
        <v>0.27272727272727271</v>
      </c>
      <c r="J158" s="27">
        <f>VLOOKUP($M158,CornerStats!$A$3:$AE$577,18,FALSE)</f>
        <v>0.2</v>
      </c>
      <c r="K158" s="27">
        <f>VLOOKUP($M158,CornerStats!$A$3:$AE$577,20,FALSE)</f>
        <v>0.90909090909090906</v>
      </c>
      <c r="L158" s="27">
        <f>VLOOKUP($M158,CornerStats!$A$3:$AE$577,21,FALSE)</f>
        <v>1</v>
      </c>
      <c r="M158" s="24" t="str">
        <f>Fixtures!A158</f>
        <v>Chelsea</v>
      </c>
      <c r="N158" s="24" t="str">
        <f>Fixtures!E158</f>
        <v>Premier League</v>
      </c>
      <c r="O158" s="25">
        <f>IF(Fixtures!C158&gt;7,Fixtures!D158)</f>
        <v>43803</v>
      </c>
      <c r="P158" s="24" t="str">
        <f>Fixtures!B158</f>
        <v>Aston Villa</v>
      </c>
      <c r="Q158" s="22">
        <f>VLOOKUP($P158,CornerStats!$A$3:$AE$577,5,FALSE)</f>
        <v>12.636363636363637</v>
      </c>
      <c r="R158" s="22">
        <f>VLOOKUP($P158,CornerStats!$A$3:$AE$577,7,FALSE)</f>
        <v>15.6</v>
      </c>
      <c r="S158" s="22">
        <f>VLOOKUP($P158,CornerStats!$A$3:$AE$577,8,FALSE)</f>
        <v>4.2727272727272725</v>
      </c>
      <c r="T158" s="22">
        <f>VLOOKUP($P158,CornerStats!$A$3:$AE$577,10,FALSE)</f>
        <v>3.8</v>
      </c>
      <c r="U158" s="29">
        <f>VLOOKUP($P158,CornerStats!$A$3:$AE$577,11,FALSE)</f>
        <v>8.3636363636363633</v>
      </c>
      <c r="V158" s="29">
        <f>VLOOKUP($P158,CornerStats!$A$3:$AE$577,13,FALSE)</f>
        <v>11.8</v>
      </c>
      <c r="W158" s="27">
        <f>VLOOKUP($P158,CornerStats!$A$3:$AE$577,14,FALSE)</f>
        <v>0.81818181818181823</v>
      </c>
      <c r="X158" s="27">
        <f>VLOOKUP($P158,CornerStats!$A$3:$AE$577,16,FALSE)</f>
        <v>1</v>
      </c>
      <c r="Y158" s="27">
        <f>VLOOKUP($P158,CornerStats!$A$3:$AE$577,17,FALSE)</f>
        <v>0.72727272727272729</v>
      </c>
      <c r="Z158" s="27">
        <f>VLOOKUP($P158,CornerStats!$A$3:$AE$577,19,FALSE)</f>
        <v>1</v>
      </c>
      <c r="AA158" s="27">
        <f>VLOOKUP($P158,CornerStats!$A$3:$AE$577,20,FALSE)</f>
        <v>0.27272727272727271</v>
      </c>
      <c r="AB158" s="27">
        <f>VLOOKUP($P158,CornerStats!$A$3:$AE$577,22,FALSE)</f>
        <v>0</v>
      </c>
    </row>
    <row r="159" spans="1:28" hidden="1" x14ac:dyDescent="0.3">
      <c r="A159" s="22">
        <f>VLOOKUP($M159,CornerStats!$A$3:$AE$577,5,FALSE)</f>
        <v>10.545454545454545</v>
      </c>
      <c r="B159" s="22">
        <f>VLOOKUP($M159,CornerStats!$A$3:$AE$577,6,FALSE)</f>
        <v>11</v>
      </c>
      <c r="C159" s="22">
        <f>VLOOKUP($M159,CornerStats!$A$3:$AE$577,8,FALSE)</f>
        <v>6.5454545454545459</v>
      </c>
      <c r="D159" s="22">
        <f>VLOOKUP($M159,CornerStats!$A$3:$AE$577,9,FALSE)</f>
        <v>7.8</v>
      </c>
      <c r="E159" s="29">
        <f>VLOOKUP($M159,CornerStats!$A$3:$AE$577,11,FALSE)</f>
        <v>4</v>
      </c>
      <c r="F159" s="29">
        <f>VLOOKUP($M159,CornerStats!$A$3:$AE$577,12,FALSE)</f>
        <v>3.2</v>
      </c>
      <c r="G159" s="27">
        <f>VLOOKUP($M159,CornerStats!$A$3:$AE$577,14,FALSE)</f>
        <v>0.90909090909090906</v>
      </c>
      <c r="H159" s="27">
        <f>VLOOKUP($M159,CornerStats!$A$3:$AE$577,15,FALSE)</f>
        <v>1</v>
      </c>
      <c r="I159" s="27">
        <f>VLOOKUP($M159,CornerStats!$A$3:$AE$577,17,FALSE)</f>
        <v>0.54545454545454541</v>
      </c>
      <c r="J159" s="27">
        <f>VLOOKUP($M159,CornerStats!$A$3:$AE$577,18,FALSE)</f>
        <v>0.6</v>
      </c>
      <c r="K159" s="27">
        <f>VLOOKUP($M159,CornerStats!$A$3:$AE$577,20,FALSE)</f>
        <v>0.72727272727272729</v>
      </c>
      <c r="L159" s="27">
        <f>VLOOKUP($M159,CornerStats!$A$3:$AE$577,21,FALSE)</f>
        <v>0.8</v>
      </c>
      <c r="M159" s="24" t="str">
        <f>Fixtures!A159</f>
        <v>Liverpool</v>
      </c>
      <c r="N159" s="24" t="str">
        <f>Fixtures!E159</f>
        <v>Premier League</v>
      </c>
      <c r="O159" s="25">
        <f>IF(Fixtures!C159&gt;7,Fixtures!D159)</f>
        <v>43803</v>
      </c>
      <c r="P159" s="24" t="str">
        <f>Fixtures!B159</f>
        <v>Everton</v>
      </c>
      <c r="Q159" s="22">
        <f>VLOOKUP($P159,CornerStats!$A$3:$AE$577,5,FALSE)</f>
        <v>10.545454545454545</v>
      </c>
      <c r="R159" s="22">
        <f>VLOOKUP($P159,CornerStats!$A$3:$AE$577,7,FALSE)</f>
        <v>9.8000000000000007</v>
      </c>
      <c r="S159" s="22">
        <f>VLOOKUP($P159,CornerStats!$A$3:$AE$577,8,FALSE)</f>
        <v>6.6363636363636367</v>
      </c>
      <c r="T159" s="22">
        <f>VLOOKUP($P159,CornerStats!$A$3:$AE$577,10,FALSE)</f>
        <v>5.8</v>
      </c>
      <c r="U159" s="29">
        <f>VLOOKUP($P159,CornerStats!$A$3:$AE$577,11,FALSE)</f>
        <v>3.9090909090909092</v>
      </c>
      <c r="V159" s="29">
        <f>VLOOKUP($P159,CornerStats!$A$3:$AE$577,13,FALSE)</f>
        <v>4</v>
      </c>
      <c r="W159" s="27">
        <f>VLOOKUP($P159,CornerStats!$A$3:$AE$577,14,FALSE)</f>
        <v>0.54545454545454541</v>
      </c>
      <c r="X159" s="27">
        <f>VLOOKUP($P159,CornerStats!$A$3:$AE$577,16,FALSE)</f>
        <v>0.4</v>
      </c>
      <c r="Y159" s="27">
        <f>VLOOKUP($P159,CornerStats!$A$3:$AE$577,17,FALSE)</f>
        <v>0.54545454545454541</v>
      </c>
      <c r="Z159" s="27">
        <f>VLOOKUP($P159,CornerStats!$A$3:$AE$577,19,FALSE)</f>
        <v>0.4</v>
      </c>
      <c r="AA159" s="27">
        <f>VLOOKUP($P159,CornerStats!$A$3:$AE$577,20,FALSE)</f>
        <v>0.54545454545454541</v>
      </c>
      <c r="AB159" s="27">
        <f>VLOOKUP($P159,CornerStats!$A$3:$AE$577,22,FALSE)</f>
        <v>0.6</v>
      </c>
    </row>
    <row r="160" spans="1:28" hidden="1" x14ac:dyDescent="0.3">
      <c r="A160" s="22">
        <f>VLOOKUP($M160,CornerStats!$A$3:$AE$577,5,FALSE)</f>
        <v>10.636363636363637</v>
      </c>
      <c r="B160" s="22">
        <f>VLOOKUP($M160,CornerStats!$A$3:$AE$577,6,FALSE)</f>
        <v>8.8000000000000007</v>
      </c>
      <c r="C160" s="22">
        <f>VLOOKUP($M160,CornerStats!$A$3:$AE$577,8,FALSE)</f>
        <v>3.9090909090909092</v>
      </c>
      <c r="D160" s="22">
        <f>VLOOKUP($M160,CornerStats!$A$3:$AE$577,9,FALSE)</f>
        <v>3.2</v>
      </c>
      <c r="E160" s="29">
        <f>VLOOKUP($M160,CornerStats!$A$3:$AE$577,11,FALSE)</f>
        <v>6.7272727272727275</v>
      </c>
      <c r="F160" s="29">
        <f>VLOOKUP($M160,CornerStats!$A$3:$AE$577,12,FALSE)</f>
        <v>5.6</v>
      </c>
      <c r="G160" s="27">
        <f>VLOOKUP($M160,CornerStats!$A$3:$AE$577,14,FALSE)</f>
        <v>0.72727272727272729</v>
      </c>
      <c r="H160" s="27">
        <f>VLOOKUP($M160,CornerStats!$A$3:$AE$577,15,FALSE)</f>
        <v>0.6</v>
      </c>
      <c r="I160" s="27">
        <f>VLOOKUP($M160,CornerStats!$A$3:$AE$577,17,FALSE)</f>
        <v>0.45454545454545453</v>
      </c>
      <c r="J160" s="27">
        <f>VLOOKUP($M160,CornerStats!$A$3:$AE$577,18,FALSE)</f>
        <v>0.2</v>
      </c>
      <c r="K160" s="27">
        <f>VLOOKUP($M160,CornerStats!$A$3:$AE$577,20,FALSE)</f>
        <v>0.54545454545454541</v>
      </c>
      <c r="L160" s="27">
        <f>VLOOKUP($M160,CornerStats!$A$3:$AE$577,21,FALSE)</f>
        <v>0.8</v>
      </c>
      <c r="M160" s="24" t="str">
        <f>Fixtures!A160</f>
        <v>Southampton</v>
      </c>
      <c r="N160" s="24" t="str">
        <f>Fixtures!E160</f>
        <v>Premier League</v>
      </c>
      <c r="O160" s="25">
        <f>IF(Fixtures!C160&gt;7,Fixtures!D160)</f>
        <v>43803</v>
      </c>
      <c r="P160" s="24" t="str">
        <f>Fixtures!B160</f>
        <v>Norwich City</v>
      </c>
      <c r="Q160" s="22">
        <f>VLOOKUP($P160,CornerStats!$A$3:$AE$577,5,FALSE)</f>
        <v>11.727272727272727</v>
      </c>
      <c r="R160" s="22">
        <f>VLOOKUP($P160,CornerStats!$A$3:$AE$577,7,FALSE)</f>
        <v>10.333333333333334</v>
      </c>
      <c r="S160" s="22">
        <f>VLOOKUP($P160,CornerStats!$A$3:$AE$577,8,FALSE)</f>
        <v>3.9090909090909092</v>
      </c>
      <c r="T160" s="22">
        <f>VLOOKUP($P160,CornerStats!$A$3:$AE$577,10,FALSE)</f>
        <v>3.5</v>
      </c>
      <c r="U160" s="29">
        <f>VLOOKUP($P160,CornerStats!$A$3:$AE$577,11,FALSE)</f>
        <v>7.8181818181818183</v>
      </c>
      <c r="V160" s="29">
        <f>VLOOKUP($P160,CornerStats!$A$3:$AE$577,13,FALSE)</f>
        <v>6.833333333333333</v>
      </c>
      <c r="W160" s="27">
        <f>VLOOKUP($P160,CornerStats!$A$3:$AE$577,14,FALSE)</f>
        <v>0.90909090909090906</v>
      </c>
      <c r="X160" s="27">
        <f>VLOOKUP($P160,CornerStats!$A$3:$AE$577,16,FALSE)</f>
        <v>0.83333333333333337</v>
      </c>
      <c r="Y160" s="27">
        <f>VLOOKUP($P160,CornerStats!$A$3:$AE$577,17,FALSE)</f>
        <v>0.63636363636363635</v>
      </c>
      <c r="Z160" s="27">
        <f>VLOOKUP($P160,CornerStats!$A$3:$AE$577,19,FALSE)</f>
        <v>0.5</v>
      </c>
      <c r="AA160" s="27">
        <f>VLOOKUP($P160,CornerStats!$A$3:$AE$577,20,FALSE)</f>
        <v>0.54545454545454541</v>
      </c>
      <c r="AB160" s="27">
        <f>VLOOKUP($P160,CornerStats!$A$3:$AE$577,22,FALSE)</f>
        <v>0.66666666666666663</v>
      </c>
    </row>
    <row r="161" spans="1:28" hidden="1" x14ac:dyDescent="0.3">
      <c r="A161" s="22">
        <f>VLOOKUP($M161,CornerStats!$A$3:$AE$577,5,FALSE)</f>
        <v>10.166666666666666</v>
      </c>
      <c r="B161" s="22">
        <f>VLOOKUP($M161,CornerStats!$A$3:$AE$577,6,FALSE)</f>
        <v>9.1666666666666661</v>
      </c>
      <c r="C161" s="22">
        <f>VLOOKUP($M161,CornerStats!$A$3:$AE$577,8,FALSE)</f>
        <v>7.416666666666667</v>
      </c>
      <c r="D161" s="22">
        <f>VLOOKUP($M161,CornerStats!$A$3:$AE$577,9,FALSE)</f>
        <v>6</v>
      </c>
      <c r="E161" s="29">
        <f>VLOOKUP($M161,CornerStats!$A$3:$AE$577,11,FALSE)</f>
        <v>2.75</v>
      </c>
      <c r="F161" s="29">
        <f>VLOOKUP($M161,CornerStats!$A$3:$AE$577,12,FALSE)</f>
        <v>3.1666666666666665</v>
      </c>
      <c r="G161" s="27">
        <f>VLOOKUP($M161,CornerStats!$A$3:$AE$577,14,FALSE)</f>
        <v>0.66666666666666663</v>
      </c>
      <c r="H161" s="27">
        <f>VLOOKUP($M161,CornerStats!$A$3:$AE$577,15,FALSE)</f>
        <v>0.33333333333333331</v>
      </c>
      <c r="I161" s="27">
        <f>VLOOKUP($M161,CornerStats!$A$3:$AE$577,17,FALSE)</f>
        <v>0.5</v>
      </c>
      <c r="J161" s="27">
        <f>VLOOKUP($M161,CornerStats!$A$3:$AE$577,18,FALSE)</f>
        <v>0.33333333333333331</v>
      </c>
      <c r="K161" s="27">
        <f>VLOOKUP($M161,CornerStats!$A$3:$AE$577,20,FALSE)</f>
        <v>0.66666666666666663</v>
      </c>
      <c r="L161" s="27">
        <f>VLOOKUP($M161,CornerStats!$A$3:$AE$577,21,FALSE)</f>
        <v>0.66666666666666663</v>
      </c>
      <c r="M161" s="24" t="str">
        <f>Fixtures!A161</f>
        <v>PSG</v>
      </c>
      <c r="N161" s="24" t="str">
        <f>Fixtures!E161</f>
        <v>Ligue 1</v>
      </c>
      <c r="O161" s="25">
        <f>IF(Fixtures!C161&gt;7,Fixtures!D161)</f>
        <v>43803</v>
      </c>
      <c r="P161" s="24" t="str">
        <f>Fixtures!B161</f>
        <v>Nantes</v>
      </c>
      <c r="Q161" s="22">
        <f>VLOOKUP($P161,CornerStats!$A$3:$AE$577,5,FALSE)</f>
        <v>10.083333333333334</v>
      </c>
      <c r="R161" s="22">
        <f>VLOOKUP($P161,CornerStats!$A$3:$AE$577,7,FALSE)</f>
        <v>11.666666666666666</v>
      </c>
      <c r="S161" s="22">
        <f>VLOOKUP($P161,CornerStats!$A$3:$AE$577,8,FALSE)</f>
        <v>5.916666666666667</v>
      </c>
      <c r="T161" s="22">
        <f>VLOOKUP($P161,CornerStats!$A$3:$AE$577,10,FALSE)</f>
        <v>6.333333333333333</v>
      </c>
      <c r="U161" s="29">
        <f>VLOOKUP($P161,CornerStats!$A$3:$AE$577,11,FALSE)</f>
        <v>4.166666666666667</v>
      </c>
      <c r="V161" s="29">
        <f>VLOOKUP($P161,CornerStats!$A$3:$AE$577,13,FALSE)</f>
        <v>5.333333333333333</v>
      </c>
      <c r="W161" s="27">
        <f>VLOOKUP($P161,CornerStats!$A$3:$AE$577,14,FALSE)</f>
        <v>0.5</v>
      </c>
      <c r="X161" s="27">
        <f>VLOOKUP($P161,CornerStats!$A$3:$AE$577,16,FALSE)</f>
        <v>0.66666666666666663</v>
      </c>
      <c r="Y161" s="27">
        <f>VLOOKUP($P161,CornerStats!$A$3:$AE$577,17,FALSE)</f>
        <v>0.41666666666666669</v>
      </c>
      <c r="Z161" s="27">
        <f>VLOOKUP($P161,CornerStats!$A$3:$AE$577,19,FALSE)</f>
        <v>0.66666666666666663</v>
      </c>
      <c r="AA161" s="27">
        <f>VLOOKUP($P161,CornerStats!$A$3:$AE$577,20,FALSE)</f>
        <v>0.66666666666666663</v>
      </c>
      <c r="AB161" s="27">
        <f>VLOOKUP($P161,CornerStats!$A$3:$AE$577,22,FALSE)</f>
        <v>0.5</v>
      </c>
    </row>
    <row r="162" spans="1:28" hidden="1" x14ac:dyDescent="0.3">
      <c r="A162" s="22">
        <f>VLOOKUP($M162,CornerStats!$A$3:$AE$577,5,FALSE)</f>
        <v>10.583333333333334</v>
      </c>
      <c r="B162" s="22">
        <f>VLOOKUP($M162,CornerStats!$A$3:$AE$577,6,FALSE)</f>
        <v>8.8333333333333339</v>
      </c>
      <c r="C162" s="22">
        <f>VLOOKUP($M162,CornerStats!$A$3:$AE$577,8,FALSE)</f>
        <v>5.083333333333333</v>
      </c>
      <c r="D162" s="22">
        <f>VLOOKUP($M162,CornerStats!$A$3:$AE$577,9,FALSE)</f>
        <v>5.5</v>
      </c>
      <c r="E162" s="29">
        <f>VLOOKUP($M162,CornerStats!$A$3:$AE$577,11,FALSE)</f>
        <v>5.5</v>
      </c>
      <c r="F162" s="29">
        <f>VLOOKUP($M162,CornerStats!$A$3:$AE$577,12,FALSE)</f>
        <v>3.3333333333333335</v>
      </c>
      <c r="G162" s="27">
        <f>VLOOKUP($M162,CornerStats!$A$3:$AE$577,14,FALSE)</f>
        <v>0.66666666666666663</v>
      </c>
      <c r="H162" s="27">
        <f>VLOOKUP($M162,CornerStats!$A$3:$AE$577,15,FALSE)</f>
        <v>0.5</v>
      </c>
      <c r="I162" s="27">
        <f>VLOOKUP($M162,CornerStats!$A$3:$AE$577,17,FALSE)</f>
        <v>0.5</v>
      </c>
      <c r="J162" s="27">
        <f>VLOOKUP($M162,CornerStats!$A$3:$AE$577,18,FALSE)</f>
        <v>0.33333333333333331</v>
      </c>
      <c r="K162" s="27">
        <f>VLOOKUP($M162,CornerStats!$A$3:$AE$577,20,FALSE)</f>
        <v>0.58333333333333337</v>
      </c>
      <c r="L162" s="27">
        <f>VLOOKUP($M162,CornerStats!$A$3:$AE$577,21,FALSE)</f>
        <v>0.66666666666666663</v>
      </c>
      <c r="M162" s="24" t="str">
        <f>Fixtures!A162</f>
        <v>Saint-Etienne</v>
      </c>
      <c r="N162" s="24" t="str">
        <f>Fixtures!E162</f>
        <v>Ligue 1</v>
      </c>
      <c r="O162" s="25">
        <f>IF(Fixtures!C162&gt;7,Fixtures!D162)</f>
        <v>43803</v>
      </c>
      <c r="P162" s="24" t="str">
        <f>Fixtures!B162</f>
        <v>Nice</v>
      </c>
      <c r="Q162" s="22">
        <f>VLOOKUP($P162,CornerStats!$A$3:$AE$577,5,FALSE)</f>
        <v>9.6666666666666661</v>
      </c>
      <c r="R162" s="22">
        <f>VLOOKUP($P162,CornerStats!$A$3:$AE$577,7,FALSE)</f>
        <v>9.3333333333333339</v>
      </c>
      <c r="S162" s="22">
        <f>VLOOKUP($P162,CornerStats!$A$3:$AE$577,8,FALSE)</f>
        <v>4.333333333333333</v>
      </c>
      <c r="T162" s="22">
        <f>VLOOKUP($P162,CornerStats!$A$3:$AE$577,10,FALSE)</f>
        <v>3.8333333333333335</v>
      </c>
      <c r="U162" s="29">
        <f>VLOOKUP($P162,CornerStats!$A$3:$AE$577,11,FALSE)</f>
        <v>5.333333333333333</v>
      </c>
      <c r="V162" s="29">
        <f>VLOOKUP($P162,CornerStats!$A$3:$AE$577,13,FALSE)</f>
        <v>5.5</v>
      </c>
      <c r="W162" s="27">
        <f>VLOOKUP($P162,CornerStats!$A$3:$AE$577,14,FALSE)</f>
        <v>0.75</v>
      </c>
      <c r="X162" s="27">
        <f>VLOOKUP($P162,CornerStats!$A$3:$AE$577,16,FALSE)</f>
        <v>0.66666666666666663</v>
      </c>
      <c r="Y162" s="27">
        <f>VLOOKUP($P162,CornerStats!$A$3:$AE$577,17,FALSE)</f>
        <v>0.41666666666666669</v>
      </c>
      <c r="Z162" s="27">
        <f>VLOOKUP($P162,CornerStats!$A$3:$AE$577,19,FALSE)</f>
        <v>0.5</v>
      </c>
      <c r="AA162" s="27">
        <f>VLOOKUP($P162,CornerStats!$A$3:$AE$577,20,FALSE)</f>
        <v>0.75</v>
      </c>
      <c r="AB162" s="27">
        <f>VLOOKUP($P162,CornerStats!$A$3:$AE$577,22,FALSE)</f>
        <v>0.66666666666666663</v>
      </c>
    </row>
    <row r="163" spans="1:28" hidden="1" x14ac:dyDescent="0.3">
      <c r="A163" s="22">
        <f>VLOOKUP($M163,CornerStats!$A$3:$AE$577,5,FALSE)</f>
        <v>10.583333333333334</v>
      </c>
      <c r="B163" s="22">
        <f>VLOOKUP($M163,CornerStats!$A$3:$AE$577,6,FALSE)</f>
        <v>11</v>
      </c>
      <c r="C163" s="22">
        <f>VLOOKUP($M163,CornerStats!$A$3:$AE$577,8,FALSE)</f>
        <v>4.916666666666667</v>
      </c>
      <c r="D163" s="22">
        <f>VLOOKUP($M163,CornerStats!$A$3:$AE$577,9,FALSE)</f>
        <v>6.333333333333333</v>
      </c>
      <c r="E163" s="29">
        <f>VLOOKUP($M163,CornerStats!$A$3:$AE$577,11,FALSE)</f>
        <v>5.666666666666667</v>
      </c>
      <c r="F163" s="29">
        <f>VLOOKUP($M163,CornerStats!$A$3:$AE$577,12,FALSE)</f>
        <v>4.666666666666667</v>
      </c>
      <c r="G163" s="27">
        <f>VLOOKUP($M163,CornerStats!$A$3:$AE$577,14,FALSE)</f>
        <v>0.83333333333333337</v>
      </c>
      <c r="H163" s="27">
        <f>VLOOKUP($M163,CornerStats!$A$3:$AE$577,15,FALSE)</f>
        <v>0.83333333333333337</v>
      </c>
      <c r="I163" s="27">
        <f>VLOOKUP($M163,CornerStats!$A$3:$AE$577,17,FALSE)</f>
        <v>0.41666666666666669</v>
      </c>
      <c r="J163" s="27">
        <f>VLOOKUP($M163,CornerStats!$A$3:$AE$577,18,FALSE)</f>
        <v>0.5</v>
      </c>
      <c r="K163" s="27">
        <f>VLOOKUP($M163,CornerStats!$A$3:$AE$577,20,FALSE)</f>
        <v>0.66666666666666663</v>
      </c>
      <c r="L163" s="27">
        <f>VLOOKUP($M163,CornerStats!$A$3:$AE$577,21,FALSE)</f>
        <v>0.66666666666666663</v>
      </c>
      <c r="M163" s="24" t="str">
        <f>Fixtures!A163</f>
        <v>Dijon</v>
      </c>
      <c r="N163" s="24" t="str">
        <f>Fixtures!E163</f>
        <v>Ligue 1</v>
      </c>
      <c r="O163" s="25">
        <f>IF(Fixtures!C163&gt;7,Fixtures!D163)</f>
        <v>43803</v>
      </c>
      <c r="P163" s="24" t="str">
        <f>Fixtures!B163</f>
        <v>Montpellier</v>
      </c>
      <c r="Q163" s="22">
        <f>VLOOKUP($P163,CornerStats!$A$3:$AE$577,5,FALSE)</f>
        <v>9.9166666666666661</v>
      </c>
      <c r="R163" s="22">
        <f>VLOOKUP($P163,CornerStats!$A$3:$AE$577,7,FALSE)</f>
        <v>9.8333333333333339</v>
      </c>
      <c r="S163" s="22">
        <f>VLOOKUP($P163,CornerStats!$A$3:$AE$577,8,FALSE)</f>
        <v>5.25</v>
      </c>
      <c r="T163" s="22">
        <f>VLOOKUP($P163,CornerStats!$A$3:$AE$577,10,FALSE)</f>
        <v>4.166666666666667</v>
      </c>
      <c r="U163" s="29">
        <f>VLOOKUP($P163,CornerStats!$A$3:$AE$577,11,FALSE)</f>
        <v>4.666666666666667</v>
      </c>
      <c r="V163" s="29">
        <f>VLOOKUP($P163,CornerStats!$A$3:$AE$577,13,FALSE)</f>
        <v>5.666666666666667</v>
      </c>
      <c r="W163" s="27">
        <f>VLOOKUP($P163,CornerStats!$A$3:$AE$577,14,FALSE)</f>
        <v>0.5</v>
      </c>
      <c r="X163" s="27">
        <f>VLOOKUP($P163,CornerStats!$A$3:$AE$577,16,FALSE)</f>
        <v>0.33333333333333331</v>
      </c>
      <c r="Y163" s="27">
        <f>VLOOKUP($P163,CornerStats!$A$3:$AE$577,17,FALSE)</f>
        <v>0.33333333333333331</v>
      </c>
      <c r="Z163" s="27">
        <f>VLOOKUP($P163,CornerStats!$A$3:$AE$577,19,FALSE)</f>
        <v>0.33333333333333331</v>
      </c>
      <c r="AA163" s="27">
        <f>VLOOKUP($P163,CornerStats!$A$3:$AE$577,20,FALSE)</f>
        <v>0.66666666666666663</v>
      </c>
      <c r="AB163" s="27">
        <f>VLOOKUP($P163,CornerStats!$A$3:$AE$577,22,FALSE)</f>
        <v>0.66666666666666663</v>
      </c>
    </row>
    <row r="164" spans="1:28" hidden="1" x14ac:dyDescent="0.3">
      <c r="A164" s="22">
        <f>VLOOKUP($M164,CornerStats!$A$3:$AE$577,5,FALSE)</f>
        <v>9.4166666666666661</v>
      </c>
      <c r="B164" s="22">
        <f>VLOOKUP($M164,CornerStats!$A$3:$AE$577,6,FALSE)</f>
        <v>8.8333333333333339</v>
      </c>
      <c r="C164" s="22">
        <f>VLOOKUP($M164,CornerStats!$A$3:$AE$577,8,FALSE)</f>
        <v>3.9166666666666665</v>
      </c>
      <c r="D164" s="22">
        <f>VLOOKUP($M164,CornerStats!$A$3:$AE$577,9,FALSE)</f>
        <v>3</v>
      </c>
      <c r="E164" s="29">
        <f>VLOOKUP($M164,CornerStats!$A$3:$AE$577,11,FALSE)</f>
        <v>5.5</v>
      </c>
      <c r="F164" s="29">
        <f>VLOOKUP($M164,CornerStats!$A$3:$AE$577,12,FALSE)</f>
        <v>5.833333333333333</v>
      </c>
      <c r="G164" s="27">
        <f>VLOOKUP($M164,CornerStats!$A$3:$AE$577,14,FALSE)</f>
        <v>0.66666666666666663</v>
      </c>
      <c r="H164" s="27">
        <f>VLOOKUP($M164,CornerStats!$A$3:$AE$577,15,FALSE)</f>
        <v>0.5</v>
      </c>
      <c r="I164" s="27">
        <f>VLOOKUP($M164,CornerStats!$A$3:$AE$577,17,FALSE)</f>
        <v>0.33333333333333331</v>
      </c>
      <c r="J164" s="27">
        <f>VLOOKUP($M164,CornerStats!$A$3:$AE$577,18,FALSE)</f>
        <v>0.33333333333333331</v>
      </c>
      <c r="K164" s="27">
        <f>VLOOKUP($M164,CornerStats!$A$3:$AE$577,20,FALSE)</f>
        <v>0.66666666666666663</v>
      </c>
      <c r="L164" s="27">
        <f>VLOOKUP($M164,CornerStats!$A$3:$AE$577,21,FALSE)</f>
        <v>0.66666666666666663</v>
      </c>
      <c r="M164" s="24" t="str">
        <f>Fixtures!A164</f>
        <v>Amiens SC</v>
      </c>
      <c r="N164" s="24" t="str">
        <f>Fixtures!E164</f>
        <v>Ligue 1</v>
      </c>
      <c r="O164" s="25">
        <f>IF(Fixtures!C164&gt;7,Fixtures!D164)</f>
        <v>43803</v>
      </c>
      <c r="P164" s="24" t="str">
        <f>Fixtures!B164</f>
        <v>Reims</v>
      </c>
      <c r="Q164" s="22">
        <f>VLOOKUP($P164,CornerStats!$A$3:$AE$577,5,FALSE)</f>
        <v>9.3333333333333339</v>
      </c>
      <c r="R164" s="22">
        <f>VLOOKUP($P164,CornerStats!$A$3:$AE$577,7,FALSE)</f>
        <v>10</v>
      </c>
      <c r="S164" s="22">
        <f>VLOOKUP($P164,CornerStats!$A$3:$AE$577,8,FALSE)</f>
        <v>4.333333333333333</v>
      </c>
      <c r="T164" s="22">
        <f>VLOOKUP($P164,CornerStats!$A$3:$AE$577,10,FALSE)</f>
        <v>4.333333333333333</v>
      </c>
      <c r="U164" s="29">
        <f>VLOOKUP($P164,CornerStats!$A$3:$AE$577,11,FALSE)</f>
        <v>5</v>
      </c>
      <c r="V164" s="29">
        <f>VLOOKUP($P164,CornerStats!$A$3:$AE$577,13,FALSE)</f>
        <v>5.666666666666667</v>
      </c>
      <c r="W164" s="27">
        <f>VLOOKUP($P164,CornerStats!$A$3:$AE$577,14,FALSE)</f>
        <v>0.66666666666666663</v>
      </c>
      <c r="X164" s="27">
        <f>VLOOKUP($P164,CornerStats!$A$3:$AE$577,16,FALSE)</f>
        <v>0.66666666666666663</v>
      </c>
      <c r="Y164" s="27">
        <f>VLOOKUP($P164,CornerStats!$A$3:$AE$577,17,FALSE)</f>
        <v>0.33333333333333331</v>
      </c>
      <c r="Z164" s="27">
        <f>VLOOKUP($P164,CornerStats!$A$3:$AE$577,19,FALSE)</f>
        <v>0.5</v>
      </c>
      <c r="AA164" s="27">
        <f>VLOOKUP($P164,CornerStats!$A$3:$AE$577,20,FALSE)</f>
        <v>0.75</v>
      </c>
      <c r="AB164" s="27">
        <f>VLOOKUP($P164,CornerStats!$A$3:$AE$577,22,FALSE)</f>
        <v>0.66666666666666663</v>
      </c>
    </row>
    <row r="165" spans="1:28" hidden="1" x14ac:dyDescent="0.3">
      <c r="A165" s="22">
        <f>VLOOKUP($M165,CornerStats!$A$3:$AE$577,5,FALSE)</f>
        <v>11.166666666666666</v>
      </c>
      <c r="B165" s="22">
        <f>VLOOKUP($M165,CornerStats!$A$3:$AE$577,6,FALSE)</f>
        <v>10.166666666666666</v>
      </c>
      <c r="C165" s="22">
        <f>VLOOKUP($M165,CornerStats!$A$3:$AE$577,8,FALSE)</f>
        <v>5.166666666666667</v>
      </c>
      <c r="D165" s="22">
        <f>VLOOKUP($M165,CornerStats!$A$3:$AE$577,9,FALSE)</f>
        <v>4.833333333333333</v>
      </c>
      <c r="E165" s="29">
        <f>VLOOKUP($M165,CornerStats!$A$3:$AE$577,11,FALSE)</f>
        <v>6</v>
      </c>
      <c r="F165" s="29">
        <f>VLOOKUP($M165,CornerStats!$A$3:$AE$577,12,FALSE)</f>
        <v>5.333333333333333</v>
      </c>
      <c r="G165" s="27">
        <f>VLOOKUP($M165,CornerStats!$A$3:$AE$577,14,FALSE)</f>
        <v>0.83333333333333337</v>
      </c>
      <c r="H165" s="27">
        <f>VLOOKUP($M165,CornerStats!$A$3:$AE$577,15,FALSE)</f>
        <v>0.66666666666666663</v>
      </c>
      <c r="I165" s="27">
        <f>VLOOKUP($M165,CornerStats!$A$3:$AE$577,17,FALSE)</f>
        <v>0.58333333333333337</v>
      </c>
      <c r="J165" s="27">
        <f>VLOOKUP($M165,CornerStats!$A$3:$AE$577,18,FALSE)</f>
        <v>0.33333333333333331</v>
      </c>
      <c r="K165" s="27">
        <f>VLOOKUP($M165,CornerStats!$A$3:$AE$577,20,FALSE)</f>
        <v>0.5</v>
      </c>
      <c r="L165" s="27">
        <f>VLOOKUP($M165,CornerStats!$A$3:$AE$577,21,FALSE)</f>
        <v>0.66666666666666663</v>
      </c>
      <c r="M165" s="24" t="str">
        <f>Fixtures!A165</f>
        <v>Toulouse</v>
      </c>
      <c r="N165" s="24" t="str">
        <f>Fixtures!E165</f>
        <v>Ligue 1</v>
      </c>
      <c r="O165" s="25">
        <f>IF(Fixtures!C165&gt;7,Fixtures!D165)</f>
        <v>43803</v>
      </c>
      <c r="P165" s="24" t="str">
        <f>Fixtures!B165</f>
        <v>Monaco</v>
      </c>
      <c r="Q165" s="22">
        <f>VLOOKUP($P165,CornerStats!$A$3:$AE$577,5,FALSE)</f>
        <v>9.1666666666666661</v>
      </c>
      <c r="R165" s="22">
        <f>VLOOKUP($P165,CornerStats!$A$3:$AE$577,7,FALSE)</f>
        <v>9</v>
      </c>
      <c r="S165" s="22">
        <f>VLOOKUP($P165,CornerStats!$A$3:$AE$577,8,FALSE)</f>
        <v>4.333333333333333</v>
      </c>
      <c r="T165" s="22">
        <f>VLOOKUP($P165,CornerStats!$A$3:$AE$577,10,FALSE)</f>
        <v>3.8333333333333335</v>
      </c>
      <c r="U165" s="29">
        <f>VLOOKUP($P165,CornerStats!$A$3:$AE$577,11,FALSE)</f>
        <v>4.833333333333333</v>
      </c>
      <c r="V165" s="29">
        <f>VLOOKUP($P165,CornerStats!$A$3:$AE$577,13,FALSE)</f>
        <v>5.166666666666667</v>
      </c>
      <c r="W165" s="27">
        <f>VLOOKUP($P165,CornerStats!$A$3:$AE$577,14,FALSE)</f>
        <v>0.58333333333333337</v>
      </c>
      <c r="X165" s="27">
        <f>VLOOKUP($P165,CornerStats!$A$3:$AE$577,16,FALSE)</f>
        <v>0.66666666666666663</v>
      </c>
      <c r="Y165" s="27">
        <f>VLOOKUP($P165,CornerStats!$A$3:$AE$577,17,FALSE)</f>
        <v>0.25</v>
      </c>
      <c r="Z165" s="27">
        <f>VLOOKUP($P165,CornerStats!$A$3:$AE$577,19,FALSE)</f>
        <v>0.16666666666666666</v>
      </c>
      <c r="AA165" s="27">
        <f>VLOOKUP($P165,CornerStats!$A$3:$AE$577,20,FALSE)</f>
        <v>0.75</v>
      </c>
      <c r="AB165" s="27">
        <f>VLOOKUP($P165,CornerStats!$A$3:$AE$577,22,FALSE)</f>
        <v>0.83333333333333337</v>
      </c>
    </row>
    <row r="166" spans="1:28" hidden="1" x14ac:dyDescent="0.3">
      <c r="A166" s="22">
        <f>VLOOKUP($M166,CornerStats!$A$3:$AE$577,5,FALSE)</f>
        <v>8.9166666666666661</v>
      </c>
      <c r="B166" s="22">
        <f>VLOOKUP($M166,CornerStats!$A$3:$AE$577,6,FALSE)</f>
        <v>9</v>
      </c>
      <c r="C166" s="22">
        <f>VLOOKUP($M166,CornerStats!$A$3:$AE$577,8,FALSE)</f>
        <v>4.333333333333333</v>
      </c>
      <c r="D166" s="22">
        <f>VLOOKUP($M166,CornerStats!$A$3:$AE$577,9,FALSE)</f>
        <v>4.166666666666667</v>
      </c>
      <c r="E166" s="29">
        <f>VLOOKUP($M166,CornerStats!$A$3:$AE$577,11,FALSE)</f>
        <v>4.583333333333333</v>
      </c>
      <c r="F166" s="29">
        <f>VLOOKUP($M166,CornerStats!$A$3:$AE$577,12,FALSE)</f>
        <v>4.833333333333333</v>
      </c>
      <c r="G166" s="27">
        <f>VLOOKUP($M166,CornerStats!$A$3:$AE$577,14,FALSE)</f>
        <v>0.66666666666666663</v>
      </c>
      <c r="H166" s="27">
        <f>VLOOKUP($M166,CornerStats!$A$3:$AE$577,15,FALSE)</f>
        <v>0.66666666666666663</v>
      </c>
      <c r="I166" s="27">
        <f>VLOOKUP($M166,CornerStats!$A$3:$AE$577,17,FALSE)</f>
        <v>0.25</v>
      </c>
      <c r="J166" s="27">
        <f>VLOOKUP($M166,CornerStats!$A$3:$AE$577,18,FALSE)</f>
        <v>0.16666666666666666</v>
      </c>
      <c r="K166" s="27">
        <f>VLOOKUP($M166,CornerStats!$A$3:$AE$577,20,FALSE)</f>
        <v>0.91666666666666663</v>
      </c>
      <c r="L166" s="27">
        <f>VLOOKUP($M166,CornerStats!$A$3:$AE$577,21,FALSE)</f>
        <v>1</v>
      </c>
      <c r="M166" s="24" t="str">
        <f>Fixtures!A166</f>
        <v>Metz</v>
      </c>
      <c r="N166" s="24" t="str">
        <f>Fixtures!E166</f>
        <v>Ligue 1</v>
      </c>
      <c r="O166" s="25">
        <f>IF(Fixtures!C166&gt;7,Fixtures!D166)</f>
        <v>43803</v>
      </c>
      <c r="P166" s="24" t="str">
        <f>Fixtures!B166</f>
        <v>Rennes</v>
      </c>
      <c r="Q166" s="22">
        <f>VLOOKUP($P166,CornerStats!$A$3:$AE$577,5,FALSE)</f>
        <v>9.0909090909090917</v>
      </c>
      <c r="R166" s="22">
        <f>VLOOKUP($P166,CornerStats!$A$3:$AE$577,7,FALSE)</f>
        <v>7.166666666666667</v>
      </c>
      <c r="S166" s="22">
        <f>VLOOKUP($P166,CornerStats!$A$3:$AE$577,8,FALSE)</f>
        <v>4</v>
      </c>
      <c r="T166" s="22">
        <f>VLOOKUP($P166,CornerStats!$A$3:$AE$577,10,FALSE)</f>
        <v>2.6666666666666665</v>
      </c>
      <c r="U166" s="29">
        <f>VLOOKUP($P166,CornerStats!$A$3:$AE$577,11,FALSE)</f>
        <v>5.0909090909090908</v>
      </c>
      <c r="V166" s="29">
        <f>VLOOKUP($P166,CornerStats!$A$3:$AE$577,13,FALSE)</f>
        <v>4.5</v>
      </c>
      <c r="W166" s="27">
        <f>VLOOKUP($P166,CornerStats!$A$3:$AE$577,14,FALSE)</f>
        <v>0.45454545454545453</v>
      </c>
      <c r="X166" s="27">
        <f>VLOOKUP($P166,CornerStats!$A$3:$AE$577,16,FALSE)</f>
        <v>0.16666666666666666</v>
      </c>
      <c r="Y166" s="27">
        <f>VLOOKUP($P166,CornerStats!$A$3:$AE$577,17,FALSE)</f>
        <v>0.45454545454545453</v>
      </c>
      <c r="Z166" s="27">
        <f>VLOOKUP($P166,CornerStats!$A$3:$AE$577,19,FALSE)</f>
        <v>0.16666666666666666</v>
      </c>
      <c r="AA166" s="27">
        <f>VLOOKUP($P166,CornerStats!$A$3:$AE$577,20,FALSE)</f>
        <v>0.72727272727272729</v>
      </c>
      <c r="AB166" s="27">
        <f>VLOOKUP($P166,CornerStats!$A$3:$AE$577,22,FALSE)</f>
        <v>1</v>
      </c>
    </row>
    <row r="167" spans="1:28" hidden="1" x14ac:dyDescent="0.3">
      <c r="A167" s="22">
        <f>VLOOKUP($M167,CornerStats!$A$3:$AE$577,5,FALSE)</f>
        <v>14.545454545454545</v>
      </c>
      <c r="B167" s="22">
        <f>VLOOKUP($M167,CornerStats!$A$3:$AE$577,6,FALSE)</f>
        <v>16.666666666666668</v>
      </c>
      <c r="C167" s="22">
        <f>VLOOKUP($M167,CornerStats!$A$3:$AE$577,8,FALSE)</f>
        <v>8.2727272727272734</v>
      </c>
      <c r="D167" s="22">
        <f>VLOOKUP($M167,CornerStats!$A$3:$AE$577,9,FALSE)</f>
        <v>10.666666666666666</v>
      </c>
      <c r="E167" s="29">
        <f>VLOOKUP($M167,CornerStats!$A$3:$AE$577,11,FALSE)</f>
        <v>6.2727272727272725</v>
      </c>
      <c r="F167" s="29">
        <f>VLOOKUP($M167,CornerStats!$A$3:$AE$577,12,FALSE)</f>
        <v>6</v>
      </c>
      <c r="G167" s="27">
        <f>VLOOKUP($M167,CornerStats!$A$3:$AE$577,14,FALSE)</f>
        <v>0.81818181818181823</v>
      </c>
      <c r="H167" s="27">
        <f>VLOOKUP($M167,CornerStats!$A$3:$AE$577,15,FALSE)</f>
        <v>1</v>
      </c>
      <c r="I167" s="27">
        <f>VLOOKUP($M167,CornerStats!$A$3:$AE$577,17,FALSE)</f>
        <v>0.72727272727272729</v>
      </c>
      <c r="J167" s="27">
        <f>VLOOKUP($M167,CornerStats!$A$3:$AE$577,18,FALSE)</f>
        <v>1</v>
      </c>
      <c r="K167" s="27">
        <f>VLOOKUP($M167,CornerStats!$A$3:$AE$577,20,FALSE)</f>
        <v>0.27272727272727271</v>
      </c>
      <c r="L167" s="27">
        <f>VLOOKUP($M167,CornerStats!$A$3:$AE$577,21,FALSE)</f>
        <v>0</v>
      </c>
      <c r="M167" s="24" t="str">
        <f>Fixtures!A167</f>
        <v>Arsenal</v>
      </c>
      <c r="N167" s="24" t="str">
        <f>Fixtures!E167</f>
        <v>Premier League</v>
      </c>
      <c r="O167" s="25">
        <f>IF(Fixtures!C167&gt;7,Fixtures!D167)</f>
        <v>43804</v>
      </c>
      <c r="P167" s="24" t="str">
        <f>Fixtures!B167</f>
        <v>Brighton &amp; Hove Albion</v>
      </c>
      <c r="Q167" s="22">
        <f>VLOOKUP($P167,CornerStats!$A$3:$AE$577,5,FALSE)</f>
        <v>9.3636363636363633</v>
      </c>
      <c r="R167" s="22">
        <f>VLOOKUP($P167,CornerStats!$A$3:$AE$577,7,FALSE)</f>
        <v>8.6</v>
      </c>
      <c r="S167" s="22">
        <f>VLOOKUP($P167,CornerStats!$A$3:$AE$577,8,FALSE)</f>
        <v>4</v>
      </c>
      <c r="T167" s="22">
        <f>VLOOKUP($P167,CornerStats!$A$3:$AE$577,10,FALSE)</f>
        <v>2.6</v>
      </c>
      <c r="U167" s="29">
        <f>VLOOKUP($P167,CornerStats!$A$3:$AE$577,11,FALSE)</f>
        <v>5.3636363636363633</v>
      </c>
      <c r="V167" s="29">
        <f>VLOOKUP($P167,CornerStats!$A$3:$AE$577,13,FALSE)</f>
        <v>6</v>
      </c>
      <c r="W167" s="27">
        <f>VLOOKUP($P167,CornerStats!$A$3:$AE$577,14,FALSE)</f>
        <v>0.54545454545454541</v>
      </c>
      <c r="X167" s="27">
        <f>VLOOKUP($P167,CornerStats!$A$3:$AE$577,16,FALSE)</f>
        <v>0.4</v>
      </c>
      <c r="Y167" s="27">
        <f>VLOOKUP($P167,CornerStats!$A$3:$AE$577,17,FALSE)</f>
        <v>0.36363636363636365</v>
      </c>
      <c r="Z167" s="27">
        <f>VLOOKUP($P167,CornerStats!$A$3:$AE$577,19,FALSE)</f>
        <v>0.2</v>
      </c>
      <c r="AA167" s="27">
        <f>VLOOKUP($P167,CornerStats!$A$3:$AE$577,20,FALSE)</f>
        <v>0.72727272727272729</v>
      </c>
      <c r="AB167" s="27">
        <f>VLOOKUP($P167,CornerStats!$A$3:$AE$577,22,FALSE)</f>
        <v>0.8</v>
      </c>
    </row>
    <row r="168" spans="1:28" hidden="1" x14ac:dyDescent="0.3">
      <c r="A168" s="22">
        <f>VLOOKUP($M168,CornerStats!$A$3:$AE$577,5,FALSE)</f>
        <v>12.818181818181818</v>
      </c>
      <c r="B168" s="22">
        <f>VLOOKUP($M168,CornerStats!$A$3:$AE$577,6,FALSE)</f>
        <v>14</v>
      </c>
      <c r="C168" s="22">
        <f>VLOOKUP($M168,CornerStats!$A$3:$AE$577,8,FALSE)</f>
        <v>6.2727272727272725</v>
      </c>
      <c r="D168" s="22">
        <f>VLOOKUP($M168,CornerStats!$A$3:$AE$577,9,FALSE)</f>
        <v>7.833333333333333</v>
      </c>
      <c r="E168" s="29">
        <f>VLOOKUP($M168,CornerStats!$A$3:$AE$577,11,FALSE)</f>
        <v>6.5454545454545459</v>
      </c>
      <c r="F168" s="29">
        <f>VLOOKUP($M168,CornerStats!$A$3:$AE$577,12,FALSE)</f>
        <v>6.166666666666667</v>
      </c>
      <c r="G168" s="27">
        <f>VLOOKUP($M168,CornerStats!$A$3:$AE$577,14,FALSE)</f>
        <v>0.81818181818181823</v>
      </c>
      <c r="H168" s="27">
        <f>VLOOKUP($M168,CornerStats!$A$3:$AE$577,15,FALSE)</f>
        <v>1</v>
      </c>
      <c r="I168" s="27">
        <f>VLOOKUP($M168,CornerStats!$A$3:$AE$577,17,FALSE)</f>
        <v>0.81818181818181823</v>
      </c>
      <c r="J168" s="27">
        <f>VLOOKUP($M168,CornerStats!$A$3:$AE$577,18,FALSE)</f>
        <v>1</v>
      </c>
      <c r="K168" s="27">
        <f>VLOOKUP($M168,CornerStats!$A$3:$AE$577,20,FALSE)</f>
        <v>0.36363636363636365</v>
      </c>
      <c r="L168" s="27">
        <f>VLOOKUP($M168,CornerStats!$A$3:$AE$577,21,FALSE)</f>
        <v>0.33333333333333331</v>
      </c>
      <c r="M168" s="24" t="str">
        <f>Fixtures!A168</f>
        <v>Sheffield United</v>
      </c>
      <c r="N168" s="24" t="str">
        <f>Fixtures!E168</f>
        <v>Premier League</v>
      </c>
      <c r="O168" s="25">
        <f>IF(Fixtures!C168&gt;7,Fixtures!D168)</f>
        <v>43804</v>
      </c>
      <c r="P168" s="24" t="str">
        <f>Fixtures!B168</f>
        <v>Newcastle United</v>
      </c>
      <c r="Q168" s="22">
        <f>VLOOKUP($P168,CornerStats!$A$3:$AE$577,5,FALSE)</f>
        <v>10.090909090909092</v>
      </c>
      <c r="R168" s="22">
        <f>VLOOKUP($P168,CornerStats!$A$3:$AE$577,7,FALSE)</f>
        <v>10.833333333333334</v>
      </c>
      <c r="S168" s="22">
        <f>VLOOKUP($P168,CornerStats!$A$3:$AE$577,8,FALSE)</f>
        <v>3.4545454545454546</v>
      </c>
      <c r="T168" s="22">
        <f>VLOOKUP($P168,CornerStats!$A$3:$AE$577,10,FALSE)</f>
        <v>2.5</v>
      </c>
      <c r="U168" s="29">
        <f>VLOOKUP($P168,CornerStats!$A$3:$AE$577,11,FALSE)</f>
        <v>6.6363636363636367</v>
      </c>
      <c r="V168" s="29">
        <f>VLOOKUP($P168,CornerStats!$A$3:$AE$577,13,FALSE)</f>
        <v>8.3333333333333339</v>
      </c>
      <c r="W168" s="27">
        <f>VLOOKUP($P168,CornerStats!$A$3:$AE$577,14,FALSE)</f>
        <v>0.81818181818181823</v>
      </c>
      <c r="X168" s="27">
        <f>VLOOKUP($P168,CornerStats!$A$3:$AE$577,16,FALSE)</f>
        <v>1</v>
      </c>
      <c r="Y168" s="27">
        <f>VLOOKUP($P168,CornerStats!$A$3:$AE$577,17,FALSE)</f>
        <v>0.45454545454545453</v>
      </c>
      <c r="Z168" s="27">
        <f>VLOOKUP($P168,CornerStats!$A$3:$AE$577,19,FALSE)</f>
        <v>0.66666666666666663</v>
      </c>
      <c r="AA168" s="27">
        <f>VLOOKUP($P168,CornerStats!$A$3:$AE$577,20,FALSE)</f>
        <v>0.81818181818181823</v>
      </c>
      <c r="AB168" s="27">
        <f>VLOOKUP($P168,CornerStats!$A$3:$AE$577,22,FALSE)</f>
        <v>0.66666666666666663</v>
      </c>
    </row>
    <row r="169" spans="1:28" hidden="1" x14ac:dyDescent="0.3">
      <c r="A169" s="22">
        <f>VLOOKUP($M169,CornerStats!$A$3:$AE$577,5,FALSE)</f>
        <v>10.454545454545455</v>
      </c>
      <c r="B169" s="22">
        <f>VLOOKUP($M169,CornerStats!$A$3:$AE$577,6,FALSE)</f>
        <v>9.4</v>
      </c>
      <c r="C169" s="22">
        <f>VLOOKUP($M169,CornerStats!$A$3:$AE$577,8,FALSE)</f>
        <v>5.9090909090909092</v>
      </c>
      <c r="D169" s="22">
        <f>VLOOKUP($M169,CornerStats!$A$3:$AE$577,9,FALSE)</f>
        <v>5.4</v>
      </c>
      <c r="E169" s="29">
        <f>VLOOKUP($M169,CornerStats!$A$3:$AE$577,11,FALSE)</f>
        <v>4.5454545454545459</v>
      </c>
      <c r="F169" s="29">
        <f>VLOOKUP($M169,CornerStats!$A$3:$AE$577,12,FALSE)</f>
        <v>4</v>
      </c>
      <c r="G169" s="27">
        <f>VLOOKUP($M169,CornerStats!$A$3:$AE$577,14,FALSE)</f>
        <v>0.81818181818181823</v>
      </c>
      <c r="H169" s="27">
        <f>VLOOKUP($M169,CornerStats!$A$3:$AE$577,15,FALSE)</f>
        <v>0.8</v>
      </c>
      <c r="I169" s="27">
        <f>VLOOKUP($M169,CornerStats!$A$3:$AE$577,17,FALSE)</f>
        <v>0.45454545454545453</v>
      </c>
      <c r="J169" s="27">
        <f>VLOOKUP($M169,CornerStats!$A$3:$AE$577,18,FALSE)</f>
        <v>0.4</v>
      </c>
      <c r="K169" s="27">
        <f>VLOOKUP($M169,CornerStats!$A$3:$AE$577,20,FALSE)</f>
        <v>0.63636363636363635</v>
      </c>
      <c r="L169" s="27">
        <f>VLOOKUP($M169,CornerStats!$A$3:$AE$577,21,FALSE)</f>
        <v>0.8</v>
      </c>
      <c r="M169" s="24" t="str">
        <f>Fixtures!A169</f>
        <v>Internazionale</v>
      </c>
      <c r="N169" s="24" t="str">
        <f>Fixtures!E169</f>
        <v>Serie A</v>
      </c>
      <c r="O169" s="25">
        <f>IF(Fixtures!C169&gt;7,Fixtures!D169)</f>
        <v>43805</v>
      </c>
      <c r="P169" s="24" t="str">
        <f>Fixtures!B169</f>
        <v>Roma</v>
      </c>
      <c r="Q169" s="22">
        <f>VLOOKUP($P169,CornerStats!$A$3:$AE$577,5,FALSE)</f>
        <v>10.363636363636363</v>
      </c>
      <c r="R169" s="22">
        <f>VLOOKUP($P169,CornerStats!$A$3:$AE$577,7,FALSE)</f>
        <v>11.6</v>
      </c>
      <c r="S169" s="22">
        <f>VLOOKUP($P169,CornerStats!$A$3:$AE$577,8,FALSE)</f>
        <v>6.3636363636363633</v>
      </c>
      <c r="T169" s="22">
        <f>VLOOKUP($P169,CornerStats!$A$3:$AE$577,10,FALSE)</f>
        <v>6.2</v>
      </c>
      <c r="U169" s="29">
        <f>VLOOKUP($P169,CornerStats!$A$3:$AE$577,11,FALSE)</f>
        <v>4</v>
      </c>
      <c r="V169" s="29">
        <f>VLOOKUP($P169,CornerStats!$A$3:$AE$577,13,FALSE)</f>
        <v>5.4</v>
      </c>
      <c r="W169" s="27">
        <f>VLOOKUP($P169,CornerStats!$A$3:$AE$577,14,FALSE)</f>
        <v>0.54545454545454541</v>
      </c>
      <c r="X169" s="27">
        <f>VLOOKUP($P169,CornerStats!$A$3:$AE$577,16,FALSE)</f>
        <v>0.6</v>
      </c>
      <c r="Y169" s="27">
        <f>VLOOKUP($P169,CornerStats!$A$3:$AE$577,17,FALSE)</f>
        <v>0.45454545454545453</v>
      </c>
      <c r="Z169" s="27">
        <f>VLOOKUP($P169,CornerStats!$A$3:$AE$577,19,FALSE)</f>
        <v>0.6</v>
      </c>
      <c r="AA169" s="27">
        <f>VLOOKUP($P169,CornerStats!$A$3:$AE$577,20,FALSE)</f>
        <v>0.54545454545454541</v>
      </c>
      <c r="AB169" s="27">
        <f>VLOOKUP($P169,CornerStats!$A$3:$AE$577,22,FALSE)</f>
        <v>0.4</v>
      </c>
    </row>
    <row r="170" spans="1:28" hidden="1" x14ac:dyDescent="0.3">
      <c r="A170" s="22">
        <f>VLOOKUP($M170,CornerStats!$A$3:$AE$577,5,FALSE)</f>
        <v>11.666666666666666</v>
      </c>
      <c r="B170" s="22">
        <f>VLOOKUP($M170,CornerStats!$A$3:$AE$577,6,FALSE)</f>
        <v>11.166666666666666</v>
      </c>
      <c r="C170" s="22">
        <f>VLOOKUP($M170,CornerStats!$A$3:$AE$577,8,FALSE)</f>
        <v>4.333333333333333</v>
      </c>
      <c r="D170" s="22">
        <f>VLOOKUP($M170,CornerStats!$A$3:$AE$577,9,FALSE)</f>
        <v>3.8333333333333335</v>
      </c>
      <c r="E170" s="29">
        <f>VLOOKUP($M170,CornerStats!$A$3:$AE$577,11,FALSE)</f>
        <v>7.333333333333333</v>
      </c>
      <c r="F170" s="29">
        <f>VLOOKUP($M170,CornerStats!$A$3:$AE$577,12,FALSE)</f>
        <v>7.333333333333333</v>
      </c>
      <c r="G170" s="27">
        <f>VLOOKUP($M170,CornerStats!$A$3:$AE$577,14,FALSE)</f>
        <v>1</v>
      </c>
      <c r="H170" s="27">
        <f>VLOOKUP($M170,CornerStats!$A$3:$AE$577,15,FALSE)</f>
        <v>1</v>
      </c>
      <c r="I170" s="27">
        <f>VLOOKUP($M170,CornerStats!$A$3:$AE$577,17,FALSE)</f>
        <v>0.5</v>
      </c>
      <c r="J170" s="27">
        <f>VLOOKUP($M170,CornerStats!$A$3:$AE$577,18,FALSE)</f>
        <v>0.33333333333333331</v>
      </c>
      <c r="K170" s="27">
        <f>VLOOKUP($M170,CornerStats!$A$3:$AE$577,20,FALSE)</f>
        <v>0.66666666666666663</v>
      </c>
      <c r="L170" s="27">
        <f>VLOOKUP($M170,CornerStats!$A$3:$AE$577,21,FALSE)</f>
        <v>0.66666666666666663</v>
      </c>
      <c r="M170" s="24" t="str">
        <f>Fixtures!A170</f>
        <v>Villarreal</v>
      </c>
      <c r="N170" s="24" t="str">
        <f>Fixtures!E170</f>
        <v>La Liga</v>
      </c>
      <c r="O170" s="25">
        <f>IF(Fixtures!C170&gt;7,Fixtures!D170)</f>
        <v>43805</v>
      </c>
      <c r="P170" s="24" t="str">
        <f>Fixtures!B170</f>
        <v>Atletico Madrid</v>
      </c>
      <c r="Q170" s="22">
        <f>VLOOKUP($P170,CornerStats!$A$3:$AE$577,5,FALSE)</f>
        <v>9.5</v>
      </c>
      <c r="R170" s="22">
        <f>VLOOKUP($P170,CornerStats!$A$3:$AE$577,7,FALSE)</f>
        <v>9.5</v>
      </c>
      <c r="S170" s="22">
        <f>VLOOKUP($P170,CornerStats!$A$3:$AE$577,8,FALSE)</f>
        <v>4.416666666666667</v>
      </c>
      <c r="T170" s="22">
        <f>VLOOKUP($P170,CornerStats!$A$3:$AE$577,10,FALSE)</f>
        <v>3.6666666666666665</v>
      </c>
      <c r="U170" s="29">
        <f>VLOOKUP($P170,CornerStats!$A$3:$AE$577,11,FALSE)</f>
        <v>5.083333333333333</v>
      </c>
      <c r="V170" s="29">
        <f>VLOOKUP($P170,CornerStats!$A$3:$AE$577,13,FALSE)</f>
        <v>5.833333333333333</v>
      </c>
      <c r="W170" s="27">
        <f>VLOOKUP($P170,CornerStats!$A$3:$AE$577,14,FALSE)</f>
        <v>0.58333333333333337</v>
      </c>
      <c r="X170" s="27">
        <f>VLOOKUP($P170,CornerStats!$A$3:$AE$577,16,FALSE)</f>
        <v>0.66666666666666663</v>
      </c>
      <c r="Y170" s="27">
        <f>VLOOKUP($P170,CornerStats!$A$3:$AE$577,17,FALSE)</f>
        <v>0.41666666666666669</v>
      </c>
      <c r="Z170" s="27">
        <f>VLOOKUP($P170,CornerStats!$A$3:$AE$577,19,FALSE)</f>
        <v>0.33333333333333331</v>
      </c>
      <c r="AA170" s="27">
        <f>VLOOKUP($P170,CornerStats!$A$3:$AE$577,20,FALSE)</f>
        <v>0.58333333333333337</v>
      </c>
      <c r="AB170" s="27">
        <f>VLOOKUP($P170,CornerStats!$A$3:$AE$577,22,FALSE)</f>
        <v>0.66666666666666663</v>
      </c>
    </row>
    <row r="171" spans="1:28" hidden="1" x14ac:dyDescent="0.3">
      <c r="A171" s="22">
        <f>VLOOKUP($M171,CornerStats!$A$3:$AE$577,5,FALSE)</f>
        <v>9</v>
      </c>
      <c r="B171" s="22">
        <f>VLOOKUP($M171,CornerStats!$A$3:$AE$577,6,FALSE)</f>
        <v>8.6666666666666661</v>
      </c>
      <c r="C171" s="22">
        <f>VLOOKUP($M171,CornerStats!$A$3:$AE$577,8,FALSE)</f>
        <v>5.9</v>
      </c>
      <c r="D171" s="22">
        <f>VLOOKUP($M171,CornerStats!$A$3:$AE$577,9,FALSE)</f>
        <v>6</v>
      </c>
      <c r="E171" s="29">
        <f>VLOOKUP($M171,CornerStats!$A$3:$AE$577,11,FALSE)</f>
        <v>3.1</v>
      </c>
      <c r="F171" s="29">
        <f>VLOOKUP($M171,CornerStats!$A$3:$AE$577,12,FALSE)</f>
        <v>2.6666666666666665</v>
      </c>
      <c r="G171" s="27">
        <f>VLOOKUP($M171,CornerStats!$A$3:$AE$577,14,FALSE)</f>
        <v>0.6</v>
      </c>
      <c r="H171" s="27">
        <f>VLOOKUP($M171,CornerStats!$A$3:$AE$577,15,FALSE)</f>
        <v>0.5</v>
      </c>
      <c r="I171" s="27">
        <f>VLOOKUP($M171,CornerStats!$A$3:$AE$577,17,FALSE)</f>
        <v>0.5</v>
      </c>
      <c r="J171" s="27">
        <f>VLOOKUP($M171,CornerStats!$A$3:$AE$577,18,FALSE)</f>
        <v>0.5</v>
      </c>
      <c r="K171" s="27">
        <f>VLOOKUP($M171,CornerStats!$A$3:$AE$577,20,FALSE)</f>
        <v>0.7</v>
      </c>
      <c r="L171" s="27">
        <f>VLOOKUP($M171,CornerStats!$A$3:$AE$577,21,FALSE)</f>
        <v>0.66666666666666663</v>
      </c>
      <c r="M171" s="24" t="str">
        <f>Fixtures!A171</f>
        <v>Eintracht Frankfurt</v>
      </c>
      <c r="N171" s="24" t="str">
        <f>Fixtures!E171</f>
        <v>Bundesliga</v>
      </c>
      <c r="O171" s="25">
        <f>IF(Fixtures!C171&gt;7,Fixtures!D171)</f>
        <v>43805</v>
      </c>
      <c r="P171" s="24" t="str">
        <f>Fixtures!B171</f>
        <v>Hertha BSC</v>
      </c>
      <c r="Q171" s="22">
        <f>VLOOKUP($P171,CornerStats!$A$3:$AE$577,5,FALSE)</f>
        <v>9.3000000000000007</v>
      </c>
      <c r="R171" s="22">
        <f>VLOOKUP($P171,CornerStats!$A$3:$AE$577,7,FALSE)</f>
        <v>9.6666666666666661</v>
      </c>
      <c r="S171" s="22">
        <f>VLOOKUP($P171,CornerStats!$A$3:$AE$577,8,FALSE)</f>
        <v>3.5</v>
      </c>
      <c r="T171" s="22">
        <f>VLOOKUP($P171,CornerStats!$A$3:$AE$577,10,FALSE)</f>
        <v>3.1666666666666665</v>
      </c>
      <c r="U171" s="29">
        <f>VLOOKUP($P171,CornerStats!$A$3:$AE$577,11,FALSE)</f>
        <v>5.8</v>
      </c>
      <c r="V171" s="29">
        <f>VLOOKUP($P171,CornerStats!$A$3:$AE$577,13,FALSE)</f>
        <v>6.5</v>
      </c>
      <c r="W171" s="27">
        <f>VLOOKUP($P171,CornerStats!$A$3:$AE$577,14,FALSE)</f>
        <v>0.6</v>
      </c>
      <c r="X171" s="27">
        <f>VLOOKUP($P171,CornerStats!$A$3:$AE$577,16,FALSE)</f>
        <v>0.66666666666666663</v>
      </c>
      <c r="Y171" s="27">
        <f>VLOOKUP($P171,CornerStats!$A$3:$AE$577,17,FALSE)</f>
        <v>0.4</v>
      </c>
      <c r="Z171" s="27">
        <f>VLOOKUP($P171,CornerStats!$A$3:$AE$577,19,FALSE)</f>
        <v>0.5</v>
      </c>
      <c r="AA171" s="27">
        <f>VLOOKUP($P171,CornerStats!$A$3:$AE$577,20,FALSE)</f>
        <v>0.7</v>
      </c>
      <c r="AB171" s="27">
        <f>VLOOKUP($P171,CornerStats!$A$3:$AE$577,22,FALSE)</f>
        <v>0.5</v>
      </c>
    </row>
    <row r="172" spans="1:28" hidden="1" x14ac:dyDescent="0.3">
      <c r="A172" s="22">
        <f>VLOOKUP($M172,CornerStats!$A$3:$AE$577,5,FALSE)</f>
        <v>12.363636363636363</v>
      </c>
      <c r="B172" s="22">
        <f>VLOOKUP($M172,CornerStats!$A$3:$AE$577,6,FALSE)</f>
        <v>11.5</v>
      </c>
      <c r="C172" s="22">
        <f>VLOOKUP($M172,CornerStats!$A$3:$AE$577,8,FALSE)</f>
        <v>5.4545454545454541</v>
      </c>
      <c r="D172" s="22">
        <f>VLOOKUP($M172,CornerStats!$A$3:$AE$577,9,FALSE)</f>
        <v>5</v>
      </c>
      <c r="E172" s="29">
        <f>VLOOKUP($M172,CornerStats!$A$3:$AE$577,11,FALSE)</f>
        <v>6.9090909090909092</v>
      </c>
      <c r="F172" s="29">
        <f>VLOOKUP($M172,CornerStats!$A$3:$AE$577,12,FALSE)</f>
        <v>6.5</v>
      </c>
      <c r="G172" s="27">
        <f>VLOOKUP($M172,CornerStats!$A$3:$AE$577,14,FALSE)</f>
        <v>0.90909090909090906</v>
      </c>
      <c r="H172" s="27">
        <f>VLOOKUP($M172,CornerStats!$A$3:$AE$577,15,FALSE)</f>
        <v>0.83333333333333337</v>
      </c>
      <c r="I172" s="27">
        <f>VLOOKUP($M172,CornerStats!$A$3:$AE$577,17,FALSE)</f>
        <v>0.63636363636363635</v>
      </c>
      <c r="J172" s="27">
        <f>VLOOKUP($M172,CornerStats!$A$3:$AE$577,18,FALSE)</f>
        <v>0.66666666666666663</v>
      </c>
      <c r="K172" s="27">
        <f>VLOOKUP($M172,CornerStats!$A$3:$AE$577,20,FALSE)</f>
        <v>0.36363636363636365</v>
      </c>
      <c r="L172" s="27">
        <f>VLOOKUP($M172,CornerStats!$A$3:$AE$577,21,FALSE)</f>
        <v>0.33333333333333331</v>
      </c>
      <c r="M172" s="24" t="str">
        <f>Fixtures!A172</f>
        <v>AFC Bournemouth</v>
      </c>
      <c r="N172" s="24" t="str">
        <f>Fixtures!E172</f>
        <v>Premier League</v>
      </c>
      <c r="O172" s="25">
        <f>IF(Fixtures!C172&gt;7,Fixtures!D172)</f>
        <v>43806</v>
      </c>
      <c r="P172" s="24" t="str">
        <f>Fixtures!B172</f>
        <v>Liverpool</v>
      </c>
      <c r="Q172" s="22">
        <f>VLOOKUP($P172,CornerStats!$A$3:$AE$577,5,FALSE)</f>
        <v>10.545454545454545</v>
      </c>
      <c r="R172" s="22">
        <f>VLOOKUP($P172,CornerStats!$A$3:$AE$577,7,FALSE)</f>
        <v>10.166666666666666</v>
      </c>
      <c r="S172" s="22">
        <f>VLOOKUP($P172,CornerStats!$A$3:$AE$577,8,FALSE)</f>
        <v>6.5454545454545459</v>
      </c>
      <c r="T172" s="22">
        <f>VLOOKUP($P172,CornerStats!$A$3:$AE$577,10,FALSE)</f>
        <v>5.5</v>
      </c>
      <c r="U172" s="29">
        <f>VLOOKUP($P172,CornerStats!$A$3:$AE$577,11,FALSE)</f>
        <v>4</v>
      </c>
      <c r="V172" s="29">
        <f>VLOOKUP($P172,CornerStats!$A$3:$AE$577,13,FALSE)</f>
        <v>4.666666666666667</v>
      </c>
      <c r="W172" s="27">
        <f>VLOOKUP($P172,CornerStats!$A$3:$AE$577,14,FALSE)</f>
        <v>0.90909090909090906</v>
      </c>
      <c r="X172" s="27">
        <f>VLOOKUP($P172,CornerStats!$A$3:$AE$577,16,FALSE)</f>
        <v>0.83333333333333337</v>
      </c>
      <c r="Y172" s="27">
        <f>VLOOKUP($P172,CornerStats!$A$3:$AE$577,17,FALSE)</f>
        <v>0.54545454545454541</v>
      </c>
      <c r="Z172" s="27">
        <f>VLOOKUP($P172,CornerStats!$A$3:$AE$577,19,FALSE)</f>
        <v>0.5</v>
      </c>
      <c r="AA172" s="27">
        <f>VLOOKUP($P172,CornerStats!$A$3:$AE$577,20,FALSE)</f>
        <v>0.72727272727272729</v>
      </c>
      <c r="AB172" s="27">
        <f>VLOOKUP($P172,CornerStats!$A$3:$AE$577,22,FALSE)</f>
        <v>0.66666666666666663</v>
      </c>
    </row>
    <row r="173" spans="1:28" hidden="1" x14ac:dyDescent="0.3">
      <c r="A173" s="22">
        <f>VLOOKUP($M173,CornerStats!$A$3:$AE$577,5,FALSE)</f>
        <v>10.545454545454545</v>
      </c>
      <c r="B173" s="22">
        <f>VLOOKUP($M173,CornerStats!$A$3:$AE$577,6,FALSE)</f>
        <v>11.166666666666666</v>
      </c>
      <c r="C173" s="22">
        <f>VLOOKUP($M173,CornerStats!$A$3:$AE$577,8,FALSE)</f>
        <v>6.6363636363636367</v>
      </c>
      <c r="D173" s="22">
        <f>VLOOKUP($M173,CornerStats!$A$3:$AE$577,9,FALSE)</f>
        <v>7.333333333333333</v>
      </c>
      <c r="E173" s="29">
        <f>VLOOKUP($M173,CornerStats!$A$3:$AE$577,11,FALSE)</f>
        <v>3.9090909090909092</v>
      </c>
      <c r="F173" s="29">
        <f>VLOOKUP($M173,CornerStats!$A$3:$AE$577,12,FALSE)</f>
        <v>3.8333333333333335</v>
      </c>
      <c r="G173" s="27">
        <f>VLOOKUP($M173,CornerStats!$A$3:$AE$577,14,FALSE)</f>
        <v>0.54545454545454541</v>
      </c>
      <c r="H173" s="27">
        <f>VLOOKUP($M173,CornerStats!$A$3:$AE$577,15,FALSE)</f>
        <v>0.66666666666666663</v>
      </c>
      <c r="I173" s="27">
        <f>VLOOKUP($M173,CornerStats!$A$3:$AE$577,17,FALSE)</f>
        <v>0.54545454545454541</v>
      </c>
      <c r="J173" s="27">
        <f>VLOOKUP($M173,CornerStats!$A$3:$AE$577,18,FALSE)</f>
        <v>0.66666666666666663</v>
      </c>
      <c r="K173" s="27">
        <f>VLOOKUP($M173,CornerStats!$A$3:$AE$577,20,FALSE)</f>
        <v>0.54545454545454541</v>
      </c>
      <c r="L173" s="27">
        <f>VLOOKUP($M173,CornerStats!$A$3:$AE$577,21,FALSE)</f>
        <v>0.5</v>
      </c>
      <c r="M173" s="24" t="str">
        <f>Fixtures!A173</f>
        <v>Everton</v>
      </c>
      <c r="N173" s="24" t="str">
        <f>Fixtures!E173</f>
        <v>Premier League</v>
      </c>
      <c r="O173" s="25">
        <f>IF(Fixtures!C173&gt;7,Fixtures!D173)</f>
        <v>43806</v>
      </c>
      <c r="P173" s="24" t="str">
        <f>Fixtures!B173</f>
        <v>Chelsea</v>
      </c>
      <c r="Q173" s="22">
        <f>VLOOKUP($P173,CornerStats!$A$3:$AE$577,5,FALSE)</f>
        <v>8.9090909090909083</v>
      </c>
      <c r="R173" s="22">
        <f>VLOOKUP($P173,CornerStats!$A$3:$AE$577,7,FALSE)</f>
        <v>9</v>
      </c>
      <c r="S173" s="22">
        <f>VLOOKUP($P173,CornerStats!$A$3:$AE$577,8,FALSE)</f>
        <v>5.7272727272727275</v>
      </c>
      <c r="T173" s="22">
        <f>VLOOKUP($P173,CornerStats!$A$3:$AE$577,10,FALSE)</f>
        <v>5.666666666666667</v>
      </c>
      <c r="U173" s="29">
        <f>VLOOKUP($P173,CornerStats!$A$3:$AE$577,11,FALSE)</f>
        <v>3.1818181818181817</v>
      </c>
      <c r="V173" s="29">
        <f>VLOOKUP($P173,CornerStats!$A$3:$AE$577,13,FALSE)</f>
        <v>3.3333333333333335</v>
      </c>
      <c r="W173" s="27">
        <f>VLOOKUP($P173,CornerStats!$A$3:$AE$577,14,FALSE)</f>
        <v>0.54545454545454541</v>
      </c>
      <c r="X173" s="27">
        <f>VLOOKUP($P173,CornerStats!$A$3:$AE$577,16,FALSE)</f>
        <v>0.5</v>
      </c>
      <c r="Y173" s="27">
        <f>VLOOKUP($P173,CornerStats!$A$3:$AE$577,17,FALSE)</f>
        <v>0.27272727272727271</v>
      </c>
      <c r="Z173" s="27">
        <f>VLOOKUP($P173,CornerStats!$A$3:$AE$577,19,FALSE)</f>
        <v>0.33333333333333331</v>
      </c>
      <c r="AA173" s="27">
        <f>VLOOKUP($P173,CornerStats!$A$3:$AE$577,20,FALSE)</f>
        <v>0.90909090909090906</v>
      </c>
      <c r="AB173" s="27">
        <f>VLOOKUP($P173,CornerStats!$A$3:$AE$577,22,FALSE)</f>
        <v>0.83333333333333337</v>
      </c>
    </row>
    <row r="174" spans="1:28" hidden="1" x14ac:dyDescent="0.3">
      <c r="A174" s="22">
        <f>VLOOKUP($M174,CornerStats!$A$3:$AE$577,5,FALSE)</f>
        <v>11.454545454545455</v>
      </c>
      <c r="B174" s="22">
        <f>VLOOKUP($M174,CornerStats!$A$3:$AE$577,6,FALSE)</f>
        <v>13.333333333333334</v>
      </c>
      <c r="C174" s="22">
        <f>VLOOKUP($M174,CornerStats!$A$3:$AE$577,8,FALSE)</f>
        <v>8.8181818181818183</v>
      </c>
      <c r="D174" s="22">
        <f>VLOOKUP($M174,CornerStats!$A$3:$AE$577,9,FALSE)</f>
        <v>10.833333333333334</v>
      </c>
      <c r="E174" s="29">
        <f>VLOOKUP($M174,CornerStats!$A$3:$AE$577,11,FALSE)</f>
        <v>2.6363636363636362</v>
      </c>
      <c r="F174" s="29">
        <f>VLOOKUP($M174,CornerStats!$A$3:$AE$577,12,FALSE)</f>
        <v>2.5</v>
      </c>
      <c r="G174" s="27">
        <f>VLOOKUP($M174,CornerStats!$A$3:$AE$577,14,FALSE)</f>
        <v>0.81818181818181823</v>
      </c>
      <c r="H174" s="27">
        <f>VLOOKUP($M174,CornerStats!$A$3:$AE$577,15,FALSE)</f>
        <v>1</v>
      </c>
      <c r="I174" s="27">
        <f>VLOOKUP($M174,CornerStats!$A$3:$AE$577,17,FALSE)</f>
        <v>0.36363636363636365</v>
      </c>
      <c r="J174" s="27">
        <f>VLOOKUP($M174,CornerStats!$A$3:$AE$577,18,FALSE)</f>
        <v>0.5</v>
      </c>
      <c r="K174" s="27">
        <f>VLOOKUP($M174,CornerStats!$A$3:$AE$577,20,FALSE)</f>
        <v>0.63636363636363635</v>
      </c>
      <c r="L174" s="27">
        <f>VLOOKUP($M174,CornerStats!$A$3:$AE$577,21,FALSE)</f>
        <v>0.5</v>
      </c>
      <c r="M174" s="24" t="str">
        <f>Fixtures!A174</f>
        <v>Manchester City</v>
      </c>
      <c r="N174" s="24" t="str">
        <f>Fixtures!E174</f>
        <v>Premier League</v>
      </c>
      <c r="O174" s="25">
        <f>IF(Fixtures!C174&gt;7,Fixtures!D174)</f>
        <v>43806</v>
      </c>
      <c r="P174" s="24" t="str">
        <f>Fixtures!B174</f>
        <v>Manchester United</v>
      </c>
      <c r="Q174" s="22">
        <f>VLOOKUP($P174,CornerStats!$A$3:$AE$577,5,FALSE)</f>
        <v>9.8181818181818183</v>
      </c>
      <c r="R174" s="22">
        <f>VLOOKUP($P174,CornerStats!$A$3:$AE$577,7,FALSE)</f>
        <v>10</v>
      </c>
      <c r="S174" s="22">
        <f>VLOOKUP($P174,CornerStats!$A$3:$AE$577,8,FALSE)</f>
        <v>6.0909090909090908</v>
      </c>
      <c r="T174" s="22">
        <f>VLOOKUP($P174,CornerStats!$A$3:$AE$577,10,FALSE)</f>
        <v>7</v>
      </c>
      <c r="U174" s="29">
        <f>VLOOKUP($P174,CornerStats!$A$3:$AE$577,11,FALSE)</f>
        <v>3.7272727272727271</v>
      </c>
      <c r="V174" s="29">
        <f>VLOOKUP($P174,CornerStats!$A$3:$AE$577,13,FALSE)</f>
        <v>3</v>
      </c>
      <c r="W174" s="27">
        <f>VLOOKUP($P174,CornerStats!$A$3:$AE$577,14,FALSE)</f>
        <v>0.72727272727272729</v>
      </c>
      <c r="X174" s="27">
        <f>VLOOKUP($P174,CornerStats!$A$3:$AE$577,16,FALSE)</f>
        <v>0.83333333333333337</v>
      </c>
      <c r="Y174" s="27">
        <f>VLOOKUP($P174,CornerStats!$A$3:$AE$577,17,FALSE)</f>
        <v>0.36363636363636365</v>
      </c>
      <c r="Z174" s="27">
        <f>VLOOKUP($P174,CornerStats!$A$3:$AE$577,19,FALSE)</f>
        <v>0.33333333333333331</v>
      </c>
      <c r="AA174" s="27">
        <f>VLOOKUP($P174,CornerStats!$A$3:$AE$577,20,FALSE)</f>
        <v>0.72727272727272729</v>
      </c>
      <c r="AB174" s="27">
        <f>VLOOKUP($P174,CornerStats!$A$3:$AE$577,22,FALSE)</f>
        <v>0.83333333333333337</v>
      </c>
    </row>
    <row r="175" spans="1:28" hidden="1" x14ac:dyDescent="0.3">
      <c r="A175" s="22">
        <f>VLOOKUP($M175,CornerStats!$A$3:$AE$577,5,FALSE)</f>
        <v>11.454545454545455</v>
      </c>
      <c r="B175" s="22">
        <f>VLOOKUP($M175,CornerStats!$A$3:$AE$577,6,FALSE)</f>
        <v>11.6</v>
      </c>
      <c r="C175" s="22">
        <f>VLOOKUP($M175,CornerStats!$A$3:$AE$577,8,FALSE)</f>
        <v>5.4545454545454541</v>
      </c>
      <c r="D175" s="22">
        <f>VLOOKUP($M175,CornerStats!$A$3:$AE$577,9,FALSE)</f>
        <v>8.1999999999999993</v>
      </c>
      <c r="E175" s="29">
        <f>VLOOKUP($M175,CornerStats!$A$3:$AE$577,11,FALSE)</f>
        <v>6</v>
      </c>
      <c r="F175" s="29">
        <f>VLOOKUP($M175,CornerStats!$A$3:$AE$577,12,FALSE)</f>
        <v>3.4</v>
      </c>
      <c r="G175" s="27">
        <f>VLOOKUP($M175,CornerStats!$A$3:$AE$577,14,FALSE)</f>
        <v>0.72727272727272729</v>
      </c>
      <c r="H175" s="27">
        <f>VLOOKUP($M175,CornerStats!$A$3:$AE$577,15,FALSE)</f>
        <v>0.8</v>
      </c>
      <c r="I175" s="27">
        <f>VLOOKUP($M175,CornerStats!$A$3:$AE$577,17,FALSE)</f>
        <v>0.63636363636363635</v>
      </c>
      <c r="J175" s="27">
        <f>VLOOKUP($M175,CornerStats!$A$3:$AE$577,18,FALSE)</f>
        <v>0.8</v>
      </c>
      <c r="K175" s="27">
        <f>VLOOKUP($M175,CornerStats!$A$3:$AE$577,20,FALSE)</f>
        <v>0.45454545454545453</v>
      </c>
      <c r="L175" s="27">
        <f>VLOOKUP($M175,CornerStats!$A$3:$AE$577,21,FALSE)</f>
        <v>0.2</v>
      </c>
      <c r="M175" s="24" t="str">
        <f>Fixtures!A175</f>
        <v>Tottenham Hotspur</v>
      </c>
      <c r="N175" s="24" t="str">
        <f>Fixtures!E175</f>
        <v>Premier League</v>
      </c>
      <c r="O175" s="25">
        <f>IF(Fixtures!C175&gt;7,Fixtures!D175)</f>
        <v>43806</v>
      </c>
      <c r="P175" s="24" t="str">
        <f>Fixtures!B175</f>
        <v>Burnley</v>
      </c>
      <c r="Q175" s="22">
        <f>VLOOKUP($P175,CornerStats!$A$3:$AE$577,5,FALSE)</f>
        <v>11.363636363636363</v>
      </c>
      <c r="R175" s="22">
        <f>VLOOKUP($P175,CornerStats!$A$3:$AE$577,7,FALSE)</f>
        <v>11.5</v>
      </c>
      <c r="S175" s="22">
        <f>VLOOKUP($P175,CornerStats!$A$3:$AE$577,8,FALSE)</f>
        <v>5.0909090909090908</v>
      </c>
      <c r="T175" s="22">
        <f>VLOOKUP($P175,CornerStats!$A$3:$AE$577,10,FALSE)</f>
        <v>4.833333333333333</v>
      </c>
      <c r="U175" s="29">
        <f>VLOOKUP($P175,CornerStats!$A$3:$AE$577,11,FALSE)</f>
        <v>6.2727272727272725</v>
      </c>
      <c r="V175" s="29">
        <f>VLOOKUP($P175,CornerStats!$A$3:$AE$577,13,FALSE)</f>
        <v>6.666666666666667</v>
      </c>
      <c r="W175" s="27">
        <f>VLOOKUP($P175,CornerStats!$A$3:$AE$577,14,FALSE)</f>
        <v>0.90909090909090906</v>
      </c>
      <c r="X175" s="27">
        <f>VLOOKUP($P175,CornerStats!$A$3:$AE$577,16,FALSE)</f>
        <v>0.83333333333333337</v>
      </c>
      <c r="Y175" s="27">
        <f>VLOOKUP($P175,CornerStats!$A$3:$AE$577,17,FALSE)</f>
        <v>0.45454545454545453</v>
      </c>
      <c r="Z175" s="27">
        <f>VLOOKUP($P175,CornerStats!$A$3:$AE$577,19,FALSE)</f>
        <v>0.5</v>
      </c>
      <c r="AA175" s="27">
        <f>VLOOKUP($P175,CornerStats!$A$3:$AE$577,20,FALSE)</f>
        <v>0.63636363636363635</v>
      </c>
      <c r="AB175" s="27">
        <f>VLOOKUP($P175,CornerStats!$A$3:$AE$577,22,FALSE)</f>
        <v>0.5</v>
      </c>
    </row>
    <row r="176" spans="1:28" hidden="1" x14ac:dyDescent="0.3">
      <c r="A176" s="22">
        <f>VLOOKUP($M176,CornerStats!$A$3:$AE$577,5,FALSE)</f>
        <v>10.636363636363637</v>
      </c>
      <c r="B176" s="22">
        <f>VLOOKUP($M176,CornerStats!$A$3:$AE$577,6,FALSE)</f>
        <v>11</v>
      </c>
      <c r="C176" s="22">
        <f>VLOOKUP($M176,CornerStats!$A$3:$AE$577,8,FALSE)</f>
        <v>5.1818181818181817</v>
      </c>
      <c r="D176" s="22">
        <f>VLOOKUP($M176,CornerStats!$A$3:$AE$577,9,FALSE)</f>
        <v>5.5</v>
      </c>
      <c r="E176" s="29">
        <f>VLOOKUP($M176,CornerStats!$A$3:$AE$577,11,FALSE)</f>
        <v>5.4545454545454541</v>
      </c>
      <c r="F176" s="29">
        <f>VLOOKUP($M176,CornerStats!$A$3:$AE$577,12,FALSE)</f>
        <v>5.5</v>
      </c>
      <c r="G176" s="27">
        <f>VLOOKUP($M176,CornerStats!$A$3:$AE$577,14,FALSE)</f>
        <v>0.63636363636363635</v>
      </c>
      <c r="H176" s="27">
        <f>VLOOKUP($M176,CornerStats!$A$3:$AE$577,15,FALSE)</f>
        <v>0.5</v>
      </c>
      <c r="I176" s="27">
        <f>VLOOKUP($M176,CornerStats!$A$3:$AE$577,17,FALSE)</f>
        <v>0.54545454545454541</v>
      </c>
      <c r="J176" s="27">
        <f>VLOOKUP($M176,CornerStats!$A$3:$AE$577,18,FALSE)</f>
        <v>0.5</v>
      </c>
      <c r="K176" s="27">
        <f>VLOOKUP($M176,CornerStats!$A$3:$AE$577,20,FALSE)</f>
        <v>0.63636363636363635</v>
      </c>
      <c r="L176" s="27">
        <f>VLOOKUP($M176,CornerStats!$A$3:$AE$577,21,FALSE)</f>
        <v>0.5</v>
      </c>
      <c r="M176" s="24" t="str">
        <f>Fixtures!A176</f>
        <v>Watford</v>
      </c>
      <c r="N176" s="24" t="str">
        <f>Fixtures!E176</f>
        <v>Premier League</v>
      </c>
      <c r="O176" s="25">
        <f>IF(Fixtures!C176&gt;7,Fixtures!D176)</f>
        <v>43806</v>
      </c>
      <c r="P176" s="24" t="str">
        <f>Fixtures!B176</f>
        <v>Crystal Palace</v>
      </c>
      <c r="Q176" s="22">
        <f>VLOOKUP($P176,CornerStats!$A$3:$AE$577,5,FALSE)</f>
        <v>10</v>
      </c>
      <c r="R176" s="22">
        <f>VLOOKUP($P176,CornerStats!$A$3:$AE$577,7,FALSE)</f>
        <v>9.8000000000000007</v>
      </c>
      <c r="S176" s="22">
        <f>VLOOKUP($P176,CornerStats!$A$3:$AE$577,8,FALSE)</f>
        <v>4.2727272727272725</v>
      </c>
      <c r="T176" s="22">
        <f>VLOOKUP($P176,CornerStats!$A$3:$AE$577,10,FALSE)</f>
        <v>3</v>
      </c>
      <c r="U176" s="29">
        <f>VLOOKUP($P176,CornerStats!$A$3:$AE$577,11,FALSE)</f>
        <v>5.7272727272727275</v>
      </c>
      <c r="V176" s="29">
        <f>VLOOKUP($P176,CornerStats!$A$3:$AE$577,13,FALSE)</f>
        <v>6.8</v>
      </c>
      <c r="W176" s="27">
        <f>VLOOKUP($P176,CornerStats!$A$3:$AE$577,14,FALSE)</f>
        <v>0.63636363636363635</v>
      </c>
      <c r="X176" s="27">
        <f>VLOOKUP($P176,CornerStats!$A$3:$AE$577,16,FALSE)</f>
        <v>0.6</v>
      </c>
      <c r="Y176" s="27">
        <f>VLOOKUP($P176,CornerStats!$A$3:$AE$577,17,FALSE)</f>
        <v>0.45454545454545453</v>
      </c>
      <c r="Z176" s="27">
        <f>VLOOKUP($P176,CornerStats!$A$3:$AE$577,19,FALSE)</f>
        <v>0.4</v>
      </c>
      <c r="AA176" s="27">
        <f>VLOOKUP($P176,CornerStats!$A$3:$AE$577,20,FALSE)</f>
        <v>0.63636363636363635</v>
      </c>
      <c r="AB176" s="27">
        <f>VLOOKUP($P176,CornerStats!$A$3:$AE$577,22,FALSE)</f>
        <v>0.6</v>
      </c>
    </row>
    <row r="177" spans="1:28" hidden="1" x14ac:dyDescent="0.3">
      <c r="A177" s="22">
        <f>VLOOKUP($M177,CornerStats!$A$3:$AE$577,5,FALSE)</f>
        <v>10.545454545454545</v>
      </c>
      <c r="B177" s="22">
        <f>VLOOKUP($M177,CornerStats!$A$3:$AE$577,6,FALSE)</f>
        <v>12.8</v>
      </c>
      <c r="C177" s="22">
        <f>VLOOKUP($M177,CornerStats!$A$3:$AE$577,8,FALSE)</f>
        <v>6.7272727272727275</v>
      </c>
      <c r="D177" s="22">
        <f>VLOOKUP($M177,CornerStats!$A$3:$AE$577,9,FALSE)</f>
        <v>9.8000000000000007</v>
      </c>
      <c r="E177" s="29">
        <f>VLOOKUP($M177,CornerStats!$A$3:$AE$577,11,FALSE)</f>
        <v>3.8181818181818183</v>
      </c>
      <c r="F177" s="29">
        <f>VLOOKUP($M177,CornerStats!$A$3:$AE$577,12,FALSE)</f>
        <v>3</v>
      </c>
      <c r="G177" s="27">
        <f>VLOOKUP($M177,CornerStats!$A$3:$AE$577,14,FALSE)</f>
        <v>0.63636363636363635</v>
      </c>
      <c r="H177" s="27">
        <f>VLOOKUP($M177,CornerStats!$A$3:$AE$577,15,FALSE)</f>
        <v>0.8</v>
      </c>
      <c r="I177" s="27">
        <f>VLOOKUP($M177,CornerStats!$A$3:$AE$577,17,FALSE)</f>
        <v>0.45454545454545453</v>
      </c>
      <c r="J177" s="27">
        <f>VLOOKUP($M177,CornerStats!$A$3:$AE$577,18,FALSE)</f>
        <v>0.6</v>
      </c>
      <c r="K177" s="27">
        <f>VLOOKUP($M177,CornerStats!$A$3:$AE$577,20,FALSE)</f>
        <v>0.54545454545454541</v>
      </c>
      <c r="L177" s="27">
        <f>VLOOKUP($M177,CornerStats!$A$3:$AE$577,21,FALSE)</f>
        <v>0.4</v>
      </c>
      <c r="M177" s="24" t="str">
        <f>Fixtures!A177</f>
        <v>Atalanta</v>
      </c>
      <c r="N177" s="24" t="str">
        <f>Fixtures!E177</f>
        <v>Serie A</v>
      </c>
      <c r="O177" s="25">
        <f>IF(Fixtures!C177&gt;7,Fixtures!D177)</f>
        <v>43806</v>
      </c>
      <c r="P177" s="24" t="str">
        <f>Fixtures!B177</f>
        <v>Hellas Verona</v>
      </c>
      <c r="Q177" s="22">
        <f>VLOOKUP($P177,CornerStats!$A$3:$AE$577,5,FALSE)</f>
        <v>10.454545454545455</v>
      </c>
      <c r="R177" s="22">
        <f>VLOOKUP($P177,CornerStats!$A$3:$AE$577,7,FALSE)</f>
        <v>10.6</v>
      </c>
      <c r="S177" s="22">
        <f>VLOOKUP($P177,CornerStats!$A$3:$AE$577,8,FALSE)</f>
        <v>5.4545454545454541</v>
      </c>
      <c r="T177" s="22">
        <f>VLOOKUP($P177,CornerStats!$A$3:$AE$577,10,FALSE)</f>
        <v>5.6</v>
      </c>
      <c r="U177" s="29">
        <f>VLOOKUP($P177,CornerStats!$A$3:$AE$577,11,FALSE)</f>
        <v>5</v>
      </c>
      <c r="V177" s="29">
        <f>VLOOKUP($P177,CornerStats!$A$3:$AE$577,13,FALSE)</f>
        <v>5</v>
      </c>
      <c r="W177" s="27">
        <f>VLOOKUP($P177,CornerStats!$A$3:$AE$577,14,FALSE)</f>
        <v>0.63636363636363635</v>
      </c>
      <c r="X177" s="27">
        <f>VLOOKUP($P177,CornerStats!$A$3:$AE$577,16,FALSE)</f>
        <v>0.6</v>
      </c>
      <c r="Y177" s="27">
        <f>VLOOKUP($P177,CornerStats!$A$3:$AE$577,17,FALSE)</f>
        <v>0.45454545454545453</v>
      </c>
      <c r="Z177" s="27">
        <f>VLOOKUP($P177,CornerStats!$A$3:$AE$577,19,FALSE)</f>
        <v>0.4</v>
      </c>
      <c r="AA177" s="27">
        <f>VLOOKUP($P177,CornerStats!$A$3:$AE$577,20,FALSE)</f>
        <v>0.54545454545454541</v>
      </c>
      <c r="AB177" s="27">
        <f>VLOOKUP($P177,CornerStats!$A$3:$AE$577,22,FALSE)</f>
        <v>0.6</v>
      </c>
    </row>
    <row r="178" spans="1:28" hidden="1" x14ac:dyDescent="0.3">
      <c r="A178" s="22">
        <f>VLOOKUP($M178,CornerStats!$A$3:$AE$577,5,FALSE)</f>
        <v>10.818181818181818</v>
      </c>
      <c r="B178" s="22">
        <f>VLOOKUP($M178,CornerStats!$A$3:$AE$577,6,FALSE)</f>
        <v>10.199999999999999</v>
      </c>
      <c r="C178" s="22">
        <f>VLOOKUP($M178,CornerStats!$A$3:$AE$577,8,FALSE)</f>
        <v>5.9090909090909092</v>
      </c>
      <c r="D178" s="22">
        <f>VLOOKUP($M178,CornerStats!$A$3:$AE$577,9,FALSE)</f>
        <v>6.8</v>
      </c>
      <c r="E178" s="29">
        <f>VLOOKUP($M178,CornerStats!$A$3:$AE$577,11,FALSE)</f>
        <v>4.9090909090909092</v>
      </c>
      <c r="F178" s="29">
        <f>VLOOKUP($M178,CornerStats!$A$3:$AE$577,12,FALSE)</f>
        <v>3.4</v>
      </c>
      <c r="G178" s="27">
        <f>VLOOKUP($M178,CornerStats!$A$3:$AE$577,14,FALSE)</f>
        <v>0.81818181818181823</v>
      </c>
      <c r="H178" s="27">
        <f>VLOOKUP($M178,CornerStats!$A$3:$AE$577,15,FALSE)</f>
        <v>0.6</v>
      </c>
      <c r="I178" s="27">
        <f>VLOOKUP($M178,CornerStats!$A$3:$AE$577,17,FALSE)</f>
        <v>0.54545454545454541</v>
      </c>
      <c r="J178" s="27">
        <f>VLOOKUP($M178,CornerStats!$A$3:$AE$577,18,FALSE)</f>
        <v>0.6</v>
      </c>
      <c r="K178" s="27">
        <f>VLOOKUP($M178,CornerStats!$A$3:$AE$577,20,FALSE)</f>
        <v>0.45454545454545453</v>
      </c>
      <c r="L178" s="27">
        <f>VLOOKUP($M178,CornerStats!$A$3:$AE$577,21,FALSE)</f>
        <v>0.4</v>
      </c>
      <c r="M178" s="24" t="str">
        <f>Fixtures!A178</f>
        <v>Lazio</v>
      </c>
      <c r="N178" s="24" t="str">
        <f>Fixtures!E178</f>
        <v>Serie A</v>
      </c>
      <c r="O178" s="25">
        <f>IF(Fixtures!C178&gt;7,Fixtures!D178)</f>
        <v>43806</v>
      </c>
      <c r="P178" s="24" t="str">
        <f>Fixtures!B178</f>
        <v>Juventus</v>
      </c>
      <c r="Q178" s="22">
        <f>VLOOKUP($P178,CornerStats!$A$3:$AE$577,5,FALSE)</f>
        <v>11.545454545454545</v>
      </c>
      <c r="R178" s="22">
        <f>VLOOKUP($P178,CornerStats!$A$3:$AE$577,7,FALSE)</f>
        <v>12.166666666666666</v>
      </c>
      <c r="S178" s="22">
        <f>VLOOKUP($P178,CornerStats!$A$3:$AE$577,8,FALSE)</f>
        <v>6.1818181818181817</v>
      </c>
      <c r="T178" s="22">
        <f>VLOOKUP($P178,CornerStats!$A$3:$AE$577,10,FALSE)</f>
        <v>5.5</v>
      </c>
      <c r="U178" s="29">
        <f>VLOOKUP($P178,CornerStats!$A$3:$AE$577,11,FALSE)</f>
        <v>5.3636363636363633</v>
      </c>
      <c r="V178" s="29">
        <f>VLOOKUP($P178,CornerStats!$A$3:$AE$577,13,FALSE)</f>
        <v>6.666666666666667</v>
      </c>
      <c r="W178" s="27">
        <f>VLOOKUP($P178,CornerStats!$A$3:$AE$577,14,FALSE)</f>
        <v>0.72727272727272729</v>
      </c>
      <c r="X178" s="27">
        <f>VLOOKUP($P178,CornerStats!$A$3:$AE$577,16,FALSE)</f>
        <v>0.83333333333333337</v>
      </c>
      <c r="Y178" s="27">
        <f>VLOOKUP($P178,CornerStats!$A$3:$AE$577,17,FALSE)</f>
        <v>0.54545454545454541</v>
      </c>
      <c r="Z178" s="27">
        <f>VLOOKUP($P178,CornerStats!$A$3:$AE$577,19,FALSE)</f>
        <v>0.5</v>
      </c>
      <c r="AA178" s="27">
        <f>VLOOKUP($P178,CornerStats!$A$3:$AE$577,20,FALSE)</f>
        <v>0.45454545454545453</v>
      </c>
      <c r="AB178" s="27">
        <f>VLOOKUP($P178,CornerStats!$A$3:$AE$577,22,FALSE)</f>
        <v>0.5</v>
      </c>
    </row>
    <row r="179" spans="1:28" hidden="1" x14ac:dyDescent="0.3">
      <c r="A179" s="22">
        <f>VLOOKUP($M179,CornerStats!$A$3:$AE$577,5,FALSE)</f>
        <v>10.909090909090908</v>
      </c>
      <c r="B179" s="22">
        <f>VLOOKUP($M179,CornerStats!$A$3:$AE$577,6,FALSE)</f>
        <v>10.166666666666666</v>
      </c>
      <c r="C179" s="22">
        <f>VLOOKUP($M179,CornerStats!$A$3:$AE$577,8,FALSE)</f>
        <v>4.9090909090909092</v>
      </c>
      <c r="D179" s="22">
        <f>VLOOKUP($M179,CornerStats!$A$3:$AE$577,9,FALSE)</f>
        <v>5.833333333333333</v>
      </c>
      <c r="E179" s="29">
        <f>VLOOKUP($M179,CornerStats!$A$3:$AE$577,11,FALSE)</f>
        <v>6</v>
      </c>
      <c r="F179" s="29">
        <f>VLOOKUP($M179,CornerStats!$A$3:$AE$577,12,FALSE)</f>
        <v>4.333333333333333</v>
      </c>
      <c r="G179" s="27">
        <f>VLOOKUP($M179,CornerStats!$A$3:$AE$577,14,FALSE)</f>
        <v>0.81818181818181823</v>
      </c>
      <c r="H179" s="27">
        <f>VLOOKUP($M179,CornerStats!$A$3:$AE$577,15,FALSE)</f>
        <v>0.83333333333333337</v>
      </c>
      <c r="I179" s="27">
        <f>VLOOKUP($M179,CornerStats!$A$3:$AE$577,17,FALSE)</f>
        <v>0.54545454545454541</v>
      </c>
      <c r="J179" s="27">
        <f>VLOOKUP($M179,CornerStats!$A$3:$AE$577,18,FALSE)</f>
        <v>0.33333333333333331</v>
      </c>
      <c r="K179" s="27">
        <f>VLOOKUP($M179,CornerStats!$A$3:$AE$577,20,FALSE)</f>
        <v>0.54545454545454541</v>
      </c>
      <c r="L179" s="27">
        <f>VLOOKUP($M179,CornerStats!$A$3:$AE$577,21,FALSE)</f>
        <v>0.66666666666666663</v>
      </c>
      <c r="M179" s="24" t="str">
        <f>Fixtures!A179</f>
        <v>Udinese</v>
      </c>
      <c r="N179" s="24" t="str">
        <f>Fixtures!E179</f>
        <v>Serie A</v>
      </c>
      <c r="O179" s="25">
        <f>IF(Fixtures!C179&gt;7,Fixtures!D179)</f>
        <v>43806</v>
      </c>
      <c r="P179" s="24" t="str">
        <f>Fixtures!B179</f>
        <v>Napoli</v>
      </c>
      <c r="Q179" s="22">
        <f>VLOOKUP($P179,CornerStats!$A$3:$AE$577,5,FALSE)</f>
        <v>10.818181818181818</v>
      </c>
      <c r="R179" s="22">
        <f>VLOOKUP($P179,CornerStats!$A$3:$AE$577,7,FALSE)</f>
        <v>9.5</v>
      </c>
      <c r="S179" s="22">
        <f>VLOOKUP($P179,CornerStats!$A$3:$AE$577,8,FALSE)</f>
        <v>5.9090909090909092</v>
      </c>
      <c r="T179" s="22">
        <f>VLOOKUP($P179,CornerStats!$A$3:$AE$577,10,FALSE)</f>
        <v>4.833333333333333</v>
      </c>
      <c r="U179" s="29">
        <f>VLOOKUP($P179,CornerStats!$A$3:$AE$577,11,FALSE)</f>
        <v>4.9090909090909092</v>
      </c>
      <c r="V179" s="29">
        <f>VLOOKUP($P179,CornerStats!$A$3:$AE$577,13,FALSE)</f>
        <v>4.666666666666667</v>
      </c>
      <c r="W179" s="27">
        <f>VLOOKUP($P179,CornerStats!$A$3:$AE$577,14,FALSE)</f>
        <v>0.72727272727272729</v>
      </c>
      <c r="X179" s="27">
        <f>VLOOKUP($P179,CornerStats!$A$3:$AE$577,16,FALSE)</f>
        <v>0.66666666666666663</v>
      </c>
      <c r="Y179" s="27">
        <f>VLOOKUP($P179,CornerStats!$A$3:$AE$577,17,FALSE)</f>
        <v>0.45454545454545453</v>
      </c>
      <c r="Z179" s="27">
        <f>VLOOKUP($P179,CornerStats!$A$3:$AE$577,19,FALSE)</f>
        <v>0.16666666666666666</v>
      </c>
      <c r="AA179" s="27">
        <f>VLOOKUP($P179,CornerStats!$A$3:$AE$577,20,FALSE)</f>
        <v>0.54545454545454541</v>
      </c>
      <c r="AB179" s="27">
        <f>VLOOKUP($P179,CornerStats!$A$3:$AE$577,22,FALSE)</f>
        <v>0.83333333333333337</v>
      </c>
    </row>
    <row r="180" spans="1:28" hidden="1" x14ac:dyDescent="0.3">
      <c r="A180" s="22">
        <f>VLOOKUP($M180,CornerStats!$A$3:$AE$577,5,FALSE)</f>
        <v>8.545454545454545</v>
      </c>
      <c r="B180" s="22">
        <f>VLOOKUP($M180,CornerStats!$A$3:$AE$577,6,FALSE)</f>
        <v>11</v>
      </c>
      <c r="C180" s="22">
        <f>VLOOKUP($M180,CornerStats!$A$3:$AE$577,8,FALSE)</f>
        <v>4.8181818181818183</v>
      </c>
      <c r="D180" s="22">
        <f>VLOOKUP($M180,CornerStats!$A$3:$AE$577,9,FALSE)</f>
        <v>6.4</v>
      </c>
      <c r="E180" s="29">
        <f>VLOOKUP($M180,CornerStats!$A$3:$AE$577,11,FALSE)</f>
        <v>3.7272727272727271</v>
      </c>
      <c r="F180" s="29">
        <f>VLOOKUP($M180,CornerStats!$A$3:$AE$577,12,FALSE)</f>
        <v>4.5999999999999996</v>
      </c>
      <c r="G180" s="27">
        <f>VLOOKUP($M180,CornerStats!$A$3:$AE$577,14,FALSE)</f>
        <v>0.54545454545454541</v>
      </c>
      <c r="H180" s="27">
        <f>VLOOKUP($M180,CornerStats!$A$3:$AE$577,15,FALSE)</f>
        <v>0.8</v>
      </c>
      <c r="I180" s="27">
        <f>VLOOKUP($M180,CornerStats!$A$3:$AE$577,17,FALSE)</f>
        <v>0.36363636363636365</v>
      </c>
      <c r="J180" s="27">
        <f>VLOOKUP($M180,CornerStats!$A$3:$AE$577,18,FALSE)</f>
        <v>0.6</v>
      </c>
      <c r="K180" s="27">
        <f>VLOOKUP($M180,CornerStats!$A$3:$AE$577,20,FALSE)</f>
        <v>0.90909090909090906</v>
      </c>
      <c r="L180" s="27">
        <f>VLOOKUP($M180,CornerStats!$A$3:$AE$577,21,FALSE)</f>
        <v>0.8</v>
      </c>
      <c r="M180" s="24" t="str">
        <f>Fixtures!A180</f>
        <v>Barcelona</v>
      </c>
      <c r="N180" s="24" t="str">
        <f>Fixtures!E180</f>
        <v>La Liga</v>
      </c>
      <c r="O180" s="25">
        <f>IF(Fixtures!C180&gt;7,Fixtures!D180)</f>
        <v>43806</v>
      </c>
      <c r="P180" s="24" t="str">
        <f>Fixtures!B180</f>
        <v>Mallorca</v>
      </c>
      <c r="Q180" s="22">
        <f>VLOOKUP($P180,CornerStats!$A$3:$AE$577,5,FALSE)</f>
        <v>9.0833333333333339</v>
      </c>
      <c r="R180" s="22">
        <f>VLOOKUP($P180,CornerStats!$A$3:$AE$577,7,FALSE)</f>
        <v>8.4</v>
      </c>
      <c r="S180" s="22">
        <f>VLOOKUP($P180,CornerStats!$A$3:$AE$577,8,FALSE)</f>
        <v>4.583333333333333</v>
      </c>
      <c r="T180" s="22">
        <f>VLOOKUP($P180,CornerStats!$A$3:$AE$577,10,FALSE)</f>
        <v>3.6</v>
      </c>
      <c r="U180" s="29">
        <f>VLOOKUP($P180,CornerStats!$A$3:$AE$577,11,FALSE)</f>
        <v>4.5</v>
      </c>
      <c r="V180" s="29">
        <f>VLOOKUP($P180,CornerStats!$A$3:$AE$577,13,FALSE)</f>
        <v>4.8</v>
      </c>
      <c r="W180" s="27">
        <f>VLOOKUP($P180,CornerStats!$A$3:$AE$577,14,FALSE)</f>
        <v>0.58333333333333337</v>
      </c>
      <c r="X180" s="27">
        <f>VLOOKUP($P180,CornerStats!$A$3:$AE$577,16,FALSE)</f>
        <v>0.6</v>
      </c>
      <c r="Y180" s="27">
        <f>VLOOKUP($P180,CornerStats!$A$3:$AE$577,17,FALSE)</f>
        <v>0.25</v>
      </c>
      <c r="Z180" s="27">
        <f>VLOOKUP($P180,CornerStats!$A$3:$AE$577,19,FALSE)</f>
        <v>0.2</v>
      </c>
      <c r="AA180" s="27">
        <f>VLOOKUP($P180,CornerStats!$A$3:$AE$577,20,FALSE)</f>
        <v>0.83333333333333337</v>
      </c>
      <c r="AB180" s="27">
        <f>VLOOKUP($P180,CornerStats!$A$3:$AE$577,22,FALSE)</f>
        <v>1</v>
      </c>
    </row>
    <row r="181" spans="1:28" hidden="1" x14ac:dyDescent="0.3">
      <c r="A181" s="22">
        <f>VLOOKUP($M181,CornerStats!$A$3:$AE$577,5,FALSE)</f>
        <v>9.0833333333333339</v>
      </c>
      <c r="B181" s="22">
        <f>VLOOKUP($M181,CornerStats!$A$3:$AE$577,6,FALSE)</f>
        <v>9.3333333333333339</v>
      </c>
      <c r="C181" s="22">
        <f>VLOOKUP($M181,CornerStats!$A$3:$AE$577,8,FALSE)</f>
        <v>4.5</v>
      </c>
      <c r="D181" s="22">
        <f>VLOOKUP($M181,CornerStats!$A$3:$AE$577,9,FALSE)</f>
        <v>4.666666666666667</v>
      </c>
      <c r="E181" s="29">
        <f>VLOOKUP($M181,CornerStats!$A$3:$AE$577,11,FALSE)</f>
        <v>4.583333333333333</v>
      </c>
      <c r="F181" s="29">
        <f>VLOOKUP($M181,CornerStats!$A$3:$AE$577,12,FALSE)</f>
        <v>4.666666666666667</v>
      </c>
      <c r="G181" s="27">
        <f>VLOOKUP($M181,CornerStats!$A$3:$AE$577,14,FALSE)</f>
        <v>0.66666666666666663</v>
      </c>
      <c r="H181" s="27">
        <f>VLOOKUP($M181,CornerStats!$A$3:$AE$577,15,FALSE)</f>
        <v>0.83333333333333337</v>
      </c>
      <c r="I181" s="27">
        <f>VLOOKUP($M181,CornerStats!$A$3:$AE$577,17,FALSE)</f>
        <v>0.25</v>
      </c>
      <c r="J181" s="27">
        <f>VLOOKUP($M181,CornerStats!$A$3:$AE$577,18,FALSE)</f>
        <v>0.33333333333333331</v>
      </c>
      <c r="K181" s="27">
        <f>VLOOKUP($M181,CornerStats!$A$3:$AE$577,20,FALSE)</f>
        <v>0.83333333333333337</v>
      </c>
      <c r="L181" s="27">
        <f>VLOOKUP($M181,CornerStats!$A$3:$AE$577,21,FALSE)</f>
        <v>0.83333333333333337</v>
      </c>
      <c r="M181" s="24" t="str">
        <f>Fixtures!A181</f>
        <v>Granada</v>
      </c>
      <c r="N181" s="24" t="str">
        <f>Fixtures!E181</f>
        <v>La Liga</v>
      </c>
      <c r="O181" s="25">
        <f>IF(Fixtures!C181&gt;7,Fixtures!D181)</f>
        <v>43806</v>
      </c>
      <c r="P181" s="24" t="str">
        <f>Fixtures!B181</f>
        <v>Deportivo Alavés</v>
      </c>
      <c r="Q181" s="22">
        <f>VLOOKUP($P181,CornerStats!$A$3:$AE$577,5,FALSE)</f>
        <v>7.666666666666667</v>
      </c>
      <c r="R181" s="22">
        <f>VLOOKUP($P181,CornerStats!$A$3:$AE$577,7,FALSE)</f>
        <v>7.5</v>
      </c>
      <c r="S181" s="22">
        <f>VLOOKUP($P181,CornerStats!$A$3:$AE$577,8,FALSE)</f>
        <v>3.1666666666666665</v>
      </c>
      <c r="T181" s="22">
        <f>VLOOKUP($P181,CornerStats!$A$3:$AE$577,10,FALSE)</f>
        <v>3.1666666666666665</v>
      </c>
      <c r="U181" s="29">
        <f>VLOOKUP($P181,CornerStats!$A$3:$AE$577,11,FALSE)</f>
        <v>4.5</v>
      </c>
      <c r="V181" s="29">
        <f>VLOOKUP($P181,CornerStats!$A$3:$AE$577,13,FALSE)</f>
        <v>4.333333333333333</v>
      </c>
      <c r="W181" s="27">
        <f>VLOOKUP($P181,CornerStats!$A$3:$AE$577,14,FALSE)</f>
        <v>0.33333333333333331</v>
      </c>
      <c r="X181" s="27">
        <f>VLOOKUP($P181,CornerStats!$A$3:$AE$577,16,FALSE)</f>
        <v>0.33333333333333331</v>
      </c>
      <c r="Y181" s="27">
        <f>VLOOKUP($P181,CornerStats!$A$3:$AE$577,17,FALSE)</f>
        <v>0.16666666666666666</v>
      </c>
      <c r="Z181" s="27">
        <f>VLOOKUP($P181,CornerStats!$A$3:$AE$577,19,FALSE)</f>
        <v>0.16666666666666666</v>
      </c>
      <c r="AA181" s="27">
        <f>VLOOKUP($P181,CornerStats!$A$3:$AE$577,20,FALSE)</f>
        <v>1</v>
      </c>
      <c r="AB181" s="27">
        <f>VLOOKUP($P181,CornerStats!$A$3:$AE$577,22,FALSE)</f>
        <v>1</v>
      </c>
    </row>
    <row r="182" spans="1:28" hidden="1" x14ac:dyDescent="0.3">
      <c r="A182" s="22">
        <f>VLOOKUP($M182,CornerStats!$A$3:$AE$577,5,FALSE)</f>
        <v>11.583333333333334</v>
      </c>
      <c r="B182" s="22">
        <f>VLOOKUP($M182,CornerStats!$A$3:$AE$577,6,FALSE)</f>
        <v>11.5</v>
      </c>
      <c r="C182" s="22">
        <f>VLOOKUP($M182,CornerStats!$A$3:$AE$577,8,FALSE)</f>
        <v>4.916666666666667</v>
      </c>
      <c r="D182" s="22">
        <f>VLOOKUP($M182,CornerStats!$A$3:$AE$577,9,FALSE)</f>
        <v>5.333333333333333</v>
      </c>
      <c r="E182" s="29">
        <f>VLOOKUP($M182,CornerStats!$A$3:$AE$577,11,FALSE)</f>
        <v>6.666666666666667</v>
      </c>
      <c r="F182" s="29">
        <f>VLOOKUP($M182,CornerStats!$A$3:$AE$577,12,FALSE)</f>
        <v>6.166666666666667</v>
      </c>
      <c r="G182" s="27">
        <f>VLOOKUP($M182,CornerStats!$A$3:$AE$577,14,FALSE)</f>
        <v>0.83333333333333337</v>
      </c>
      <c r="H182" s="27">
        <f>VLOOKUP($M182,CornerStats!$A$3:$AE$577,15,FALSE)</f>
        <v>0.83333333333333337</v>
      </c>
      <c r="I182" s="27">
        <f>VLOOKUP($M182,CornerStats!$A$3:$AE$577,17,FALSE)</f>
        <v>0.66666666666666663</v>
      </c>
      <c r="J182" s="27">
        <f>VLOOKUP($M182,CornerStats!$A$3:$AE$577,18,FALSE)</f>
        <v>0.66666666666666663</v>
      </c>
      <c r="K182" s="27">
        <f>VLOOKUP($M182,CornerStats!$A$3:$AE$577,20,FALSE)</f>
        <v>0.5</v>
      </c>
      <c r="L182" s="27">
        <f>VLOOKUP($M182,CornerStats!$A$3:$AE$577,21,FALSE)</f>
        <v>0.5</v>
      </c>
      <c r="M182" s="24" t="str">
        <f>Fixtures!A182</f>
        <v>Levante</v>
      </c>
      <c r="N182" s="24" t="str">
        <f>Fixtures!E182</f>
        <v>La Liga</v>
      </c>
      <c r="O182" s="25">
        <f>IF(Fixtures!C182&gt;7,Fixtures!D182)</f>
        <v>43806</v>
      </c>
      <c r="P182" s="24" t="str">
        <f>Fixtures!B182</f>
        <v>Valencia</v>
      </c>
      <c r="Q182" s="22">
        <f>VLOOKUP($P182,CornerStats!$A$3:$AE$577,5,FALSE)</f>
        <v>9.1666666666666661</v>
      </c>
      <c r="R182" s="22">
        <f>VLOOKUP($P182,CornerStats!$A$3:$AE$577,7,FALSE)</f>
        <v>9</v>
      </c>
      <c r="S182" s="22">
        <f>VLOOKUP($P182,CornerStats!$A$3:$AE$577,8,FALSE)</f>
        <v>4.666666666666667</v>
      </c>
      <c r="T182" s="22">
        <f>VLOOKUP($P182,CornerStats!$A$3:$AE$577,10,FALSE)</f>
        <v>4.333333333333333</v>
      </c>
      <c r="U182" s="29">
        <f>VLOOKUP($P182,CornerStats!$A$3:$AE$577,11,FALSE)</f>
        <v>4.5</v>
      </c>
      <c r="V182" s="29">
        <f>VLOOKUP($P182,CornerStats!$A$3:$AE$577,13,FALSE)</f>
        <v>4.666666666666667</v>
      </c>
      <c r="W182" s="27">
        <f>VLOOKUP($P182,CornerStats!$A$3:$AE$577,14,FALSE)</f>
        <v>0.58333333333333337</v>
      </c>
      <c r="X182" s="27">
        <f>VLOOKUP($P182,CornerStats!$A$3:$AE$577,16,FALSE)</f>
        <v>0.5</v>
      </c>
      <c r="Y182" s="27">
        <f>VLOOKUP($P182,CornerStats!$A$3:$AE$577,17,FALSE)</f>
        <v>0.33333333333333331</v>
      </c>
      <c r="Z182" s="27">
        <f>VLOOKUP($P182,CornerStats!$A$3:$AE$577,19,FALSE)</f>
        <v>0.16666666666666666</v>
      </c>
      <c r="AA182" s="27">
        <f>VLOOKUP($P182,CornerStats!$A$3:$AE$577,20,FALSE)</f>
        <v>0.83333333333333337</v>
      </c>
      <c r="AB182" s="27">
        <f>VLOOKUP($P182,CornerStats!$A$3:$AE$577,22,FALSE)</f>
        <v>0.83333333333333337</v>
      </c>
    </row>
    <row r="183" spans="1:28" hidden="1" x14ac:dyDescent="0.3">
      <c r="A183" s="22">
        <f>VLOOKUP($M183,CornerStats!$A$3:$AE$577,5,FALSE)</f>
        <v>10.909090909090908</v>
      </c>
      <c r="B183" s="22">
        <f>VLOOKUP($M183,CornerStats!$A$3:$AE$577,6,FALSE)</f>
        <v>11</v>
      </c>
      <c r="C183" s="22">
        <f>VLOOKUP($M183,CornerStats!$A$3:$AE$577,8,FALSE)</f>
        <v>6.5454545454545459</v>
      </c>
      <c r="D183" s="22">
        <f>VLOOKUP($M183,CornerStats!$A$3:$AE$577,9,FALSE)</f>
        <v>7.166666666666667</v>
      </c>
      <c r="E183" s="29">
        <f>VLOOKUP($M183,CornerStats!$A$3:$AE$577,11,FALSE)</f>
        <v>4.3636363636363633</v>
      </c>
      <c r="F183" s="29">
        <f>VLOOKUP($M183,CornerStats!$A$3:$AE$577,12,FALSE)</f>
        <v>3.8333333333333335</v>
      </c>
      <c r="G183" s="27">
        <f>VLOOKUP($M183,CornerStats!$A$3:$AE$577,14,FALSE)</f>
        <v>0.72727272727272729</v>
      </c>
      <c r="H183" s="27">
        <f>VLOOKUP($M183,CornerStats!$A$3:$AE$577,15,FALSE)</f>
        <v>0.66666666666666663</v>
      </c>
      <c r="I183" s="27">
        <f>VLOOKUP($M183,CornerStats!$A$3:$AE$577,17,FALSE)</f>
        <v>0.54545454545454541</v>
      </c>
      <c r="J183" s="27">
        <f>VLOOKUP($M183,CornerStats!$A$3:$AE$577,18,FALSE)</f>
        <v>0.66666666666666663</v>
      </c>
      <c r="K183" s="27">
        <f>VLOOKUP($M183,CornerStats!$A$3:$AE$577,20,FALSE)</f>
        <v>0.54545454545454541</v>
      </c>
      <c r="L183" s="27">
        <f>VLOOKUP($M183,CornerStats!$A$3:$AE$577,21,FALSE)</f>
        <v>0.5</v>
      </c>
      <c r="M183" s="24" t="str">
        <f>Fixtures!A183</f>
        <v>Real Madrid</v>
      </c>
      <c r="N183" s="24" t="str">
        <f>Fixtures!E183</f>
        <v>La Liga</v>
      </c>
      <c r="O183" s="25">
        <f>IF(Fixtures!C183&gt;7,Fixtures!D183)</f>
        <v>43806</v>
      </c>
      <c r="P183" s="24" t="str">
        <f>Fixtures!B183</f>
        <v>Espanyol</v>
      </c>
      <c r="Q183" s="22">
        <f>VLOOKUP($P183,CornerStats!$A$3:$AE$577,5,FALSE)</f>
        <v>9.6666666666666661</v>
      </c>
      <c r="R183" s="22">
        <f>VLOOKUP($P183,CornerStats!$A$3:$AE$577,7,FALSE)</f>
        <v>8.5</v>
      </c>
      <c r="S183" s="22">
        <f>VLOOKUP($P183,CornerStats!$A$3:$AE$577,8,FALSE)</f>
        <v>5.333333333333333</v>
      </c>
      <c r="T183" s="22">
        <f>VLOOKUP($P183,CornerStats!$A$3:$AE$577,10,FALSE)</f>
        <v>4.5</v>
      </c>
      <c r="U183" s="29">
        <f>VLOOKUP($P183,CornerStats!$A$3:$AE$577,11,FALSE)</f>
        <v>4.333333333333333</v>
      </c>
      <c r="V183" s="29">
        <f>VLOOKUP($P183,CornerStats!$A$3:$AE$577,13,FALSE)</f>
        <v>4</v>
      </c>
      <c r="W183" s="27">
        <f>VLOOKUP($P183,CornerStats!$A$3:$AE$577,14,FALSE)</f>
        <v>0.66666666666666663</v>
      </c>
      <c r="X183" s="27">
        <f>VLOOKUP($P183,CornerStats!$A$3:$AE$577,16,FALSE)</f>
        <v>0.5</v>
      </c>
      <c r="Y183" s="27">
        <f>VLOOKUP($P183,CornerStats!$A$3:$AE$577,17,FALSE)</f>
        <v>0.33333333333333331</v>
      </c>
      <c r="Z183" s="27">
        <f>VLOOKUP($P183,CornerStats!$A$3:$AE$577,19,FALSE)</f>
        <v>0.16666666666666666</v>
      </c>
      <c r="AA183" s="27">
        <f>VLOOKUP($P183,CornerStats!$A$3:$AE$577,20,FALSE)</f>
        <v>0.75</v>
      </c>
      <c r="AB183" s="27">
        <f>VLOOKUP($P183,CornerStats!$A$3:$AE$577,22,FALSE)</f>
        <v>1</v>
      </c>
    </row>
    <row r="184" spans="1:28" hidden="1" x14ac:dyDescent="0.3">
      <c r="A184" s="22">
        <f>VLOOKUP($M184,CornerStats!$A$3:$AE$577,5,FALSE)</f>
        <v>10.727272727272727</v>
      </c>
      <c r="B184" s="22">
        <f>VLOOKUP($M184,CornerStats!$A$3:$AE$577,6,FALSE)</f>
        <v>11</v>
      </c>
      <c r="C184" s="22">
        <f>VLOOKUP($M184,CornerStats!$A$3:$AE$577,8,FALSE)</f>
        <v>5.6363636363636367</v>
      </c>
      <c r="D184" s="22">
        <f>VLOOKUP($M184,CornerStats!$A$3:$AE$577,9,FALSE)</f>
        <v>5.8</v>
      </c>
      <c r="E184" s="29">
        <f>VLOOKUP($M184,CornerStats!$A$3:$AE$577,11,FALSE)</f>
        <v>5.0909090909090908</v>
      </c>
      <c r="F184" s="29">
        <f>VLOOKUP($M184,CornerStats!$A$3:$AE$577,12,FALSE)</f>
        <v>5.2</v>
      </c>
      <c r="G184" s="27">
        <f>VLOOKUP($M184,CornerStats!$A$3:$AE$577,14,FALSE)</f>
        <v>0.72727272727272729</v>
      </c>
      <c r="H184" s="27">
        <f>VLOOKUP($M184,CornerStats!$A$3:$AE$577,15,FALSE)</f>
        <v>0.8</v>
      </c>
      <c r="I184" s="27">
        <f>VLOOKUP($M184,CornerStats!$A$3:$AE$577,17,FALSE)</f>
        <v>0.54545454545454541</v>
      </c>
      <c r="J184" s="27">
        <f>VLOOKUP($M184,CornerStats!$A$3:$AE$577,18,FALSE)</f>
        <v>0.6</v>
      </c>
      <c r="K184" s="27">
        <f>VLOOKUP($M184,CornerStats!$A$3:$AE$577,20,FALSE)</f>
        <v>0.45454545454545453</v>
      </c>
      <c r="L184" s="27">
        <f>VLOOKUP($M184,CornerStats!$A$3:$AE$577,21,FALSE)</f>
        <v>0.4</v>
      </c>
      <c r="M184" s="24" t="str">
        <f>Fixtures!A184</f>
        <v>Nîmes</v>
      </c>
      <c r="N184" s="24" t="str">
        <f>Fixtures!E184</f>
        <v>Ligue 1</v>
      </c>
      <c r="O184" s="25">
        <f>IF(Fixtures!C184&gt;7,Fixtures!D184)</f>
        <v>43806</v>
      </c>
      <c r="P184" s="24" t="str">
        <f>Fixtures!B184</f>
        <v>Olympique Lyonnais</v>
      </c>
      <c r="Q184" s="22">
        <f>VLOOKUP($P184,CornerStats!$A$3:$AE$577,5,FALSE)</f>
        <v>9</v>
      </c>
      <c r="R184" s="22">
        <f>VLOOKUP($P184,CornerStats!$A$3:$AE$577,7,FALSE)</f>
        <v>7.666666666666667</v>
      </c>
      <c r="S184" s="22">
        <f>VLOOKUP($P184,CornerStats!$A$3:$AE$577,8,FALSE)</f>
        <v>4.166666666666667</v>
      </c>
      <c r="T184" s="22">
        <f>VLOOKUP($P184,CornerStats!$A$3:$AE$577,10,FALSE)</f>
        <v>3.3333333333333335</v>
      </c>
      <c r="U184" s="29">
        <f>VLOOKUP($P184,CornerStats!$A$3:$AE$577,11,FALSE)</f>
        <v>4.833333333333333</v>
      </c>
      <c r="V184" s="29">
        <f>VLOOKUP($P184,CornerStats!$A$3:$AE$577,13,FALSE)</f>
        <v>4.333333333333333</v>
      </c>
      <c r="W184" s="27">
        <f>VLOOKUP($P184,CornerStats!$A$3:$AE$577,14,FALSE)</f>
        <v>0.58333333333333337</v>
      </c>
      <c r="X184" s="27">
        <f>VLOOKUP($P184,CornerStats!$A$3:$AE$577,16,FALSE)</f>
        <v>0.33333333333333331</v>
      </c>
      <c r="Y184" s="27">
        <f>VLOOKUP($P184,CornerStats!$A$3:$AE$577,17,FALSE)</f>
        <v>0.16666666666666666</v>
      </c>
      <c r="Z184" s="27">
        <f>VLOOKUP($P184,CornerStats!$A$3:$AE$577,19,FALSE)</f>
        <v>0</v>
      </c>
      <c r="AA184" s="27">
        <f>VLOOKUP($P184,CornerStats!$A$3:$AE$577,20,FALSE)</f>
        <v>0.83333333333333337</v>
      </c>
      <c r="AB184" s="27">
        <f>VLOOKUP($P184,CornerStats!$A$3:$AE$577,22,FALSE)</f>
        <v>1</v>
      </c>
    </row>
    <row r="185" spans="1:28" hidden="1" x14ac:dyDescent="0.3">
      <c r="A185" s="22">
        <f>VLOOKUP($M185,CornerStats!$A$3:$AE$577,5,FALSE)</f>
        <v>9.6666666666666661</v>
      </c>
      <c r="B185" s="22">
        <f>VLOOKUP($M185,CornerStats!$A$3:$AE$577,6,FALSE)</f>
        <v>10</v>
      </c>
      <c r="C185" s="22">
        <f>VLOOKUP($M185,CornerStats!$A$3:$AE$577,8,FALSE)</f>
        <v>4.333333333333333</v>
      </c>
      <c r="D185" s="22">
        <f>VLOOKUP($M185,CornerStats!$A$3:$AE$577,9,FALSE)</f>
        <v>4.833333333333333</v>
      </c>
      <c r="E185" s="29">
        <f>VLOOKUP($M185,CornerStats!$A$3:$AE$577,11,FALSE)</f>
        <v>5.333333333333333</v>
      </c>
      <c r="F185" s="29">
        <f>VLOOKUP($M185,CornerStats!$A$3:$AE$577,12,FALSE)</f>
        <v>5.166666666666667</v>
      </c>
      <c r="G185" s="27">
        <f>VLOOKUP($M185,CornerStats!$A$3:$AE$577,14,FALSE)</f>
        <v>0.75</v>
      </c>
      <c r="H185" s="27">
        <f>VLOOKUP($M185,CornerStats!$A$3:$AE$577,15,FALSE)</f>
        <v>0.83333333333333337</v>
      </c>
      <c r="I185" s="27">
        <f>VLOOKUP($M185,CornerStats!$A$3:$AE$577,17,FALSE)</f>
        <v>0.41666666666666669</v>
      </c>
      <c r="J185" s="27">
        <f>VLOOKUP($M185,CornerStats!$A$3:$AE$577,18,FALSE)</f>
        <v>0.33333333333333331</v>
      </c>
      <c r="K185" s="27">
        <f>VLOOKUP($M185,CornerStats!$A$3:$AE$577,20,FALSE)</f>
        <v>0.75</v>
      </c>
      <c r="L185" s="27">
        <f>VLOOKUP($M185,CornerStats!$A$3:$AE$577,21,FALSE)</f>
        <v>0.83333333333333337</v>
      </c>
      <c r="M185" s="24" t="str">
        <f>Fixtures!A185</f>
        <v>Nice</v>
      </c>
      <c r="N185" s="24" t="str">
        <f>Fixtures!E185</f>
        <v>Ligue 1</v>
      </c>
      <c r="O185" s="25">
        <f>IF(Fixtures!C185&gt;7,Fixtures!D185)</f>
        <v>43806</v>
      </c>
      <c r="P185" s="24" t="str">
        <f>Fixtures!B185</f>
        <v>Metz</v>
      </c>
      <c r="Q185" s="22">
        <f>VLOOKUP($P185,CornerStats!$A$3:$AE$577,5,FALSE)</f>
        <v>8.9166666666666661</v>
      </c>
      <c r="R185" s="22">
        <f>VLOOKUP($P185,CornerStats!$A$3:$AE$577,7,FALSE)</f>
        <v>8.8333333333333339</v>
      </c>
      <c r="S185" s="22">
        <f>VLOOKUP($P185,CornerStats!$A$3:$AE$577,8,FALSE)</f>
        <v>4.333333333333333</v>
      </c>
      <c r="T185" s="22">
        <f>VLOOKUP($P185,CornerStats!$A$3:$AE$577,10,FALSE)</f>
        <v>4.5</v>
      </c>
      <c r="U185" s="29">
        <f>VLOOKUP($P185,CornerStats!$A$3:$AE$577,11,FALSE)</f>
        <v>4.583333333333333</v>
      </c>
      <c r="V185" s="29">
        <f>VLOOKUP($P185,CornerStats!$A$3:$AE$577,13,FALSE)</f>
        <v>4.333333333333333</v>
      </c>
      <c r="W185" s="27">
        <f>VLOOKUP($P185,CornerStats!$A$3:$AE$577,14,FALSE)</f>
        <v>0.66666666666666663</v>
      </c>
      <c r="X185" s="27">
        <f>VLOOKUP($P185,CornerStats!$A$3:$AE$577,16,FALSE)</f>
        <v>0.66666666666666663</v>
      </c>
      <c r="Y185" s="27">
        <f>VLOOKUP($P185,CornerStats!$A$3:$AE$577,17,FALSE)</f>
        <v>0.25</v>
      </c>
      <c r="Z185" s="27">
        <f>VLOOKUP($P185,CornerStats!$A$3:$AE$577,19,FALSE)</f>
        <v>0.33333333333333331</v>
      </c>
      <c r="AA185" s="27">
        <f>VLOOKUP($P185,CornerStats!$A$3:$AE$577,20,FALSE)</f>
        <v>0.91666666666666663</v>
      </c>
      <c r="AB185" s="27">
        <f>VLOOKUP($P185,CornerStats!$A$3:$AE$577,22,FALSE)</f>
        <v>0.83333333333333337</v>
      </c>
    </row>
    <row r="186" spans="1:28" hidden="1" x14ac:dyDescent="0.3">
      <c r="A186" s="22">
        <f>VLOOKUP($M186,CornerStats!$A$3:$AE$577,5,FALSE)</f>
        <v>9.9166666666666661</v>
      </c>
      <c r="B186" s="22">
        <f>VLOOKUP($M186,CornerStats!$A$3:$AE$577,6,FALSE)</f>
        <v>10</v>
      </c>
      <c r="C186" s="22">
        <f>VLOOKUP($M186,CornerStats!$A$3:$AE$577,8,FALSE)</f>
        <v>5.25</v>
      </c>
      <c r="D186" s="22">
        <f>VLOOKUP($M186,CornerStats!$A$3:$AE$577,9,FALSE)</f>
        <v>6.333333333333333</v>
      </c>
      <c r="E186" s="29">
        <f>VLOOKUP($M186,CornerStats!$A$3:$AE$577,11,FALSE)</f>
        <v>4.666666666666667</v>
      </c>
      <c r="F186" s="29">
        <f>VLOOKUP($M186,CornerStats!$A$3:$AE$577,12,FALSE)</f>
        <v>3.6666666666666665</v>
      </c>
      <c r="G186" s="27">
        <f>VLOOKUP($M186,CornerStats!$A$3:$AE$577,14,FALSE)</f>
        <v>0.5</v>
      </c>
      <c r="H186" s="27">
        <f>VLOOKUP($M186,CornerStats!$A$3:$AE$577,15,FALSE)</f>
        <v>0.66666666666666663</v>
      </c>
      <c r="I186" s="27">
        <f>VLOOKUP($M186,CornerStats!$A$3:$AE$577,17,FALSE)</f>
        <v>0.33333333333333331</v>
      </c>
      <c r="J186" s="27">
        <f>VLOOKUP($M186,CornerStats!$A$3:$AE$577,18,FALSE)</f>
        <v>0.33333333333333331</v>
      </c>
      <c r="K186" s="27">
        <f>VLOOKUP($M186,CornerStats!$A$3:$AE$577,20,FALSE)</f>
        <v>0.66666666666666663</v>
      </c>
      <c r="L186" s="27">
        <f>VLOOKUP($M186,CornerStats!$A$3:$AE$577,21,FALSE)</f>
        <v>0.66666666666666663</v>
      </c>
      <c r="M186" s="24" t="str">
        <f>Fixtures!A186</f>
        <v>Montpellier</v>
      </c>
      <c r="N186" s="24" t="str">
        <f>Fixtures!E186</f>
        <v>Ligue 1</v>
      </c>
      <c r="O186" s="25">
        <f>IF(Fixtures!C186&gt;7,Fixtures!D186)</f>
        <v>43806</v>
      </c>
      <c r="P186" s="24" t="str">
        <f>Fixtures!B186</f>
        <v>PSG</v>
      </c>
      <c r="Q186" s="22">
        <f>VLOOKUP($P186,CornerStats!$A$3:$AE$577,5,FALSE)</f>
        <v>10.166666666666666</v>
      </c>
      <c r="R186" s="22">
        <f>VLOOKUP($P186,CornerStats!$A$3:$AE$577,7,FALSE)</f>
        <v>11.166666666666666</v>
      </c>
      <c r="S186" s="22">
        <f>VLOOKUP($P186,CornerStats!$A$3:$AE$577,8,FALSE)</f>
        <v>7.416666666666667</v>
      </c>
      <c r="T186" s="22">
        <f>VLOOKUP($P186,CornerStats!$A$3:$AE$577,10,FALSE)</f>
        <v>8.8333333333333339</v>
      </c>
      <c r="U186" s="29">
        <f>VLOOKUP($P186,CornerStats!$A$3:$AE$577,11,FALSE)</f>
        <v>2.75</v>
      </c>
      <c r="V186" s="29">
        <f>VLOOKUP($P186,CornerStats!$A$3:$AE$577,13,FALSE)</f>
        <v>2.3333333333333335</v>
      </c>
      <c r="W186" s="27">
        <f>VLOOKUP($P186,CornerStats!$A$3:$AE$577,14,FALSE)</f>
        <v>0.66666666666666663</v>
      </c>
      <c r="X186" s="27">
        <f>VLOOKUP($P186,CornerStats!$A$3:$AE$577,16,FALSE)</f>
        <v>1</v>
      </c>
      <c r="Y186" s="27">
        <f>VLOOKUP($P186,CornerStats!$A$3:$AE$577,17,FALSE)</f>
        <v>0.5</v>
      </c>
      <c r="Z186" s="27">
        <f>VLOOKUP($P186,CornerStats!$A$3:$AE$577,19,FALSE)</f>
        <v>0.66666666666666663</v>
      </c>
      <c r="AA186" s="27">
        <f>VLOOKUP($P186,CornerStats!$A$3:$AE$577,20,FALSE)</f>
        <v>0.66666666666666663</v>
      </c>
      <c r="AB186" s="27">
        <f>VLOOKUP($P186,CornerStats!$A$3:$AE$577,22,FALSE)</f>
        <v>0.66666666666666663</v>
      </c>
    </row>
    <row r="187" spans="1:28" hidden="1" x14ac:dyDescent="0.3">
      <c r="A187" s="22">
        <f>VLOOKUP($M187,CornerStats!$A$3:$AE$577,5,FALSE)</f>
        <v>9.0909090909090917</v>
      </c>
      <c r="B187" s="22">
        <f>VLOOKUP($M187,CornerStats!$A$3:$AE$577,6,FALSE)</f>
        <v>11.4</v>
      </c>
      <c r="C187" s="22">
        <f>VLOOKUP($M187,CornerStats!$A$3:$AE$577,8,FALSE)</f>
        <v>4</v>
      </c>
      <c r="D187" s="22">
        <f>VLOOKUP($M187,CornerStats!$A$3:$AE$577,9,FALSE)</f>
        <v>5.6</v>
      </c>
      <c r="E187" s="29">
        <f>VLOOKUP($M187,CornerStats!$A$3:$AE$577,11,FALSE)</f>
        <v>5.0909090909090908</v>
      </c>
      <c r="F187" s="29">
        <f>VLOOKUP($M187,CornerStats!$A$3:$AE$577,12,FALSE)</f>
        <v>5.8</v>
      </c>
      <c r="G187" s="27">
        <f>VLOOKUP($M187,CornerStats!$A$3:$AE$577,14,FALSE)</f>
        <v>0.45454545454545453</v>
      </c>
      <c r="H187" s="27">
        <f>VLOOKUP($M187,CornerStats!$A$3:$AE$577,15,FALSE)</f>
        <v>0.8</v>
      </c>
      <c r="I187" s="27">
        <f>VLOOKUP($M187,CornerStats!$A$3:$AE$577,17,FALSE)</f>
        <v>0.45454545454545453</v>
      </c>
      <c r="J187" s="27">
        <f>VLOOKUP($M187,CornerStats!$A$3:$AE$577,18,FALSE)</f>
        <v>0.8</v>
      </c>
      <c r="K187" s="27">
        <f>VLOOKUP($M187,CornerStats!$A$3:$AE$577,20,FALSE)</f>
        <v>0.72727272727272729</v>
      </c>
      <c r="L187" s="27">
        <f>VLOOKUP($M187,CornerStats!$A$3:$AE$577,21,FALSE)</f>
        <v>0.4</v>
      </c>
      <c r="M187" s="24" t="str">
        <f>Fixtures!A187</f>
        <v>Rennes</v>
      </c>
      <c r="N187" s="24" t="str">
        <f>Fixtures!E187</f>
        <v>Ligue 1</v>
      </c>
      <c r="O187" s="25">
        <f>IF(Fixtures!C187&gt;7,Fixtures!D187)</f>
        <v>43806</v>
      </c>
      <c r="P187" s="24" t="str">
        <f>Fixtures!B187</f>
        <v>Angers SCO</v>
      </c>
      <c r="Q187" s="22">
        <f>VLOOKUP($P187,CornerStats!$A$3:$AE$577,5,FALSE)</f>
        <v>9.3333333333333339</v>
      </c>
      <c r="R187" s="22">
        <f>VLOOKUP($P187,CornerStats!$A$3:$AE$577,7,FALSE)</f>
        <v>9</v>
      </c>
      <c r="S187" s="22">
        <f>VLOOKUP($P187,CornerStats!$A$3:$AE$577,8,FALSE)</f>
        <v>5.5</v>
      </c>
      <c r="T187" s="22">
        <f>VLOOKUP($P187,CornerStats!$A$3:$AE$577,10,FALSE)</f>
        <v>4.5999999999999996</v>
      </c>
      <c r="U187" s="29">
        <f>VLOOKUP($P187,CornerStats!$A$3:$AE$577,11,FALSE)</f>
        <v>3.8333333333333335</v>
      </c>
      <c r="V187" s="29">
        <f>VLOOKUP($P187,CornerStats!$A$3:$AE$577,13,FALSE)</f>
        <v>4.4000000000000004</v>
      </c>
      <c r="W187" s="27">
        <f>VLOOKUP($P187,CornerStats!$A$3:$AE$577,14,FALSE)</f>
        <v>0.41666666666666669</v>
      </c>
      <c r="X187" s="27">
        <f>VLOOKUP($P187,CornerStats!$A$3:$AE$577,16,FALSE)</f>
        <v>0.2</v>
      </c>
      <c r="Y187" s="27">
        <f>VLOOKUP($P187,CornerStats!$A$3:$AE$577,17,FALSE)</f>
        <v>0.33333333333333331</v>
      </c>
      <c r="Z187" s="27">
        <f>VLOOKUP($P187,CornerStats!$A$3:$AE$577,19,FALSE)</f>
        <v>0.2</v>
      </c>
      <c r="AA187" s="27">
        <f>VLOOKUP($P187,CornerStats!$A$3:$AE$577,20,FALSE)</f>
        <v>0.66666666666666663</v>
      </c>
      <c r="AB187" s="27">
        <f>VLOOKUP($P187,CornerStats!$A$3:$AE$577,22,FALSE)</f>
        <v>0.8</v>
      </c>
    </row>
    <row r="188" spans="1:28" hidden="1" x14ac:dyDescent="0.3">
      <c r="A188" s="22">
        <f>VLOOKUP($M188,CornerStats!$A$3:$AE$577,5,FALSE)</f>
        <v>9.3333333333333339</v>
      </c>
      <c r="B188" s="22">
        <f>VLOOKUP($M188,CornerStats!$A$3:$AE$577,6,FALSE)</f>
        <v>8.6666666666666661</v>
      </c>
      <c r="C188" s="22">
        <f>VLOOKUP($M188,CornerStats!$A$3:$AE$577,8,FALSE)</f>
        <v>4.333333333333333</v>
      </c>
      <c r="D188" s="22">
        <f>VLOOKUP($M188,CornerStats!$A$3:$AE$577,9,FALSE)</f>
        <v>4.333333333333333</v>
      </c>
      <c r="E188" s="29">
        <f>VLOOKUP($M188,CornerStats!$A$3:$AE$577,11,FALSE)</f>
        <v>5</v>
      </c>
      <c r="F188" s="29">
        <f>VLOOKUP($M188,CornerStats!$A$3:$AE$577,12,FALSE)</f>
        <v>4.333333333333333</v>
      </c>
      <c r="G188" s="27">
        <f>VLOOKUP($M188,CornerStats!$A$3:$AE$577,14,FALSE)</f>
        <v>0.66666666666666663</v>
      </c>
      <c r="H188" s="27">
        <f>VLOOKUP($M188,CornerStats!$A$3:$AE$577,15,FALSE)</f>
        <v>0.66666666666666663</v>
      </c>
      <c r="I188" s="27">
        <f>VLOOKUP($M188,CornerStats!$A$3:$AE$577,17,FALSE)</f>
        <v>0.33333333333333331</v>
      </c>
      <c r="J188" s="27">
        <f>VLOOKUP($M188,CornerStats!$A$3:$AE$577,18,FALSE)</f>
        <v>0.16666666666666666</v>
      </c>
      <c r="K188" s="27">
        <f>VLOOKUP($M188,CornerStats!$A$3:$AE$577,20,FALSE)</f>
        <v>0.75</v>
      </c>
      <c r="L188" s="27">
        <f>VLOOKUP($M188,CornerStats!$A$3:$AE$577,21,FALSE)</f>
        <v>0.83333333333333337</v>
      </c>
      <c r="M188" s="24" t="str">
        <f>Fixtures!A188</f>
        <v>Reims</v>
      </c>
      <c r="N188" s="24" t="str">
        <f>Fixtures!E188</f>
        <v>Ligue 1</v>
      </c>
      <c r="O188" s="25">
        <f>IF(Fixtures!C188&gt;7,Fixtures!D188)</f>
        <v>43806</v>
      </c>
      <c r="P188" s="24" t="str">
        <f>Fixtures!B188</f>
        <v>Saint-Etienne</v>
      </c>
      <c r="Q188" s="22">
        <f>VLOOKUP($P188,CornerStats!$A$3:$AE$577,5,FALSE)</f>
        <v>10.583333333333334</v>
      </c>
      <c r="R188" s="22">
        <f>VLOOKUP($P188,CornerStats!$A$3:$AE$577,7,FALSE)</f>
        <v>12.333333333333334</v>
      </c>
      <c r="S188" s="22">
        <f>VLOOKUP($P188,CornerStats!$A$3:$AE$577,8,FALSE)</f>
        <v>5.083333333333333</v>
      </c>
      <c r="T188" s="22">
        <f>VLOOKUP($P188,CornerStats!$A$3:$AE$577,10,FALSE)</f>
        <v>4.666666666666667</v>
      </c>
      <c r="U188" s="29">
        <f>VLOOKUP($P188,CornerStats!$A$3:$AE$577,11,FALSE)</f>
        <v>5.5</v>
      </c>
      <c r="V188" s="29">
        <f>VLOOKUP($P188,CornerStats!$A$3:$AE$577,13,FALSE)</f>
        <v>7.666666666666667</v>
      </c>
      <c r="W188" s="27">
        <f>VLOOKUP($P188,CornerStats!$A$3:$AE$577,14,FALSE)</f>
        <v>0.66666666666666663</v>
      </c>
      <c r="X188" s="27">
        <f>VLOOKUP($P188,CornerStats!$A$3:$AE$577,16,FALSE)</f>
        <v>0.83333333333333337</v>
      </c>
      <c r="Y188" s="27">
        <f>VLOOKUP($P188,CornerStats!$A$3:$AE$577,17,FALSE)</f>
        <v>0.5</v>
      </c>
      <c r="Z188" s="27">
        <f>VLOOKUP($P188,CornerStats!$A$3:$AE$577,19,FALSE)</f>
        <v>0.66666666666666663</v>
      </c>
      <c r="AA188" s="27">
        <f>VLOOKUP($P188,CornerStats!$A$3:$AE$577,20,FALSE)</f>
        <v>0.58333333333333337</v>
      </c>
      <c r="AB188" s="27">
        <f>VLOOKUP($P188,CornerStats!$A$3:$AE$577,22,FALSE)</f>
        <v>0.5</v>
      </c>
    </row>
    <row r="189" spans="1:28" hidden="1" x14ac:dyDescent="0.3">
      <c r="A189" s="22">
        <f>VLOOKUP($M189,CornerStats!$A$3:$AE$577,5,FALSE)</f>
        <v>10.083333333333334</v>
      </c>
      <c r="B189" s="22">
        <f>VLOOKUP($M189,CornerStats!$A$3:$AE$577,6,FALSE)</f>
        <v>8.5</v>
      </c>
      <c r="C189" s="22">
        <f>VLOOKUP($M189,CornerStats!$A$3:$AE$577,8,FALSE)</f>
        <v>5.916666666666667</v>
      </c>
      <c r="D189" s="22">
        <f>VLOOKUP($M189,CornerStats!$A$3:$AE$577,9,FALSE)</f>
        <v>5.5</v>
      </c>
      <c r="E189" s="29">
        <f>VLOOKUP($M189,CornerStats!$A$3:$AE$577,11,FALSE)</f>
        <v>4.166666666666667</v>
      </c>
      <c r="F189" s="29">
        <f>VLOOKUP($M189,CornerStats!$A$3:$AE$577,12,FALSE)</f>
        <v>3</v>
      </c>
      <c r="G189" s="27">
        <f>VLOOKUP($M189,CornerStats!$A$3:$AE$577,14,FALSE)</f>
        <v>0.5</v>
      </c>
      <c r="H189" s="27">
        <f>VLOOKUP($M189,CornerStats!$A$3:$AE$577,15,FALSE)</f>
        <v>0.33333333333333331</v>
      </c>
      <c r="I189" s="27">
        <f>VLOOKUP($M189,CornerStats!$A$3:$AE$577,17,FALSE)</f>
        <v>0.41666666666666669</v>
      </c>
      <c r="J189" s="27">
        <f>VLOOKUP($M189,CornerStats!$A$3:$AE$577,18,FALSE)</f>
        <v>0.16666666666666666</v>
      </c>
      <c r="K189" s="27">
        <f>VLOOKUP($M189,CornerStats!$A$3:$AE$577,20,FALSE)</f>
        <v>0.66666666666666663</v>
      </c>
      <c r="L189" s="27">
        <f>VLOOKUP($M189,CornerStats!$A$3:$AE$577,21,FALSE)</f>
        <v>0.83333333333333337</v>
      </c>
      <c r="M189" s="24" t="str">
        <f>Fixtures!A189</f>
        <v>Nantes</v>
      </c>
      <c r="N189" s="24" t="str">
        <f>Fixtures!E189</f>
        <v>Ligue 1</v>
      </c>
      <c r="O189" s="25">
        <f>IF(Fixtures!C189&gt;7,Fixtures!D189)</f>
        <v>43806</v>
      </c>
      <c r="P189" s="24" t="str">
        <f>Fixtures!B189</f>
        <v>Dijon</v>
      </c>
      <c r="Q189" s="22">
        <f>VLOOKUP($P189,CornerStats!$A$3:$AE$577,5,FALSE)</f>
        <v>10.583333333333334</v>
      </c>
      <c r="R189" s="22">
        <f>VLOOKUP($P189,CornerStats!$A$3:$AE$577,7,FALSE)</f>
        <v>10.166666666666666</v>
      </c>
      <c r="S189" s="22">
        <f>VLOOKUP($P189,CornerStats!$A$3:$AE$577,8,FALSE)</f>
        <v>4.916666666666667</v>
      </c>
      <c r="T189" s="22">
        <f>VLOOKUP($P189,CornerStats!$A$3:$AE$577,10,FALSE)</f>
        <v>3.5</v>
      </c>
      <c r="U189" s="29">
        <f>VLOOKUP($P189,CornerStats!$A$3:$AE$577,11,FALSE)</f>
        <v>5.666666666666667</v>
      </c>
      <c r="V189" s="29">
        <f>VLOOKUP($P189,CornerStats!$A$3:$AE$577,13,FALSE)</f>
        <v>6.666666666666667</v>
      </c>
      <c r="W189" s="27">
        <f>VLOOKUP($P189,CornerStats!$A$3:$AE$577,14,FALSE)</f>
        <v>0.83333333333333337</v>
      </c>
      <c r="X189" s="27">
        <f>VLOOKUP($P189,CornerStats!$A$3:$AE$577,16,FALSE)</f>
        <v>0.83333333333333337</v>
      </c>
      <c r="Y189" s="27">
        <f>VLOOKUP($P189,CornerStats!$A$3:$AE$577,17,FALSE)</f>
        <v>0.41666666666666669</v>
      </c>
      <c r="Z189" s="27">
        <f>VLOOKUP($P189,CornerStats!$A$3:$AE$577,19,FALSE)</f>
        <v>0.33333333333333331</v>
      </c>
      <c r="AA189" s="27">
        <f>VLOOKUP($P189,CornerStats!$A$3:$AE$577,20,FALSE)</f>
        <v>0.66666666666666663</v>
      </c>
      <c r="AB189" s="27">
        <f>VLOOKUP($P189,CornerStats!$A$3:$AE$577,22,FALSE)</f>
        <v>0.66666666666666663</v>
      </c>
    </row>
    <row r="190" spans="1:28" hidden="1" x14ac:dyDescent="0.3">
      <c r="A190" s="22">
        <f>VLOOKUP($M190,CornerStats!$A$3:$AE$577,5,FALSE)</f>
        <v>9</v>
      </c>
      <c r="B190" s="22">
        <f>VLOOKUP($M190,CornerStats!$A$3:$AE$577,6,FALSE)</f>
        <v>8.6666666666666661</v>
      </c>
      <c r="C190" s="22">
        <f>VLOOKUP($M190,CornerStats!$A$3:$AE$577,8,FALSE)</f>
        <v>4.916666666666667</v>
      </c>
      <c r="D190" s="22">
        <f>VLOOKUP($M190,CornerStats!$A$3:$AE$577,9,FALSE)</f>
        <v>4.833333333333333</v>
      </c>
      <c r="E190" s="29">
        <f>VLOOKUP($M190,CornerStats!$A$3:$AE$577,11,FALSE)</f>
        <v>4.083333333333333</v>
      </c>
      <c r="F190" s="29">
        <f>VLOOKUP($M190,CornerStats!$A$3:$AE$577,12,FALSE)</f>
        <v>3.8333333333333335</v>
      </c>
      <c r="G190" s="27">
        <f>VLOOKUP($M190,CornerStats!$A$3:$AE$577,14,FALSE)</f>
        <v>0.5</v>
      </c>
      <c r="H190" s="27">
        <f>VLOOKUP($M190,CornerStats!$A$3:$AE$577,15,FALSE)</f>
        <v>0.5</v>
      </c>
      <c r="I190" s="27">
        <f>VLOOKUP($M190,CornerStats!$A$3:$AE$577,17,FALSE)</f>
        <v>0.41666666666666669</v>
      </c>
      <c r="J190" s="27">
        <f>VLOOKUP($M190,CornerStats!$A$3:$AE$577,18,FALSE)</f>
        <v>0.33333333333333331</v>
      </c>
      <c r="K190" s="27">
        <f>VLOOKUP($M190,CornerStats!$A$3:$AE$577,20,FALSE)</f>
        <v>0.75</v>
      </c>
      <c r="L190" s="27">
        <f>VLOOKUP($M190,CornerStats!$A$3:$AE$577,21,FALSE)</f>
        <v>1</v>
      </c>
      <c r="M190" s="24" t="str">
        <f>Fixtures!A190</f>
        <v>Strasbourg</v>
      </c>
      <c r="N190" s="24" t="str">
        <f>Fixtures!E190</f>
        <v>Ligue 1</v>
      </c>
      <c r="O190" s="25">
        <f>IF(Fixtures!C190&gt;7,Fixtures!D190)</f>
        <v>43806</v>
      </c>
      <c r="P190" s="24" t="str">
        <f>Fixtures!B190</f>
        <v>Toulouse</v>
      </c>
      <c r="Q190" s="22">
        <f>VLOOKUP($P190,CornerStats!$A$3:$AE$577,5,FALSE)</f>
        <v>11.166666666666666</v>
      </c>
      <c r="R190" s="22">
        <f>VLOOKUP($P190,CornerStats!$A$3:$AE$577,7,FALSE)</f>
        <v>12.166666666666666</v>
      </c>
      <c r="S190" s="22">
        <f>VLOOKUP($P190,CornerStats!$A$3:$AE$577,8,FALSE)</f>
        <v>5.166666666666667</v>
      </c>
      <c r="T190" s="22">
        <f>VLOOKUP($P190,CornerStats!$A$3:$AE$577,10,FALSE)</f>
        <v>5.5</v>
      </c>
      <c r="U190" s="29">
        <f>VLOOKUP($P190,CornerStats!$A$3:$AE$577,11,FALSE)</f>
        <v>6</v>
      </c>
      <c r="V190" s="29">
        <f>VLOOKUP($P190,CornerStats!$A$3:$AE$577,13,FALSE)</f>
        <v>6.666666666666667</v>
      </c>
      <c r="W190" s="27">
        <f>VLOOKUP($P190,CornerStats!$A$3:$AE$577,14,FALSE)</f>
        <v>0.83333333333333337</v>
      </c>
      <c r="X190" s="27">
        <f>VLOOKUP($P190,CornerStats!$A$3:$AE$577,16,FALSE)</f>
        <v>1</v>
      </c>
      <c r="Y190" s="27">
        <f>VLOOKUP($P190,CornerStats!$A$3:$AE$577,17,FALSE)</f>
        <v>0.58333333333333337</v>
      </c>
      <c r="Z190" s="27">
        <f>VLOOKUP($P190,CornerStats!$A$3:$AE$577,19,FALSE)</f>
        <v>0.83333333333333337</v>
      </c>
      <c r="AA190" s="27">
        <f>VLOOKUP($P190,CornerStats!$A$3:$AE$577,20,FALSE)</f>
        <v>0.5</v>
      </c>
      <c r="AB190" s="27">
        <f>VLOOKUP($P190,CornerStats!$A$3:$AE$577,22,FALSE)</f>
        <v>0.33333333333333331</v>
      </c>
    </row>
    <row r="191" spans="1:28" hidden="1" x14ac:dyDescent="0.3">
      <c r="A191" s="22">
        <f>VLOOKUP($M191,CornerStats!$A$3:$AE$577,5,FALSE)</f>
        <v>10.166666666666666</v>
      </c>
      <c r="B191" s="22">
        <f>VLOOKUP($M191,CornerStats!$A$3:$AE$577,6,FALSE)</f>
        <v>11</v>
      </c>
      <c r="C191" s="22">
        <f>VLOOKUP($M191,CornerStats!$A$3:$AE$577,8,FALSE)</f>
        <v>5.333333333333333</v>
      </c>
      <c r="D191" s="22">
        <f>VLOOKUP($M191,CornerStats!$A$3:$AE$577,9,FALSE)</f>
        <v>6.833333333333333</v>
      </c>
      <c r="E191" s="29">
        <f>VLOOKUP($M191,CornerStats!$A$3:$AE$577,11,FALSE)</f>
        <v>4.833333333333333</v>
      </c>
      <c r="F191" s="29">
        <f>VLOOKUP($M191,CornerStats!$A$3:$AE$577,12,FALSE)</f>
        <v>4.166666666666667</v>
      </c>
      <c r="G191" s="27">
        <f>VLOOKUP($M191,CornerStats!$A$3:$AE$577,14,FALSE)</f>
        <v>0.66666666666666663</v>
      </c>
      <c r="H191" s="27">
        <f>VLOOKUP($M191,CornerStats!$A$3:$AE$577,15,FALSE)</f>
        <v>0.66666666666666663</v>
      </c>
      <c r="I191" s="27">
        <f>VLOOKUP($M191,CornerStats!$A$3:$AE$577,17,FALSE)</f>
        <v>0.41666666666666669</v>
      </c>
      <c r="J191" s="27">
        <f>VLOOKUP($M191,CornerStats!$A$3:$AE$577,18,FALSE)</f>
        <v>0.66666666666666663</v>
      </c>
      <c r="K191" s="27">
        <f>VLOOKUP($M191,CornerStats!$A$3:$AE$577,20,FALSE)</f>
        <v>0.83333333333333337</v>
      </c>
      <c r="L191" s="27">
        <f>VLOOKUP($M191,CornerStats!$A$3:$AE$577,21,FALSE)</f>
        <v>0.66666666666666663</v>
      </c>
      <c r="M191" s="24" t="str">
        <f>Fixtures!A191</f>
        <v>Olympique Marseille</v>
      </c>
      <c r="N191" s="24" t="str">
        <f>Fixtures!E191</f>
        <v>Ligue 1</v>
      </c>
      <c r="O191" s="25">
        <f>IF(Fixtures!C191&gt;7,Fixtures!D191)</f>
        <v>43806</v>
      </c>
      <c r="P191" s="24" t="str">
        <f>Fixtures!B191</f>
        <v>Bordeaux</v>
      </c>
      <c r="Q191" s="22">
        <f>VLOOKUP($P191,CornerStats!$A$3:$AE$577,5,FALSE)</f>
        <v>9.6666666666666661</v>
      </c>
      <c r="R191" s="22">
        <f>VLOOKUP($P191,CornerStats!$A$3:$AE$577,7,FALSE)</f>
        <v>7.833333333333333</v>
      </c>
      <c r="S191" s="22">
        <f>VLOOKUP($P191,CornerStats!$A$3:$AE$577,8,FALSE)</f>
        <v>4.25</v>
      </c>
      <c r="T191" s="22">
        <f>VLOOKUP($P191,CornerStats!$A$3:$AE$577,10,FALSE)</f>
        <v>4.166666666666667</v>
      </c>
      <c r="U191" s="29">
        <f>VLOOKUP($P191,CornerStats!$A$3:$AE$577,11,FALSE)</f>
        <v>5.416666666666667</v>
      </c>
      <c r="V191" s="29">
        <f>VLOOKUP($P191,CornerStats!$A$3:$AE$577,13,FALSE)</f>
        <v>3.6666666666666665</v>
      </c>
      <c r="W191" s="27">
        <f>VLOOKUP($P191,CornerStats!$A$3:$AE$577,14,FALSE)</f>
        <v>0.66666666666666663</v>
      </c>
      <c r="X191" s="27">
        <f>VLOOKUP($P191,CornerStats!$A$3:$AE$577,16,FALSE)</f>
        <v>0.5</v>
      </c>
      <c r="Y191" s="27">
        <f>VLOOKUP($P191,CornerStats!$A$3:$AE$577,17,FALSE)</f>
        <v>0.25</v>
      </c>
      <c r="Z191" s="27">
        <f>VLOOKUP($P191,CornerStats!$A$3:$AE$577,19,FALSE)</f>
        <v>0</v>
      </c>
      <c r="AA191" s="27">
        <f>VLOOKUP($P191,CornerStats!$A$3:$AE$577,20,FALSE)</f>
        <v>0.75</v>
      </c>
      <c r="AB191" s="27">
        <f>VLOOKUP($P191,CornerStats!$A$3:$AE$577,22,FALSE)</f>
        <v>1</v>
      </c>
    </row>
    <row r="192" spans="1:28" hidden="1" x14ac:dyDescent="0.3">
      <c r="A192" s="22">
        <f>VLOOKUP($M192,CornerStats!$A$3:$AE$577,5,FALSE)</f>
        <v>9.1666666666666661</v>
      </c>
      <c r="B192" s="22">
        <f>VLOOKUP($M192,CornerStats!$A$3:$AE$577,6,FALSE)</f>
        <v>9.3333333333333339</v>
      </c>
      <c r="C192" s="22">
        <f>VLOOKUP($M192,CornerStats!$A$3:$AE$577,8,FALSE)</f>
        <v>4.333333333333333</v>
      </c>
      <c r="D192" s="22">
        <f>VLOOKUP($M192,CornerStats!$A$3:$AE$577,9,FALSE)</f>
        <v>4.833333333333333</v>
      </c>
      <c r="E192" s="29">
        <f>VLOOKUP($M192,CornerStats!$A$3:$AE$577,11,FALSE)</f>
        <v>4.833333333333333</v>
      </c>
      <c r="F192" s="29">
        <f>VLOOKUP($M192,CornerStats!$A$3:$AE$577,12,FALSE)</f>
        <v>4.5</v>
      </c>
      <c r="G192" s="27">
        <f>VLOOKUP($M192,CornerStats!$A$3:$AE$577,14,FALSE)</f>
        <v>0.58333333333333337</v>
      </c>
      <c r="H192" s="27">
        <f>VLOOKUP($M192,CornerStats!$A$3:$AE$577,15,FALSE)</f>
        <v>0.5</v>
      </c>
      <c r="I192" s="27">
        <f>VLOOKUP($M192,CornerStats!$A$3:$AE$577,17,FALSE)</f>
        <v>0.25</v>
      </c>
      <c r="J192" s="27">
        <f>VLOOKUP($M192,CornerStats!$A$3:$AE$577,18,FALSE)</f>
        <v>0.33333333333333331</v>
      </c>
      <c r="K192" s="27">
        <f>VLOOKUP($M192,CornerStats!$A$3:$AE$577,20,FALSE)</f>
        <v>0.75</v>
      </c>
      <c r="L192" s="27">
        <f>VLOOKUP($M192,CornerStats!$A$3:$AE$577,21,FALSE)</f>
        <v>0.66666666666666663</v>
      </c>
      <c r="M192" s="24" t="str">
        <f>Fixtures!A192</f>
        <v>Monaco</v>
      </c>
      <c r="N192" s="24" t="str">
        <f>Fixtures!E192</f>
        <v>Ligue 1</v>
      </c>
      <c r="O192" s="25">
        <f>IF(Fixtures!C192&gt;7,Fixtures!D192)</f>
        <v>43806</v>
      </c>
      <c r="P192" s="24" t="str">
        <f>Fixtures!B192</f>
        <v>Amiens SC</v>
      </c>
      <c r="Q192" s="22">
        <f>VLOOKUP($P192,CornerStats!$A$3:$AE$577,5,FALSE)</f>
        <v>9.4166666666666661</v>
      </c>
      <c r="R192" s="22">
        <f>VLOOKUP($P192,CornerStats!$A$3:$AE$577,7,FALSE)</f>
        <v>10</v>
      </c>
      <c r="S192" s="22">
        <f>VLOOKUP($P192,CornerStats!$A$3:$AE$577,8,FALSE)</f>
        <v>3.9166666666666665</v>
      </c>
      <c r="T192" s="22">
        <f>VLOOKUP($P192,CornerStats!$A$3:$AE$577,10,FALSE)</f>
        <v>4.833333333333333</v>
      </c>
      <c r="U192" s="29">
        <f>VLOOKUP($P192,CornerStats!$A$3:$AE$577,11,FALSE)</f>
        <v>5.5</v>
      </c>
      <c r="V192" s="29">
        <f>VLOOKUP($P192,CornerStats!$A$3:$AE$577,13,FALSE)</f>
        <v>5.166666666666667</v>
      </c>
      <c r="W192" s="27">
        <f>VLOOKUP($P192,CornerStats!$A$3:$AE$577,14,FALSE)</f>
        <v>0.66666666666666663</v>
      </c>
      <c r="X192" s="27">
        <f>VLOOKUP($P192,CornerStats!$A$3:$AE$577,16,FALSE)</f>
        <v>0.83333333333333337</v>
      </c>
      <c r="Y192" s="27">
        <f>VLOOKUP($P192,CornerStats!$A$3:$AE$577,17,FALSE)</f>
        <v>0.33333333333333331</v>
      </c>
      <c r="Z192" s="27">
        <f>VLOOKUP($P192,CornerStats!$A$3:$AE$577,19,FALSE)</f>
        <v>0.33333333333333331</v>
      </c>
      <c r="AA192" s="27">
        <f>VLOOKUP($P192,CornerStats!$A$3:$AE$577,20,FALSE)</f>
        <v>0.66666666666666663</v>
      </c>
      <c r="AB192" s="27">
        <f>VLOOKUP($P192,CornerStats!$A$3:$AE$577,22,FALSE)</f>
        <v>0.66666666666666663</v>
      </c>
    </row>
    <row r="193" spans="1:28" hidden="1" x14ac:dyDescent="0.3">
      <c r="A193" s="22">
        <f>VLOOKUP($M193,CornerStats!$A$3:$AE$577,5,FALSE)</f>
        <v>9.4166666666666661</v>
      </c>
      <c r="B193" s="22">
        <f>VLOOKUP($M193,CornerStats!$A$3:$AE$577,6,FALSE)</f>
        <v>9.3333333333333339</v>
      </c>
      <c r="C193" s="22">
        <f>VLOOKUP($M193,CornerStats!$A$3:$AE$577,8,FALSE)</f>
        <v>4.916666666666667</v>
      </c>
      <c r="D193" s="22">
        <f>VLOOKUP($M193,CornerStats!$A$3:$AE$577,9,FALSE)</f>
        <v>4.5</v>
      </c>
      <c r="E193" s="29">
        <f>VLOOKUP($M193,CornerStats!$A$3:$AE$577,11,FALSE)</f>
        <v>4.5</v>
      </c>
      <c r="F193" s="29">
        <f>VLOOKUP($M193,CornerStats!$A$3:$AE$577,12,FALSE)</f>
        <v>4.833333333333333</v>
      </c>
      <c r="G193" s="27">
        <f>VLOOKUP($M193,CornerStats!$A$3:$AE$577,14,FALSE)</f>
        <v>0.41666666666666669</v>
      </c>
      <c r="H193" s="27">
        <f>VLOOKUP($M193,CornerStats!$A$3:$AE$577,15,FALSE)</f>
        <v>0.33333333333333331</v>
      </c>
      <c r="I193" s="27">
        <f>VLOOKUP($M193,CornerStats!$A$3:$AE$577,17,FALSE)</f>
        <v>0.41666666666666669</v>
      </c>
      <c r="J193" s="27">
        <f>VLOOKUP($M193,CornerStats!$A$3:$AE$577,18,FALSE)</f>
        <v>0.33333333333333331</v>
      </c>
      <c r="K193" s="27">
        <f>VLOOKUP($M193,CornerStats!$A$3:$AE$577,20,FALSE)</f>
        <v>0.66666666666666663</v>
      </c>
      <c r="L193" s="27">
        <f>VLOOKUP($M193,CornerStats!$A$3:$AE$577,21,FALSE)</f>
        <v>0.66666666666666663</v>
      </c>
      <c r="M193" s="24" t="str">
        <f>Fixtures!A193</f>
        <v>Lille</v>
      </c>
      <c r="N193" s="24" t="str">
        <f>Fixtures!E193</f>
        <v>Ligue 1</v>
      </c>
      <c r="O193" s="25">
        <f>IF(Fixtures!C193&gt;7,Fixtures!D193)</f>
        <v>43806</v>
      </c>
      <c r="P193" s="24" t="str">
        <f>Fixtures!B193</f>
        <v>Brest</v>
      </c>
      <c r="Q193" s="22">
        <f>VLOOKUP($P193,CornerStats!$A$3:$AE$577,5,FALSE)</f>
        <v>10.583333333333334</v>
      </c>
      <c r="R193" s="22">
        <f>VLOOKUP($P193,CornerStats!$A$3:$AE$577,7,FALSE)</f>
        <v>11</v>
      </c>
      <c r="S193" s="22">
        <f>VLOOKUP($P193,CornerStats!$A$3:$AE$577,8,FALSE)</f>
        <v>4.25</v>
      </c>
      <c r="T193" s="22">
        <f>VLOOKUP($P193,CornerStats!$A$3:$AE$577,10,FALSE)</f>
        <v>4.333333333333333</v>
      </c>
      <c r="U193" s="29">
        <f>VLOOKUP($P193,CornerStats!$A$3:$AE$577,11,FALSE)</f>
        <v>6.333333333333333</v>
      </c>
      <c r="V193" s="29">
        <f>VLOOKUP($P193,CornerStats!$A$3:$AE$577,13,FALSE)</f>
        <v>6.666666666666667</v>
      </c>
      <c r="W193" s="27">
        <f>VLOOKUP($P193,CornerStats!$A$3:$AE$577,14,FALSE)</f>
        <v>0.66666666666666663</v>
      </c>
      <c r="X193" s="27">
        <f>VLOOKUP($P193,CornerStats!$A$3:$AE$577,16,FALSE)</f>
        <v>0.66666666666666663</v>
      </c>
      <c r="Y193" s="27">
        <f>VLOOKUP($P193,CornerStats!$A$3:$AE$577,17,FALSE)</f>
        <v>0.58333333333333337</v>
      </c>
      <c r="Z193" s="27">
        <f>VLOOKUP($P193,CornerStats!$A$3:$AE$577,19,FALSE)</f>
        <v>0.5</v>
      </c>
      <c r="AA193" s="27">
        <f>VLOOKUP($P193,CornerStats!$A$3:$AE$577,20,FALSE)</f>
        <v>0.66666666666666663</v>
      </c>
      <c r="AB193" s="27">
        <f>VLOOKUP($P193,CornerStats!$A$3:$AE$577,22,FALSE)</f>
        <v>0.5</v>
      </c>
    </row>
    <row r="194" spans="1:28" hidden="1" x14ac:dyDescent="0.3">
      <c r="A194" s="22">
        <f>VLOOKUP($M194,CornerStats!$A$3:$AE$577,5,FALSE)</f>
        <v>11.7</v>
      </c>
      <c r="B194" s="22">
        <f>VLOOKUP($M194,CornerStats!$A$3:$AE$577,6,FALSE)</f>
        <v>10.8</v>
      </c>
      <c r="C194" s="22">
        <f>VLOOKUP($M194,CornerStats!$A$3:$AE$577,8,FALSE)</f>
        <v>7.2</v>
      </c>
      <c r="D194" s="22">
        <f>VLOOKUP($M194,CornerStats!$A$3:$AE$577,9,FALSE)</f>
        <v>7.8</v>
      </c>
      <c r="E194" s="29">
        <f>VLOOKUP($M194,CornerStats!$A$3:$AE$577,11,FALSE)</f>
        <v>4.5</v>
      </c>
      <c r="F194" s="29">
        <f>VLOOKUP($M194,CornerStats!$A$3:$AE$577,12,FALSE)</f>
        <v>3</v>
      </c>
      <c r="G194" s="27">
        <f>VLOOKUP($M194,CornerStats!$A$3:$AE$577,14,FALSE)</f>
        <v>0.9</v>
      </c>
      <c r="H194" s="27">
        <f>VLOOKUP($M194,CornerStats!$A$3:$AE$577,15,FALSE)</f>
        <v>0.8</v>
      </c>
      <c r="I194" s="27">
        <f>VLOOKUP($M194,CornerStats!$A$3:$AE$577,17,FALSE)</f>
        <v>0.6</v>
      </c>
      <c r="J194" s="27">
        <f>VLOOKUP($M194,CornerStats!$A$3:$AE$577,18,FALSE)</f>
        <v>0.4</v>
      </c>
      <c r="K194" s="27">
        <f>VLOOKUP($M194,CornerStats!$A$3:$AE$577,20,FALSE)</f>
        <v>0.6</v>
      </c>
      <c r="L194" s="27">
        <f>VLOOKUP($M194,CornerStats!$A$3:$AE$577,21,FALSE)</f>
        <v>0.8</v>
      </c>
      <c r="M194" s="24" t="str">
        <f>Fixtures!A194</f>
        <v>Borussia Dortmund</v>
      </c>
      <c r="N194" s="24" t="str">
        <f>Fixtures!E194</f>
        <v>Bundesliga</v>
      </c>
      <c r="O194" s="25">
        <f>IF(Fixtures!C194&gt;7,Fixtures!D194)</f>
        <v>43806</v>
      </c>
      <c r="P194" s="24" t="str">
        <f>Fixtures!B194</f>
        <v>Fortuna Dusseldorf</v>
      </c>
      <c r="Q194" s="22">
        <f>VLOOKUP($P194,CornerStats!$A$3:$AE$577,5,FALSE)</f>
        <v>9.9</v>
      </c>
      <c r="R194" s="22">
        <f>VLOOKUP($P194,CornerStats!$A$3:$AE$577,7,FALSE)</f>
        <v>12</v>
      </c>
      <c r="S194" s="22">
        <f>VLOOKUP($P194,CornerStats!$A$3:$AE$577,8,FALSE)</f>
        <v>3.9</v>
      </c>
      <c r="T194" s="22">
        <f>VLOOKUP($P194,CornerStats!$A$3:$AE$577,10,FALSE)</f>
        <v>3.8</v>
      </c>
      <c r="U194" s="29">
        <f>VLOOKUP($P194,CornerStats!$A$3:$AE$577,11,FALSE)</f>
        <v>6</v>
      </c>
      <c r="V194" s="29">
        <f>VLOOKUP($P194,CornerStats!$A$3:$AE$577,13,FALSE)</f>
        <v>8.1999999999999993</v>
      </c>
      <c r="W194" s="27">
        <f>VLOOKUP($P194,CornerStats!$A$3:$AE$577,14,FALSE)</f>
        <v>0.6</v>
      </c>
      <c r="X194" s="27">
        <f>VLOOKUP($P194,CornerStats!$A$3:$AE$577,16,FALSE)</f>
        <v>0.8</v>
      </c>
      <c r="Y194" s="27">
        <f>VLOOKUP($P194,CornerStats!$A$3:$AE$577,17,FALSE)</f>
        <v>0.5</v>
      </c>
      <c r="Z194" s="27">
        <f>VLOOKUP($P194,CornerStats!$A$3:$AE$577,19,FALSE)</f>
        <v>0.8</v>
      </c>
      <c r="AA194" s="27">
        <f>VLOOKUP($P194,CornerStats!$A$3:$AE$577,20,FALSE)</f>
        <v>0.8</v>
      </c>
      <c r="AB194" s="27">
        <f>VLOOKUP($P194,CornerStats!$A$3:$AE$577,22,FALSE)</f>
        <v>0.6</v>
      </c>
    </row>
    <row r="195" spans="1:28" hidden="1" x14ac:dyDescent="0.3">
      <c r="A195" s="22">
        <f>VLOOKUP($M195,CornerStats!$A$3:$AE$577,5,FALSE)</f>
        <v>8.6</v>
      </c>
      <c r="B195" s="22">
        <f>VLOOKUP($M195,CornerStats!$A$3:$AE$577,6,FALSE)</f>
        <v>7.8</v>
      </c>
      <c r="C195" s="22">
        <f>VLOOKUP($M195,CornerStats!$A$3:$AE$577,8,FALSE)</f>
        <v>4.3</v>
      </c>
      <c r="D195" s="22">
        <f>VLOOKUP($M195,CornerStats!$A$3:$AE$577,9,FALSE)</f>
        <v>4.2</v>
      </c>
      <c r="E195" s="29">
        <f>VLOOKUP($M195,CornerStats!$A$3:$AE$577,11,FALSE)</f>
        <v>4.3</v>
      </c>
      <c r="F195" s="29">
        <f>VLOOKUP($M195,CornerStats!$A$3:$AE$577,12,FALSE)</f>
        <v>3.6</v>
      </c>
      <c r="G195" s="27">
        <f>VLOOKUP($M195,CornerStats!$A$3:$AE$577,14,FALSE)</f>
        <v>0.6</v>
      </c>
      <c r="H195" s="27">
        <f>VLOOKUP($M195,CornerStats!$A$3:$AE$577,15,FALSE)</f>
        <v>0.4</v>
      </c>
      <c r="I195" s="27">
        <f>VLOOKUP($M195,CornerStats!$A$3:$AE$577,17,FALSE)</f>
        <v>0.3</v>
      </c>
      <c r="J195" s="27">
        <f>VLOOKUP($M195,CornerStats!$A$3:$AE$577,18,FALSE)</f>
        <v>0.2</v>
      </c>
      <c r="K195" s="27">
        <f>VLOOKUP($M195,CornerStats!$A$3:$AE$577,20,FALSE)</f>
        <v>0.8</v>
      </c>
      <c r="L195" s="27">
        <f>VLOOKUP($M195,CornerStats!$A$3:$AE$577,21,FALSE)</f>
        <v>0.8</v>
      </c>
      <c r="M195" s="24" t="str">
        <f>Fixtures!A195</f>
        <v>RB Leipzig</v>
      </c>
      <c r="N195" s="24" t="str">
        <f>Fixtures!E195</f>
        <v>Bundesliga</v>
      </c>
      <c r="O195" s="25">
        <f>IF(Fixtures!C195&gt;7,Fixtures!D195)</f>
        <v>43806</v>
      </c>
      <c r="P195" s="24" t="str">
        <f>Fixtures!B195</f>
        <v>Hoffenheim</v>
      </c>
      <c r="Q195" s="22">
        <f>VLOOKUP($P195,CornerStats!$A$3:$AE$577,5,FALSE)</f>
        <v>11.5</v>
      </c>
      <c r="R195" s="22">
        <f>VLOOKUP($P195,CornerStats!$A$3:$AE$577,7,FALSE)</f>
        <v>12.8</v>
      </c>
      <c r="S195" s="22">
        <f>VLOOKUP($P195,CornerStats!$A$3:$AE$577,8,FALSE)</f>
        <v>4.2</v>
      </c>
      <c r="T195" s="22">
        <f>VLOOKUP($P195,CornerStats!$A$3:$AE$577,10,FALSE)</f>
        <v>3.6</v>
      </c>
      <c r="U195" s="29">
        <f>VLOOKUP($P195,CornerStats!$A$3:$AE$577,11,FALSE)</f>
        <v>7.3</v>
      </c>
      <c r="V195" s="29">
        <f>VLOOKUP($P195,CornerStats!$A$3:$AE$577,13,FALSE)</f>
        <v>9.1999999999999993</v>
      </c>
      <c r="W195" s="27">
        <f>VLOOKUP($P195,CornerStats!$A$3:$AE$577,14,FALSE)</f>
        <v>0.7</v>
      </c>
      <c r="X195" s="27">
        <f>VLOOKUP($P195,CornerStats!$A$3:$AE$577,16,FALSE)</f>
        <v>0.8</v>
      </c>
      <c r="Y195" s="27">
        <f>VLOOKUP($P195,CornerStats!$A$3:$AE$577,17,FALSE)</f>
        <v>0.5</v>
      </c>
      <c r="Z195" s="27">
        <f>VLOOKUP($P195,CornerStats!$A$3:$AE$577,19,FALSE)</f>
        <v>0.6</v>
      </c>
      <c r="AA195" s="27">
        <f>VLOOKUP($P195,CornerStats!$A$3:$AE$577,20,FALSE)</f>
        <v>0.6</v>
      </c>
      <c r="AB195" s="27">
        <f>VLOOKUP($P195,CornerStats!$A$3:$AE$577,22,FALSE)</f>
        <v>0.4</v>
      </c>
    </row>
    <row r="196" spans="1:28" hidden="1" x14ac:dyDescent="0.3">
      <c r="A196" s="22">
        <f>VLOOKUP($M196,CornerStats!$A$3:$AE$577,5,FALSE)</f>
        <v>8.9</v>
      </c>
      <c r="B196" s="22">
        <f>VLOOKUP($M196,CornerStats!$A$3:$AE$577,6,FALSE)</f>
        <v>11.333333333333334</v>
      </c>
      <c r="C196" s="22">
        <f>VLOOKUP($M196,CornerStats!$A$3:$AE$577,8,FALSE)</f>
        <v>7.2</v>
      </c>
      <c r="D196" s="22">
        <f>VLOOKUP($M196,CornerStats!$A$3:$AE$577,9,FALSE)</f>
        <v>10</v>
      </c>
      <c r="E196" s="29">
        <f>VLOOKUP($M196,CornerStats!$A$3:$AE$577,11,FALSE)</f>
        <v>1.7</v>
      </c>
      <c r="F196" s="29">
        <f>VLOOKUP($M196,CornerStats!$A$3:$AE$577,12,FALSE)</f>
        <v>1.3333333333333333</v>
      </c>
      <c r="G196" s="27">
        <f>VLOOKUP($M196,CornerStats!$A$3:$AE$577,14,FALSE)</f>
        <v>0.5</v>
      </c>
      <c r="H196" s="27">
        <f>VLOOKUP($M196,CornerStats!$A$3:$AE$577,15,FALSE)</f>
        <v>0.83333333333333337</v>
      </c>
      <c r="I196" s="27">
        <f>VLOOKUP($M196,CornerStats!$A$3:$AE$577,17,FALSE)</f>
        <v>0.4</v>
      </c>
      <c r="J196" s="27">
        <f>VLOOKUP($M196,CornerStats!$A$3:$AE$577,18,FALSE)</f>
        <v>0.66666666666666663</v>
      </c>
      <c r="K196" s="27">
        <f>VLOOKUP($M196,CornerStats!$A$3:$AE$577,20,FALSE)</f>
        <v>0.7</v>
      </c>
      <c r="L196" s="27">
        <f>VLOOKUP($M196,CornerStats!$A$3:$AE$577,21,FALSE)</f>
        <v>0.5</v>
      </c>
      <c r="M196" s="24" t="str">
        <f>Fixtures!A196</f>
        <v>Bayer Leverkusen</v>
      </c>
      <c r="N196" s="24" t="str">
        <f>Fixtures!E196</f>
        <v>Bundesliga</v>
      </c>
      <c r="O196" s="25">
        <f>IF(Fixtures!C196&gt;7,Fixtures!D196)</f>
        <v>43806</v>
      </c>
      <c r="P196" s="24" t="str">
        <f>Fixtures!B196</f>
        <v>Schalke 04</v>
      </c>
      <c r="Q196" s="22">
        <f>VLOOKUP($P196,CornerStats!$A$3:$AE$577,5,FALSE)</f>
        <v>9.4</v>
      </c>
      <c r="R196" s="22">
        <f>VLOOKUP($P196,CornerStats!$A$3:$AE$577,7,FALSE)</f>
        <v>9.8000000000000007</v>
      </c>
      <c r="S196" s="22">
        <f>VLOOKUP($P196,CornerStats!$A$3:$AE$577,8,FALSE)</f>
        <v>5.3</v>
      </c>
      <c r="T196" s="22">
        <f>VLOOKUP($P196,CornerStats!$A$3:$AE$577,10,FALSE)</f>
        <v>5.2</v>
      </c>
      <c r="U196" s="29">
        <f>VLOOKUP($P196,CornerStats!$A$3:$AE$577,11,FALSE)</f>
        <v>4.0999999999999996</v>
      </c>
      <c r="V196" s="29">
        <f>VLOOKUP($P196,CornerStats!$A$3:$AE$577,13,FALSE)</f>
        <v>4.5999999999999996</v>
      </c>
      <c r="W196" s="27">
        <f>VLOOKUP($P196,CornerStats!$A$3:$AE$577,14,FALSE)</f>
        <v>0.6</v>
      </c>
      <c r="X196" s="27">
        <f>VLOOKUP($P196,CornerStats!$A$3:$AE$577,16,FALSE)</f>
        <v>0.6</v>
      </c>
      <c r="Y196" s="27">
        <f>VLOOKUP($P196,CornerStats!$A$3:$AE$577,17,FALSE)</f>
        <v>0.3</v>
      </c>
      <c r="Z196" s="27">
        <f>VLOOKUP($P196,CornerStats!$A$3:$AE$577,19,FALSE)</f>
        <v>0.6</v>
      </c>
      <c r="AA196" s="27">
        <f>VLOOKUP($P196,CornerStats!$A$3:$AE$577,20,FALSE)</f>
        <v>0.9</v>
      </c>
      <c r="AB196" s="27">
        <f>VLOOKUP($P196,CornerStats!$A$3:$AE$577,22,FALSE)</f>
        <v>0.8</v>
      </c>
    </row>
    <row r="197" spans="1:28" hidden="1" x14ac:dyDescent="0.3">
      <c r="A197" s="22">
        <f>VLOOKUP($M197,CornerStats!$A$3:$AE$577,5,FALSE)</f>
        <v>11.6</v>
      </c>
      <c r="B197" s="22">
        <f>VLOOKUP($M197,CornerStats!$A$3:$AE$577,6,FALSE)</f>
        <v>11.8</v>
      </c>
      <c r="C197" s="22">
        <f>VLOOKUP($M197,CornerStats!$A$3:$AE$577,8,FALSE)</f>
        <v>5.9</v>
      </c>
      <c r="D197" s="22">
        <f>VLOOKUP($M197,CornerStats!$A$3:$AE$577,9,FALSE)</f>
        <v>6.8</v>
      </c>
      <c r="E197" s="29">
        <f>VLOOKUP($M197,CornerStats!$A$3:$AE$577,11,FALSE)</f>
        <v>5.7</v>
      </c>
      <c r="F197" s="29">
        <f>VLOOKUP($M197,CornerStats!$A$3:$AE$577,12,FALSE)</f>
        <v>5</v>
      </c>
      <c r="G197" s="27">
        <f>VLOOKUP($M197,CornerStats!$A$3:$AE$577,14,FALSE)</f>
        <v>0.8</v>
      </c>
      <c r="H197" s="27">
        <f>VLOOKUP($M197,CornerStats!$A$3:$AE$577,15,FALSE)</f>
        <v>1</v>
      </c>
      <c r="I197" s="27">
        <f>VLOOKUP($M197,CornerStats!$A$3:$AE$577,17,FALSE)</f>
        <v>0.7</v>
      </c>
      <c r="J197" s="27">
        <f>VLOOKUP($M197,CornerStats!$A$3:$AE$577,18,FALSE)</f>
        <v>0.8</v>
      </c>
      <c r="K197" s="27">
        <f>VLOOKUP($M197,CornerStats!$A$3:$AE$577,20,FALSE)</f>
        <v>0.6</v>
      </c>
      <c r="L197" s="27">
        <f>VLOOKUP($M197,CornerStats!$A$3:$AE$577,21,FALSE)</f>
        <v>0.6</v>
      </c>
      <c r="M197" s="24" t="str">
        <f>Fixtures!A197</f>
        <v>Borussia M'gladbach</v>
      </c>
      <c r="N197" s="24" t="str">
        <f>Fixtures!E197</f>
        <v>Bundesliga</v>
      </c>
      <c r="O197" s="25">
        <f>IF(Fixtures!C197&gt;7,Fixtures!D197)</f>
        <v>43806</v>
      </c>
      <c r="P197" s="24" t="str">
        <f>Fixtures!B197</f>
        <v>Bayern Munich</v>
      </c>
      <c r="Q197" s="22">
        <f>VLOOKUP($P197,CornerStats!$A$3:$AE$577,5,FALSE)</f>
        <v>10.6</v>
      </c>
      <c r="R197" s="22">
        <f>VLOOKUP($P197,CornerStats!$A$3:$AE$577,7,FALSE)</f>
        <v>9</v>
      </c>
      <c r="S197" s="22">
        <f>VLOOKUP($P197,CornerStats!$A$3:$AE$577,8,FALSE)</f>
        <v>7.3</v>
      </c>
      <c r="T197" s="22">
        <f>VLOOKUP($P197,CornerStats!$A$3:$AE$577,10,FALSE)</f>
        <v>4.4000000000000004</v>
      </c>
      <c r="U197" s="29">
        <f>VLOOKUP($P197,CornerStats!$A$3:$AE$577,11,FALSE)</f>
        <v>3.3</v>
      </c>
      <c r="V197" s="29">
        <f>VLOOKUP($P197,CornerStats!$A$3:$AE$577,13,FALSE)</f>
        <v>4.5999999999999996</v>
      </c>
      <c r="W197" s="27">
        <f>VLOOKUP($P197,CornerStats!$A$3:$AE$577,14,FALSE)</f>
        <v>0.8</v>
      </c>
      <c r="X197" s="27">
        <f>VLOOKUP($P197,CornerStats!$A$3:$AE$577,16,FALSE)</f>
        <v>0.6</v>
      </c>
      <c r="Y197" s="27">
        <f>VLOOKUP($P197,CornerStats!$A$3:$AE$577,17,FALSE)</f>
        <v>0.5</v>
      </c>
      <c r="Z197" s="27">
        <f>VLOOKUP($P197,CornerStats!$A$3:$AE$577,19,FALSE)</f>
        <v>0.2</v>
      </c>
      <c r="AA197" s="27">
        <f>VLOOKUP($P197,CornerStats!$A$3:$AE$577,20,FALSE)</f>
        <v>0.6</v>
      </c>
      <c r="AB197" s="27">
        <f>VLOOKUP($P197,CornerStats!$A$3:$AE$577,22,FALSE)</f>
        <v>0.8</v>
      </c>
    </row>
    <row r="198" spans="1:28" hidden="1" x14ac:dyDescent="0.3">
      <c r="A198" s="22">
        <f>VLOOKUP($M198,CornerStats!$A$3:$AE$577,5,FALSE)</f>
        <v>10.3</v>
      </c>
      <c r="B198" s="22">
        <f>VLOOKUP($M198,CornerStats!$A$3:$AE$577,6,FALSE)</f>
        <v>11</v>
      </c>
      <c r="C198" s="22">
        <f>VLOOKUP($M198,CornerStats!$A$3:$AE$577,8,FALSE)</f>
        <v>3.9</v>
      </c>
      <c r="D198" s="22">
        <f>VLOOKUP($M198,CornerStats!$A$3:$AE$577,9,FALSE)</f>
        <v>5</v>
      </c>
      <c r="E198" s="29">
        <f>VLOOKUP($M198,CornerStats!$A$3:$AE$577,11,FALSE)</f>
        <v>6.4</v>
      </c>
      <c r="F198" s="29">
        <f>VLOOKUP($M198,CornerStats!$A$3:$AE$577,12,FALSE)</f>
        <v>6</v>
      </c>
      <c r="G198" s="27">
        <f>VLOOKUP($M198,CornerStats!$A$3:$AE$577,14,FALSE)</f>
        <v>0.7</v>
      </c>
      <c r="H198" s="27">
        <f>VLOOKUP($M198,CornerStats!$A$3:$AE$577,15,FALSE)</f>
        <v>1</v>
      </c>
      <c r="I198" s="27">
        <f>VLOOKUP($M198,CornerStats!$A$3:$AE$577,17,FALSE)</f>
        <v>0.5</v>
      </c>
      <c r="J198" s="27">
        <f>VLOOKUP($M198,CornerStats!$A$3:$AE$577,18,FALSE)</f>
        <v>0.6</v>
      </c>
      <c r="K198" s="27">
        <f>VLOOKUP($M198,CornerStats!$A$3:$AE$577,20,FALSE)</f>
        <v>0.7</v>
      </c>
      <c r="L198" s="27">
        <f>VLOOKUP($M198,CornerStats!$A$3:$AE$577,21,FALSE)</f>
        <v>0.8</v>
      </c>
      <c r="M198" s="24" t="str">
        <f>Fixtures!A198</f>
        <v>Freiburg</v>
      </c>
      <c r="N198" s="24" t="str">
        <f>Fixtures!E198</f>
        <v>Bundesliga</v>
      </c>
      <c r="O198" s="25">
        <f>IF(Fixtures!C198&gt;7,Fixtures!D198)</f>
        <v>43806</v>
      </c>
      <c r="P198" s="24" t="str">
        <f>Fixtures!B198</f>
        <v>Wolfsburg</v>
      </c>
      <c r="Q198" s="22">
        <f>VLOOKUP($P198,CornerStats!$A$3:$AE$577,5,FALSE)</f>
        <v>9</v>
      </c>
      <c r="R198" s="22">
        <f>VLOOKUP($P198,CornerStats!$A$3:$AE$577,7,FALSE)</f>
        <v>8.8000000000000007</v>
      </c>
      <c r="S198" s="22">
        <f>VLOOKUP($P198,CornerStats!$A$3:$AE$577,8,FALSE)</f>
        <v>4.3</v>
      </c>
      <c r="T198" s="22">
        <f>VLOOKUP($P198,CornerStats!$A$3:$AE$577,10,FALSE)</f>
        <v>3.8</v>
      </c>
      <c r="U198" s="29">
        <f>VLOOKUP($P198,CornerStats!$A$3:$AE$577,11,FALSE)</f>
        <v>4.7</v>
      </c>
      <c r="V198" s="29">
        <f>VLOOKUP($P198,CornerStats!$A$3:$AE$577,13,FALSE)</f>
        <v>5</v>
      </c>
      <c r="W198" s="27">
        <f>VLOOKUP($P198,CornerStats!$A$3:$AE$577,14,FALSE)</f>
        <v>0.6</v>
      </c>
      <c r="X198" s="27">
        <f>VLOOKUP($P198,CornerStats!$A$3:$AE$577,16,FALSE)</f>
        <v>0.6</v>
      </c>
      <c r="Y198" s="27">
        <f>VLOOKUP($P198,CornerStats!$A$3:$AE$577,17,FALSE)</f>
        <v>0.3</v>
      </c>
      <c r="Z198" s="27">
        <f>VLOOKUP($P198,CornerStats!$A$3:$AE$577,19,FALSE)</f>
        <v>0.4</v>
      </c>
      <c r="AA198" s="27">
        <f>VLOOKUP($P198,CornerStats!$A$3:$AE$577,20,FALSE)</f>
        <v>1</v>
      </c>
      <c r="AB198" s="27">
        <f>VLOOKUP($P198,CornerStats!$A$3:$AE$577,22,FALSE)</f>
        <v>1</v>
      </c>
    </row>
    <row r="199" spans="1:28" hidden="1" x14ac:dyDescent="0.3">
      <c r="A199" s="22">
        <f>VLOOKUP($M199,CornerStats!$A$3:$AE$577,5,FALSE)</f>
        <v>8.5</v>
      </c>
      <c r="B199" s="22">
        <f>VLOOKUP($M199,CornerStats!$A$3:$AE$577,6,FALSE)</f>
        <v>8.1999999999999993</v>
      </c>
      <c r="C199" s="22">
        <f>VLOOKUP($M199,CornerStats!$A$3:$AE$577,8,FALSE)</f>
        <v>2.6</v>
      </c>
      <c r="D199" s="22">
        <f>VLOOKUP($M199,CornerStats!$A$3:$AE$577,9,FALSE)</f>
        <v>2</v>
      </c>
      <c r="E199" s="29">
        <f>VLOOKUP($M199,CornerStats!$A$3:$AE$577,11,FALSE)</f>
        <v>5.9</v>
      </c>
      <c r="F199" s="29">
        <f>VLOOKUP($M199,CornerStats!$A$3:$AE$577,12,FALSE)</f>
        <v>6.2</v>
      </c>
      <c r="G199" s="27">
        <f>VLOOKUP($M199,CornerStats!$A$3:$AE$577,14,FALSE)</f>
        <v>0.5</v>
      </c>
      <c r="H199" s="27">
        <f>VLOOKUP($M199,CornerStats!$A$3:$AE$577,15,FALSE)</f>
        <v>0.4</v>
      </c>
      <c r="I199" s="27">
        <f>VLOOKUP($M199,CornerStats!$A$3:$AE$577,17,FALSE)</f>
        <v>0.2</v>
      </c>
      <c r="J199" s="27">
        <f>VLOOKUP($M199,CornerStats!$A$3:$AE$577,18,FALSE)</f>
        <v>0.2</v>
      </c>
      <c r="K199" s="27">
        <f>VLOOKUP($M199,CornerStats!$A$3:$AE$577,20,FALSE)</f>
        <v>0.9</v>
      </c>
      <c r="L199" s="27">
        <f>VLOOKUP($M199,CornerStats!$A$3:$AE$577,21,FALSE)</f>
        <v>0.8</v>
      </c>
      <c r="M199" s="24" t="str">
        <f>Fixtures!A199</f>
        <v>Augsburg</v>
      </c>
      <c r="N199" s="24" t="str">
        <f>Fixtures!E199</f>
        <v>Bundesliga</v>
      </c>
      <c r="O199" s="25">
        <f>IF(Fixtures!C199&gt;7,Fixtures!D199)</f>
        <v>43806</v>
      </c>
      <c r="P199" s="24" t="str">
        <f>Fixtures!B199</f>
        <v>Mainz 05</v>
      </c>
      <c r="Q199" s="22">
        <f>VLOOKUP($P199,CornerStats!$A$3:$AE$577,5,FALSE)</f>
        <v>10.7</v>
      </c>
      <c r="R199" s="22">
        <f>VLOOKUP($P199,CornerStats!$A$3:$AE$577,7,FALSE)</f>
        <v>10.666666666666666</v>
      </c>
      <c r="S199" s="22">
        <f>VLOOKUP($P199,CornerStats!$A$3:$AE$577,8,FALSE)</f>
        <v>5</v>
      </c>
      <c r="T199" s="22">
        <f>VLOOKUP($P199,CornerStats!$A$3:$AE$577,10,FALSE)</f>
        <v>4.333333333333333</v>
      </c>
      <c r="U199" s="29">
        <f>VLOOKUP($P199,CornerStats!$A$3:$AE$577,11,FALSE)</f>
        <v>5.7</v>
      </c>
      <c r="V199" s="29">
        <f>VLOOKUP($P199,CornerStats!$A$3:$AE$577,13,FALSE)</f>
        <v>6.333333333333333</v>
      </c>
      <c r="W199" s="27">
        <f>VLOOKUP($P199,CornerStats!$A$3:$AE$577,14,FALSE)</f>
        <v>0.8</v>
      </c>
      <c r="X199" s="27">
        <f>VLOOKUP($P199,CornerStats!$A$3:$AE$577,16,FALSE)</f>
        <v>0.83333333333333337</v>
      </c>
      <c r="Y199" s="27">
        <f>VLOOKUP($P199,CornerStats!$A$3:$AE$577,17,FALSE)</f>
        <v>0.4</v>
      </c>
      <c r="Z199" s="27">
        <f>VLOOKUP($P199,CornerStats!$A$3:$AE$577,19,FALSE)</f>
        <v>0.33333333333333331</v>
      </c>
      <c r="AA199" s="27">
        <f>VLOOKUP($P199,CornerStats!$A$3:$AE$577,20,FALSE)</f>
        <v>0.8</v>
      </c>
      <c r="AB199" s="27">
        <f>VLOOKUP($P199,CornerStats!$A$3:$AE$577,22,FALSE)</f>
        <v>0.83333333333333337</v>
      </c>
    </row>
    <row r="200" spans="1:28" hidden="1" x14ac:dyDescent="0.3">
      <c r="A200" s="22">
        <f>VLOOKUP($M200,CornerStats!$A$3:$AE$577,5,FALSE)</f>
        <v>12.636363636363637</v>
      </c>
      <c r="B200" s="22">
        <f>VLOOKUP($M200,CornerStats!$A$3:$AE$577,6,FALSE)</f>
        <v>10.166666666666666</v>
      </c>
      <c r="C200" s="22">
        <f>VLOOKUP($M200,CornerStats!$A$3:$AE$577,8,FALSE)</f>
        <v>4.2727272727272725</v>
      </c>
      <c r="D200" s="22">
        <f>VLOOKUP($M200,CornerStats!$A$3:$AE$577,9,FALSE)</f>
        <v>4.666666666666667</v>
      </c>
      <c r="E200" s="29">
        <f>VLOOKUP($M200,CornerStats!$A$3:$AE$577,11,FALSE)</f>
        <v>8.3636363636363633</v>
      </c>
      <c r="F200" s="29">
        <f>VLOOKUP($M200,CornerStats!$A$3:$AE$577,12,FALSE)</f>
        <v>5.5</v>
      </c>
      <c r="G200" s="27">
        <f>VLOOKUP($M200,CornerStats!$A$3:$AE$577,14,FALSE)</f>
        <v>0.81818181818181823</v>
      </c>
      <c r="H200" s="27">
        <f>VLOOKUP($M200,CornerStats!$A$3:$AE$577,15,FALSE)</f>
        <v>0.66666666666666663</v>
      </c>
      <c r="I200" s="27">
        <f>VLOOKUP($M200,CornerStats!$A$3:$AE$577,17,FALSE)</f>
        <v>0.72727272727272729</v>
      </c>
      <c r="J200" s="27">
        <f>VLOOKUP($M200,CornerStats!$A$3:$AE$577,18,FALSE)</f>
        <v>0.5</v>
      </c>
      <c r="K200" s="27">
        <f>VLOOKUP($M200,CornerStats!$A$3:$AE$577,20,FALSE)</f>
        <v>0.27272727272727271</v>
      </c>
      <c r="L200" s="27">
        <f>VLOOKUP($M200,CornerStats!$A$3:$AE$577,21,FALSE)</f>
        <v>0.5</v>
      </c>
      <c r="M200" s="24" t="str">
        <f>Fixtures!A200</f>
        <v>Aston Villa</v>
      </c>
      <c r="N200" s="24" t="str">
        <f>Fixtures!E200</f>
        <v>Premier League</v>
      </c>
      <c r="O200" s="25">
        <f>IF(Fixtures!C200&gt;7,Fixtures!D200)</f>
        <v>43807</v>
      </c>
      <c r="P200" s="24" t="str">
        <f>Fixtures!B200</f>
        <v>Leicester City</v>
      </c>
      <c r="Q200" s="22">
        <f>VLOOKUP($P200,CornerStats!$A$3:$AE$577,5,FALSE)</f>
        <v>10.727272727272727</v>
      </c>
      <c r="R200" s="22">
        <f>VLOOKUP($P200,CornerStats!$A$3:$AE$577,7,FALSE)</f>
        <v>10.333333333333334</v>
      </c>
      <c r="S200" s="22">
        <f>VLOOKUP($P200,CornerStats!$A$3:$AE$577,8,FALSE)</f>
        <v>7.1818181818181817</v>
      </c>
      <c r="T200" s="22">
        <f>VLOOKUP($P200,CornerStats!$A$3:$AE$577,10,FALSE)</f>
        <v>6.166666666666667</v>
      </c>
      <c r="U200" s="29">
        <f>VLOOKUP($P200,CornerStats!$A$3:$AE$577,11,FALSE)</f>
        <v>3.5454545454545454</v>
      </c>
      <c r="V200" s="29">
        <f>VLOOKUP($P200,CornerStats!$A$3:$AE$577,13,FALSE)</f>
        <v>4.166666666666667</v>
      </c>
      <c r="W200" s="27">
        <f>VLOOKUP($P200,CornerStats!$A$3:$AE$577,14,FALSE)</f>
        <v>1</v>
      </c>
      <c r="X200" s="27">
        <f>VLOOKUP($P200,CornerStats!$A$3:$AE$577,16,FALSE)</f>
        <v>1</v>
      </c>
      <c r="Y200" s="27">
        <f>VLOOKUP($P200,CornerStats!$A$3:$AE$577,17,FALSE)</f>
        <v>0.45454545454545453</v>
      </c>
      <c r="Z200" s="27">
        <f>VLOOKUP($P200,CornerStats!$A$3:$AE$577,19,FALSE)</f>
        <v>0.5</v>
      </c>
      <c r="AA200" s="27">
        <f>VLOOKUP($P200,CornerStats!$A$3:$AE$577,20,FALSE)</f>
        <v>0.72727272727272729</v>
      </c>
      <c r="AB200" s="27">
        <f>VLOOKUP($P200,CornerStats!$A$3:$AE$577,22,FALSE)</f>
        <v>0.83333333333333337</v>
      </c>
    </row>
    <row r="201" spans="1:28" hidden="1" x14ac:dyDescent="0.3">
      <c r="A201" s="22">
        <f>VLOOKUP($M201,CornerStats!$A$3:$AE$577,5,FALSE)</f>
        <v>9.3636363636363633</v>
      </c>
      <c r="B201" s="22">
        <f>VLOOKUP($M201,CornerStats!$A$3:$AE$577,6,FALSE)</f>
        <v>10</v>
      </c>
      <c r="C201" s="22">
        <f>VLOOKUP($M201,CornerStats!$A$3:$AE$577,8,FALSE)</f>
        <v>4</v>
      </c>
      <c r="D201" s="22">
        <f>VLOOKUP($M201,CornerStats!$A$3:$AE$577,9,FALSE)</f>
        <v>5.166666666666667</v>
      </c>
      <c r="E201" s="29">
        <f>VLOOKUP($M201,CornerStats!$A$3:$AE$577,11,FALSE)</f>
        <v>5.3636363636363633</v>
      </c>
      <c r="F201" s="29">
        <f>VLOOKUP($M201,CornerStats!$A$3:$AE$577,12,FALSE)</f>
        <v>4.833333333333333</v>
      </c>
      <c r="G201" s="27">
        <f>VLOOKUP($M201,CornerStats!$A$3:$AE$577,14,FALSE)</f>
        <v>0.54545454545454541</v>
      </c>
      <c r="H201" s="27">
        <f>VLOOKUP($M201,CornerStats!$A$3:$AE$577,15,FALSE)</f>
        <v>0.66666666666666663</v>
      </c>
      <c r="I201" s="27">
        <f>VLOOKUP($M201,CornerStats!$A$3:$AE$577,17,FALSE)</f>
        <v>0.36363636363636365</v>
      </c>
      <c r="J201" s="27">
        <f>VLOOKUP($M201,CornerStats!$A$3:$AE$577,18,FALSE)</f>
        <v>0.5</v>
      </c>
      <c r="K201" s="27">
        <f>VLOOKUP($M201,CornerStats!$A$3:$AE$577,20,FALSE)</f>
        <v>0.72727272727272729</v>
      </c>
      <c r="L201" s="27">
        <f>VLOOKUP($M201,CornerStats!$A$3:$AE$577,21,FALSE)</f>
        <v>0.66666666666666663</v>
      </c>
      <c r="M201" s="24" t="str">
        <f>Fixtures!A201</f>
        <v>Brighton &amp; Hove Albion</v>
      </c>
      <c r="N201" s="24" t="str">
        <f>Fixtures!E201</f>
        <v>Premier League</v>
      </c>
      <c r="O201" s="25">
        <f>IF(Fixtures!C201&gt;7,Fixtures!D201)</f>
        <v>43807</v>
      </c>
      <c r="P201" s="24" t="str">
        <f>Fixtures!B201</f>
        <v>Wolverhampton Wanderers</v>
      </c>
      <c r="Q201" s="22">
        <f>VLOOKUP($P201,CornerStats!$A$3:$AE$577,5,FALSE)</f>
        <v>10.727272727272727</v>
      </c>
      <c r="R201" s="22">
        <f>VLOOKUP($P201,CornerStats!$A$3:$AE$577,7,FALSE)</f>
        <v>13</v>
      </c>
      <c r="S201" s="22">
        <f>VLOOKUP($P201,CornerStats!$A$3:$AE$577,8,FALSE)</f>
        <v>4.5454545454545459</v>
      </c>
      <c r="T201" s="22">
        <f>VLOOKUP($P201,CornerStats!$A$3:$AE$577,10,FALSE)</f>
        <v>5.5</v>
      </c>
      <c r="U201" s="29">
        <f>VLOOKUP($P201,CornerStats!$A$3:$AE$577,11,FALSE)</f>
        <v>6.1818181818181817</v>
      </c>
      <c r="V201" s="29">
        <f>VLOOKUP($P201,CornerStats!$A$3:$AE$577,13,FALSE)</f>
        <v>7.5</v>
      </c>
      <c r="W201" s="27">
        <f>VLOOKUP($P201,CornerStats!$A$3:$AE$577,14,FALSE)</f>
        <v>0.72727272727272729</v>
      </c>
      <c r="X201" s="27">
        <f>VLOOKUP($P201,CornerStats!$A$3:$AE$577,16,FALSE)</f>
        <v>1</v>
      </c>
      <c r="Y201" s="27">
        <f>VLOOKUP($P201,CornerStats!$A$3:$AE$577,17,FALSE)</f>
        <v>0.45454545454545453</v>
      </c>
      <c r="Z201" s="27">
        <f>VLOOKUP($P201,CornerStats!$A$3:$AE$577,19,FALSE)</f>
        <v>0.66666666666666663</v>
      </c>
      <c r="AA201" s="27">
        <f>VLOOKUP($P201,CornerStats!$A$3:$AE$577,20,FALSE)</f>
        <v>0.54545454545454541</v>
      </c>
      <c r="AB201" s="27">
        <f>VLOOKUP($P201,CornerStats!$A$3:$AE$577,22,FALSE)</f>
        <v>0.33333333333333331</v>
      </c>
    </row>
    <row r="202" spans="1:28" hidden="1" x14ac:dyDescent="0.3">
      <c r="A202" s="22">
        <f>VLOOKUP($M202,CornerStats!$A$3:$AE$577,5,FALSE)</f>
        <v>10.090909090909092</v>
      </c>
      <c r="B202" s="22">
        <f>VLOOKUP($M202,CornerStats!$A$3:$AE$577,6,FALSE)</f>
        <v>9.1999999999999993</v>
      </c>
      <c r="C202" s="22">
        <f>VLOOKUP($M202,CornerStats!$A$3:$AE$577,8,FALSE)</f>
        <v>3.4545454545454546</v>
      </c>
      <c r="D202" s="22">
        <f>VLOOKUP($M202,CornerStats!$A$3:$AE$577,9,FALSE)</f>
        <v>4.5999999999999996</v>
      </c>
      <c r="E202" s="29">
        <f>VLOOKUP($M202,CornerStats!$A$3:$AE$577,11,FALSE)</f>
        <v>6.6363636363636367</v>
      </c>
      <c r="F202" s="29">
        <f>VLOOKUP($M202,CornerStats!$A$3:$AE$577,12,FALSE)</f>
        <v>4.5999999999999996</v>
      </c>
      <c r="G202" s="27">
        <f>VLOOKUP($M202,CornerStats!$A$3:$AE$577,14,FALSE)</f>
        <v>0.81818181818181823</v>
      </c>
      <c r="H202" s="27">
        <f>VLOOKUP($M202,CornerStats!$A$3:$AE$577,15,FALSE)</f>
        <v>0.6</v>
      </c>
      <c r="I202" s="27">
        <f>VLOOKUP($M202,CornerStats!$A$3:$AE$577,17,FALSE)</f>
        <v>0.45454545454545453</v>
      </c>
      <c r="J202" s="27">
        <f>VLOOKUP($M202,CornerStats!$A$3:$AE$577,18,FALSE)</f>
        <v>0.2</v>
      </c>
      <c r="K202" s="27">
        <f>VLOOKUP($M202,CornerStats!$A$3:$AE$577,20,FALSE)</f>
        <v>0.81818181818181823</v>
      </c>
      <c r="L202" s="27">
        <f>VLOOKUP($M202,CornerStats!$A$3:$AE$577,21,FALSE)</f>
        <v>1</v>
      </c>
      <c r="M202" s="24" t="str">
        <f>Fixtures!A202</f>
        <v>Newcastle United</v>
      </c>
      <c r="N202" s="24" t="str">
        <f>Fixtures!E202</f>
        <v>Premier League</v>
      </c>
      <c r="O202" s="25">
        <f>IF(Fixtures!C202&gt;7,Fixtures!D202)</f>
        <v>43807</v>
      </c>
      <c r="P202" s="24" t="str">
        <f>Fixtures!B202</f>
        <v>Southampton</v>
      </c>
      <c r="Q202" s="22">
        <f>VLOOKUP($P202,CornerStats!$A$3:$AE$577,5,FALSE)</f>
        <v>10.636363636363637</v>
      </c>
      <c r="R202" s="22">
        <f>VLOOKUP($P202,CornerStats!$A$3:$AE$577,7,FALSE)</f>
        <v>12.166666666666666</v>
      </c>
      <c r="S202" s="22">
        <f>VLOOKUP($P202,CornerStats!$A$3:$AE$577,8,FALSE)</f>
        <v>3.9090909090909092</v>
      </c>
      <c r="T202" s="22">
        <f>VLOOKUP($P202,CornerStats!$A$3:$AE$577,10,FALSE)</f>
        <v>4.5</v>
      </c>
      <c r="U202" s="29">
        <f>VLOOKUP($P202,CornerStats!$A$3:$AE$577,11,FALSE)</f>
        <v>6.7272727272727275</v>
      </c>
      <c r="V202" s="29">
        <f>VLOOKUP($P202,CornerStats!$A$3:$AE$577,13,FALSE)</f>
        <v>7.666666666666667</v>
      </c>
      <c r="W202" s="27">
        <f>VLOOKUP($P202,CornerStats!$A$3:$AE$577,14,FALSE)</f>
        <v>0.72727272727272729</v>
      </c>
      <c r="X202" s="27">
        <f>VLOOKUP($P202,CornerStats!$A$3:$AE$577,16,FALSE)</f>
        <v>0.83333333333333337</v>
      </c>
      <c r="Y202" s="27">
        <f>VLOOKUP($P202,CornerStats!$A$3:$AE$577,17,FALSE)</f>
        <v>0.45454545454545453</v>
      </c>
      <c r="Z202" s="27">
        <f>VLOOKUP($P202,CornerStats!$A$3:$AE$577,19,FALSE)</f>
        <v>0.66666666666666663</v>
      </c>
      <c r="AA202" s="27">
        <f>VLOOKUP($P202,CornerStats!$A$3:$AE$577,20,FALSE)</f>
        <v>0.54545454545454541</v>
      </c>
      <c r="AB202" s="27">
        <f>VLOOKUP($P202,CornerStats!$A$3:$AE$577,22,FALSE)</f>
        <v>0.33333333333333331</v>
      </c>
    </row>
    <row r="203" spans="1:28" hidden="1" x14ac:dyDescent="0.3">
      <c r="A203" s="22">
        <f>VLOOKUP($M203,CornerStats!$A$3:$AE$577,5,FALSE)</f>
        <v>11.727272727272727</v>
      </c>
      <c r="B203" s="22">
        <f>VLOOKUP($M203,CornerStats!$A$3:$AE$577,6,FALSE)</f>
        <v>13.4</v>
      </c>
      <c r="C203" s="22">
        <f>VLOOKUP($M203,CornerStats!$A$3:$AE$577,8,FALSE)</f>
        <v>3.9090909090909092</v>
      </c>
      <c r="D203" s="22">
        <f>VLOOKUP($M203,CornerStats!$A$3:$AE$577,9,FALSE)</f>
        <v>4.4000000000000004</v>
      </c>
      <c r="E203" s="29">
        <f>VLOOKUP($M203,CornerStats!$A$3:$AE$577,11,FALSE)</f>
        <v>7.8181818181818183</v>
      </c>
      <c r="F203" s="29">
        <f>VLOOKUP($M203,CornerStats!$A$3:$AE$577,12,FALSE)</f>
        <v>9</v>
      </c>
      <c r="G203" s="27">
        <f>VLOOKUP($M203,CornerStats!$A$3:$AE$577,14,FALSE)</f>
        <v>0.90909090909090906</v>
      </c>
      <c r="H203" s="27">
        <f>VLOOKUP($M203,CornerStats!$A$3:$AE$577,15,FALSE)</f>
        <v>1</v>
      </c>
      <c r="I203" s="27">
        <f>VLOOKUP($M203,CornerStats!$A$3:$AE$577,17,FALSE)</f>
        <v>0.63636363636363635</v>
      </c>
      <c r="J203" s="27">
        <f>VLOOKUP($M203,CornerStats!$A$3:$AE$577,18,FALSE)</f>
        <v>0.8</v>
      </c>
      <c r="K203" s="27">
        <f>VLOOKUP($M203,CornerStats!$A$3:$AE$577,20,FALSE)</f>
        <v>0.54545454545454541</v>
      </c>
      <c r="L203" s="27">
        <f>VLOOKUP($M203,CornerStats!$A$3:$AE$577,21,FALSE)</f>
        <v>0.4</v>
      </c>
      <c r="M203" s="24" t="str">
        <f>Fixtures!A203</f>
        <v>Norwich City</v>
      </c>
      <c r="N203" s="24" t="str">
        <f>Fixtures!E203</f>
        <v>Premier League</v>
      </c>
      <c r="O203" s="25">
        <f>IF(Fixtures!C203&gt;7,Fixtures!D203)</f>
        <v>43807</v>
      </c>
      <c r="P203" s="24" t="str">
        <f>Fixtures!B203</f>
        <v>Sheffield United</v>
      </c>
      <c r="Q203" s="22">
        <f>VLOOKUP($P203,CornerStats!$A$3:$AE$577,5,FALSE)</f>
        <v>12.818181818181818</v>
      </c>
      <c r="R203" s="22">
        <f>VLOOKUP($P203,CornerStats!$A$3:$AE$577,7,FALSE)</f>
        <v>11.4</v>
      </c>
      <c r="S203" s="22">
        <f>VLOOKUP($P203,CornerStats!$A$3:$AE$577,8,FALSE)</f>
        <v>6.2727272727272725</v>
      </c>
      <c r="T203" s="22">
        <f>VLOOKUP($P203,CornerStats!$A$3:$AE$577,10,FALSE)</f>
        <v>4.4000000000000004</v>
      </c>
      <c r="U203" s="29">
        <f>VLOOKUP($P203,CornerStats!$A$3:$AE$577,11,FALSE)</f>
        <v>6.5454545454545459</v>
      </c>
      <c r="V203" s="29">
        <f>VLOOKUP($P203,CornerStats!$A$3:$AE$577,13,FALSE)</f>
        <v>7</v>
      </c>
      <c r="W203" s="27">
        <f>VLOOKUP($P203,CornerStats!$A$3:$AE$577,14,FALSE)</f>
        <v>0.81818181818181823</v>
      </c>
      <c r="X203" s="27">
        <f>VLOOKUP($P203,CornerStats!$A$3:$AE$577,16,FALSE)</f>
        <v>0.6</v>
      </c>
      <c r="Y203" s="27">
        <f>VLOOKUP($P203,CornerStats!$A$3:$AE$577,17,FALSE)</f>
        <v>0.81818181818181823</v>
      </c>
      <c r="Z203" s="27">
        <f>VLOOKUP($P203,CornerStats!$A$3:$AE$577,19,FALSE)</f>
        <v>0.6</v>
      </c>
      <c r="AA203" s="27">
        <f>VLOOKUP($P203,CornerStats!$A$3:$AE$577,20,FALSE)</f>
        <v>0.36363636363636365</v>
      </c>
      <c r="AB203" s="27">
        <f>VLOOKUP($P203,CornerStats!$A$3:$AE$577,22,FALSE)</f>
        <v>0.4</v>
      </c>
    </row>
    <row r="204" spans="1:28" hidden="1" x14ac:dyDescent="0.3">
      <c r="A204" s="22">
        <f>VLOOKUP($M204,CornerStats!$A$3:$AE$577,5,FALSE)</f>
        <v>9.9090909090909083</v>
      </c>
      <c r="B204" s="22">
        <f>VLOOKUP($M204,CornerStats!$A$3:$AE$577,6,FALSE)</f>
        <v>10.8</v>
      </c>
      <c r="C204" s="22">
        <f>VLOOKUP($M204,CornerStats!$A$3:$AE$577,8,FALSE)</f>
        <v>5.7272727272727275</v>
      </c>
      <c r="D204" s="22">
        <f>VLOOKUP($M204,CornerStats!$A$3:$AE$577,9,FALSE)</f>
        <v>6.4</v>
      </c>
      <c r="E204" s="29">
        <f>VLOOKUP($M204,CornerStats!$A$3:$AE$577,11,FALSE)</f>
        <v>4.1818181818181817</v>
      </c>
      <c r="F204" s="29">
        <f>VLOOKUP($M204,CornerStats!$A$3:$AE$577,12,FALSE)</f>
        <v>4.4000000000000004</v>
      </c>
      <c r="G204" s="27">
        <f>VLOOKUP($M204,CornerStats!$A$3:$AE$577,14,FALSE)</f>
        <v>0.72727272727272729</v>
      </c>
      <c r="H204" s="27">
        <f>VLOOKUP($M204,CornerStats!$A$3:$AE$577,15,FALSE)</f>
        <v>0.8</v>
      </c>
      <c r="I204" s="27">
        <f>VLOOKUP($M204,CornerStats!$A$3:$AE$577,17,FALSE)</f>
        <v>0.36363636363636365</v>
      </c>
      <c r="J204" s="27">
        <f>VLOOKUP($M204,CornerStats!$A$3:$AE$577,18,FALSE)</f>
        <v>0.4</v>
      </c>
      <c r="K204" s="27">
        <f>VLOOKUP($M204,CornerStats!$A$3:$AE$577,20,FALSE)</f>
        <v>0.63636363636363635</v>
      </c>
      <c r="L204" s="27">
        <f>VLOOKUP($M204,CornerStats!$A$3:$AE$577,21,FALSE)</f>
        <v>0.6</v>
      </c>
      <c r="M204" s="24" t="str">
        <f>Fixtures!A204</f>
        <v>Bologna</v>
      </c>
      <c r="N204" s="24" t="str">
        <f>Fixtures!E204</f>
        <v>Serie A</v>
      </c>
      <c r="O204" s="25">
        <f>IF(Fixtures!C204&gt;7,Fixtures!D204)</f>
        <v>43807</v>
      </c>
      <c r="P204" s="24" t="str">
        <f>Fixtures!B204</f>
        <v>Milan</v>
      </c>
      <c r="Q204" s="22">
        <f>VLOOKUP($P204,CornerStats!$A$3:$AE$577,5,FALSE)</f>
        <v>10</v>
      </c>
      <c r="R204" s="22">
        <f>VLOOKUP($P204,CornerStats!$A$3:$AE$577,7,FALSE)</f>
        <v>9.8000000000000007</v>
      </c>
      <c r="S204" s="22">
        <f>VLOOKUP($P204,CornerStats!$A$3:$AE$577,8,FALSE)</f>
        <v>5.2727272727272725</v>
      </c>
      <c r="T204" s="22">
        <f>VLOOKUP($P204,CornerStats!$A$3:$AE$577,10,FALSE)</f>
        <v>4.8</v>
      </c>
      <c r="U204" s="29">
        <f>VLOOKUP($P204,CornerStats!$A$3:$AE$577,11,FALSE)</f>
        <v>4.7272727272727275</v>
      </c>
      <c r="V204" s="29">
        <f>VLOOKUP($P204,CornerStats!$A$3:$AE$577,13,FALSE)</f>
        <v>5</v>
      </c>
      <c r="W204" s="27">
        <f>VLOOKUP($P204,CornerStats!$A$3:$AE$577,14,FALSE)</f>
        <v>0.63636363636363635</v>
      </c>
      <c r="X204" s="27">
        <f>VLOOKUP($P204,CornerStats!$A$3:$AE$577,16,FALSE)</f>
        <v>0.6</v>
      </c>
      <c r="Y204" s="27">
        <f>VLOOKUP($P204,CornerStats!$A$3:$AE$577,17,FALSE)</f>
        <v>0.36363636363636365</v>
      </c>
      <c r="Z204" s="27">
        <f>VLOOKUP($P204,CornerStats!$A$3:$AE$577,19,FALSE)</f>
        <v>0.4</v>
      </c>
      <c r="AA204" s="27">
        <f>VLOOKUP($P204,CornerStats!$A$3:$AE$577,20,FALSE)</f>
        <v>0.63636363636363635</v>
      </c>
      <c r="AB204" s="27">
        <f>VLOOKUP($P204,CornerStats!$A$3:$AE$577,22,FALSE)</f>
        <v>0.6</v>
      </c>
    </row>
    <row r="205" spans="1:28" hidden="1" x14ac:dyDescent="0.3">
      <c r="A205" s="22">
        <f>VLOOKUP($M205,CornerStats!$A$3:$AE$577,5,FALSE)</f>
        <v>12.363636363636363</v>
      </c>
      <c r="B205" s="22">
        <f>VLOOKUP($M205,CornerStats!$A$3:$AE$577,6,FALSE)</f>
        <v>12.6</v>
      </c>
      <c r="C205" s="22">
        <f>VLOOKUP($M205,CornerStats!$A$3:$AE$577,8,FALSE)</f>
        <v>3.8181818181818183</v>
      </c>
      <c r="D205" s="22">
        <f>VLOOKUP($M205,CornerStats!$A$3:$AE$577,9,FALSE)</f>
        <v>3.8</v>
      </c>
      <c r="E205" s="29">
        <f>VLOOKUP($M205,CornerStats!$A$3:$AE$577,11,FALSE)</f>
        <v>8.545454545454545</v>
      </c>
      <c r="F205" s="29">
        <f>VLOOKUP($M205,CornerStats!$A$3:$AE$577,12,FALSE)</f>
        <v>8.8000000000000007</v>
      </c>
      <c r="G205" s="27">
        <f>VLOOKUP($M205,CornerStats!$A$3:$AE$577,14,FALSE)</f>
        <v>1</v>
      </c>
      <c r="H205" s="27">
        <f>VLOOKUP($M205,CornerStats!$A$3:$AE$577,15,FALSE)</f>
        <v>1</v>
      </c>
      <c r="I205" s="27">
        <f>VLOOKUP($M205,CornerStats!$A$3:$AE$577,17,FALSE)</f>
        <v>0.63636363636363635</v>
      </c>
      <c r="J205" s="27">
        <f>VLOOKUP($M205,CornerStats!$A$3:$AE$577,18,FALSE)</f>
        <v>0.6</v>
      </c>
      <c r="K205" s="27">
        <f>VLOOKUP($M205,CornerStats!$A$3:$AE$577,20,FALSE)</f>
        <v>0.45454545454545453</v>
      </c>
      <c r="L205" s="27">
        <f>VLOOKUP($M205,CornerStats!$A$3:$AE$577,21,FALSE)</f>
        <v>0.4</v>
      </c>
      <c r="M205" s="24" t="str">
        <f>Fixtures!A205</f>
        <v>Lecce</v>
      </c>
      <c r="N205" s="24" t="str">
        <f>Fixtures!E205</f>
        <v>Serie A</v>
      </c>
      <c r="O205" s="25">
        <f>IF(Fixtures!C205&gt;7,Fixtures!D205)</f>
        <v>43807</v>
      </c>
      <c r="P205" s="24" t="str">
        <f>Fixtures!B205</f>
        <v>Genoa</v>
      </c>
      <c r="Q205" s="22">
        <f>VLOOKUP($P205,CornerStats!$A$3:$AE$577,5,FALSE)</f>
        <v>10.545454545454545</v>
      </c>
      <c r="R205" s="22">
        <f>VLOOKUP($P205,CornerStats!$A$3:$AE$577,7,FALSE)</f>
        <v>9.4</v>
      </c>
      <c r="S205" s="22">
        <f>VLOOKUP($P205,CornerStats!$A$3:$AE$577,8,FALSE)</f>
        <v>5.6363636363636367</v>
      </c>
      <c r="T205" s="22">
        <f>VLOOKUP($P205,CornerStats!$A$3:$AE$577,10,FALSE)</f>
        <v>4</v>
      </c>
      <c r="U205" s="29">
        <f>VLOOKUP($P205,CornerStats!$A$3:$AE$577,11,FALSE)</f>
        <v>4.9090909090909092</v>
      </c>
      <c r="V205" s="29">
        <f>VLOOKUP($P205,CornerStats!$A$3:$AE$577,13,FALSE)</f>
        <v>5.4</v>
      </c>
      <c r="W205" s="27">
        <f>VLOOKUP($P205,CornerStats!$A$3:$AE$577,14,FALSE)</f>
        <v>0.63636363636363635</v>
      </c>
      <c r="X205" s="27">
        <f>VLOOKUP($P205,CornerStats!$A$3:$AE$577,16,FALSE)</f>
        <v>0.6</v>
      </c>
      <c r="Y205" s="27">
        <f>VLOOKUP($P205,CornerStats!$A$3:$AE$577,17,FALSE)</f>
        <v>0.45454545454545453</v>
      </c>
      <c r="Z205" s="27">
        <f>VLOOKUP($P205,CornerStats!$A$3:$AE$577,19,FALSE)</f>
        <v>0.4</v>
      </c>
      <c r="AA205" s="27">
        <f>VLOOKUP($P205,CornerStats!$A$3:$AE$577,20,FALSE)</f>
        <v>0.54545454545454541</v>
      </c>
      <c r="AB205" s="27">
        <f>VLOOKUP($P205,CornerStats!$A$3:$AE$577,22,FALSE)</f>
        <v>0.6</v>
      </c>
    </row>
    <row r="206" spans="1:28" hidden="1" x14ac:dyDescent="0.3">
      <c r="A206" s="22">
        <f>VLOOKUP($M206,CornerStats!$A$3:$AE$577,5,FALSE)</f>
        <v>12.818181818181818</v>
      </c>
      <c r="B206" s="22">
        <f>VLOOKUP($M206,CornerStats!$A$3:$AE$577,6,FALSE)</f>
        <v>14.2</v>
      </c>
      <c r="C206" s="22">
        <f>VLOOKUP($M206,CornerStats!$A$3:$AE$577,8,FALSE)</f>
        <v>5.6363636363636367</v>
      </c>
      <c r="D206" s="22">
        <f>VLOOKUP($M206,CornerStats!$A$3:$AE$577,9,FALSE)</f>
        <v>7</v>
      </c>
      <c r="E206" s="29">
        <f>VLOOKUP($M206,CornerStats!$A$3:$AE$577,11,FALSE)</f>
        <v>7.1818181818181817</v>
      </c>
      <c r="F206" s="29">
        <f>VLOOKUP($M206,CornerStats!$A$3:$AE$577,12,FALSE)</f>
        <v>7.2</v>
      </c>
      <c r="G206" s="27">
        <f>VLOOKUP($M206,CornerStats!$A$3:$AE$577,14,FALSE)</f>
        <v>0.90909090909090906</v>
      </c>
      <c r="H206" s="27">
        <f>VLOOKUP($M206,CornerStats!$A$3:$AE$577,15,FALSE)</f>
        <v>1</v>
      </c>
      <c r="I206" s="27">
        <f>VLOOKUP($M206,CornerStats!$A$3:$AE$577,17,FALSE)</f>
        <v>0.81818181818181823</v>
      </c>
      <c r="J206" s="27">
        <f>VLOOKUP($M206,CornerStats!$A$3:$AE$577,18,FALSE)</f>
        <v>1</v>
      </c>
      <c r="K206" s="27">
        <f>VLOOKUP($M206,CornerStats!$A$3:$AE$577,20,FALSE)</f>
        <v>0.18181818181818182</v>
      </c>
      <c r="L206" s="27">
        <f>VLOOKUP($M206,CornerStats!$A$3:$AE$577,21,FALSE)</f>
        <v>0</v>
      </c>
      <c r="M206" s="24" t="str">
        <f>Fixtures!A206</f>
        <v>Sampdoria</v>
      </c>
      <c r="N206" s="24" t="str">
        <f>Fixtures!E206</f>
        <v>Serie A</v>
      </c>
      <c r="O206" s="25">
        <f>IF(Fixtures!C206&gt;7,Fixtures!D206)</f>
        <v>43807</v>
      </c>
      <c r="P206" s="24" t="str">
        <f>Fixtures!B206</f>
        <v>Parma</v>
      </c>
      <c r="Q206" s="22">
        <f>VLOOKUP($P206,CornerStats!$A$3:$AE$577,5,FALSE)</f>
        <v>10.818181818181818</v>
      </c>
      <c r="R206" s="22">
        <f>VLOOKUP($P206,CornerStats!$A$3:$AE$577,7,FALSE)</f>
        <v>9.4</v>
      </c>
      <c r="S206" s="22">
        <f>VLOOKUP($P206,CornerStats!$A$3:$AE$577,8,FALSE)</f>
        <v>5.6363636363636367</v>
      </c>
      <c r="T206" s="22">
        <f>VLOOKUP($P206,CornerStats!$A$3:$AE$577,10,FALSE)</f>
        <v>3.6</v>
      </c>
      <c r="U206" s="29">
        <f>VLOOKUP($P206,CornerStats!$A$3:$AE$577,11,FALSE)</f>
        <v>5.1818181818181817</v>
      </c>
      <c r="V206" s="29">
        <f>VLOOKUP($P206,CornerStats!$A$3:$AE$577,13,FALSE)</f>
        <v>5.8</v>
      </c>
      <c r="W206" s="27">
        <f>VLOOKUP($P206,CornerStats!$A$3:$AE$577,14,FALSE)</f>
        <v>0.81818181818181823</v>
      </c>
      <c r="X206" s="27">
        <f>VLOOKUP($P206,CornerStats!$A$3:$AE$577,16,FALSE)</f>
        <v>0.6</v>
      </c>
      <c r="Y206" s="27">
        <f>VLOOKUP($P206,CornerStats!$A$3:$AE$577,17,FALSE)</f>
        <v>0.45454545454545453</v>
      </c>
      <c r="Z206" s="27">
        <f>VLOOKUP($P206,CornerStats!$A$3:$AE$577,19,FALSE)</f>
        <v>0.4</v>
      </c>
      <c r="AA206" s="27">
        <f>VLOOKUP($P206,CornerStats!$A$3:$AE$577,20,FALSE)</f>
        <v>0.54545454545454541</v>
      </c>
      <c r="AB206" s="27">
        <f>VLOOKUP($P206,CornerStats!$A$3:$AE$577,22,FALSE)</f>
        <v>0.6</v>
      </c>
    </row>
    <row r="207" spans="1:28" hidden="1" x14ac:dyDescent="0.3">
      <c r="A207" s="22">
        <f>VLOOKUP($M207,CornerStats!$A$3:$AE$577,5,FALSE)</f>
        <v>11.5</v>
      </c>
      <c r="B207" s="22">
        <f>VLOOKUP($M207,CornerStats!$A$3:$AE$577,6,FALSE)</f>
        <v>11.4</v>
      </c>
      <c r="C207" s="22">
        <f>VLOOKUP($M207,CornerStats!$A$3:$AE$577,8,FALSE)</f>
        <v>5</v>
      </c>
      <c r="D207" s="22">
        <f>VLOOKUP($M207,CornerStats!$A$3:$AE$577,9,FALSE)</f>
        <v>5.2</v>
      </c>
      <c r="E207" s="29">
        <f>VLOOKUP($M207,CornerStats!$A$3:$AE$577,11,FALSE)</f>
        <v>6.5</v>
      </c>
      <c r="F207" s="29">
        <f>VLOOKUP($M207,CornerStats!$A$3:$AE$577,12,FALSE)</f>
        <v>6.2</v>
      </c>
      <c r="G207" s="27">
        <f>VLOOKUP($M207,CornerStats!$A$3:$AE$577,14,FALSE)</f>
        <v>1</v>
      </c>
      <c r="H207" s="27">
        <f>VLOOKUP($M207,CornerStats!$A$3:$AE$577,15,FALSE)</f>
        <v>1</v>
      </c>
      <c r="I207" s="27">
        <f>VLOOKUP($M207,CornerStats!$A$3:$AE$577,17,FALSE)</f>
        <v>0.5</v>
      </c>
      <c r="J207" s="27">
        <f>VLOOKUP($M207,CornerStats!$A$3:$AE$577,18,FALSE)</f>
        <v>0.4</v>
      </c>
      <c r="K207" s="27">
        <f>VLOOKUP($M207,CornerStats!$A$3:$AE$577,20,FALSE)</f>
        <v>0.5</v>
      </c>
      <c r="L207" s="27">
        <f>VLOOKUP($M207,CornerStats!$A$3:$AE$577,21,FALSE)</f>
        <v>0.6</v>
      </c>
      <c r="M207" s="24" t="str">
        <f>Fixtures!A207</f>
        <v>Sassuolo</v>
      </c>
      <c r="N207" s="24" t="str">
        <f>Fixtures!E207</f>
        <v>Serie A</v>
      </c>
      <c r="O207" s="25">
        <f>IF(Fixtures!C207&gt;7,Fixtures!D207)</f>
        <v>43807</v>
      </c>
      <c r="P207" s="24" t="str">
        <f>Fixtures!B207</f>
        <v>Cagliari</v>
      </c>
      <c r="Q207" s="22">
        <f>VLOOKUP($P207,CornerStats!$A$3:$AE$577,5,FALSE)</f>
        <v>11.545454545454545</v>
      </c>
      <c r="R207" s="22">
        <f>VLOOKUP($P207,CornerStats!$A$3:$AE$577,7,FALSE)</f>
        <v>13.8</v>
      </c>
      <c r="S207" s="22">
        <f>VLOOKUP($P207,CornerStats!$A$3:$AE$577,8,FALSE)</f>
        <v>4.3636363636363633</v>
      </c>
      <c r="T207" s="22">
        <f>VLOOKUP($P207,CornerStats!$A$3:$AE$577,10,FALSE)</f>
        <v>3.6</v>
      </c>
      <c r="U207" s="29">
        <f>VLOOKUP($P207,CornerStats!$A$3:$AE$577,11,FALSE)</f>
        <v>7.1818181818181817</v>
      </c>
      <c r="V207" s="29">
        <f>VLOOKUP($P207,CornerStats!$A$3:$AE$577,13,FALSE)</f>
        <v>10.199999999999999</v>
      </c>
      <c r="W207" s="27">
        <f>VLOOKUP($P207,CornerStats!$A$3:$AE$577,14,FALSE)</f>
        <v>0.63636363636363635</v>
      </c>
      <c r="X207" s="27">
        <f>VLOOKUP($P207,CornerStats!$A$3:$AE$577,16,FALSE)</f>
        <v>0.8</v>
      </c>
      <c r="Y207" s="27">
        <f>VLOOKUP($P207,CornerStats!$A$3:$AE$577,17,FALSE)</f>
        <v>0.54545454545454541</v>
      </c>
      <c r="Z207" s="27">
        <f>VLOOKUP($P207,CornerStats!$A$3:$AE$577,19,FALSE)</f>
        <v>0.8</v>
      </c>
      <c r="AA207" s="27">
        <f>VLOOKUP($P207,CornerStats!$A$3:$AE$577,20,FALSE)</f>
        <v>0.45454545454545453</v>
      </c>
      <c r="AB207" s="27">
        <f>VLOOKUP($P207,CornerStats!$A$3:$AE$577,22,FALSE)</f>
        <v>0.2</v>
      </c>
    </row>
    <row r="208" spans="1:28" hidden="1" x14ac:dyDescent="0.3">
      <c r="A208" s="22">
        <f>VLOOKUP($M208,CornerStats!$A$3:$AE$577,5,FALSE)</f>
        <v>12.636363636363637</v>
      </c>
      <c r="B208" s="22">
        <f>VLOOKUP($M208,CornerStats!$A$3:$AE$577,6,FALSE)</f>
        <v>11.666666666666666</v>
      </c>
      <c r="C208" s="22">
        <f>VLOOKUP($M208,CornerStats!$A$3:$AE$577,8,FALSE)</f>
        <v>5.6363636363636367</v>
      </c>
      <c r="D208" s="22">
        <f>VLOOKUP($M208,CornerStats!$A$3:$AE$577,9,FALSE)</f>
        <v>6.166666666666667</v>
      </c>
      <c r="E208" s="29">
        <f>VLOOKUP($M208,CornerStats!$A$3:$AE$577,11,FALSE)</f>
        <v>7</v>
      </c>
      <c r="F208" s="29">
        <f>VLOOKUP($M208,CornerStats!$A$3:$AE$577,12,FALSE)</f>
        <v>5.5</v>
      </c>
      <c r="G208" s="27">
        <f>VLOOKUP($M208,CornerStats!$A$3:$AE$577,14,FALSE)</f>
        <v>0.90909090909090906</v>
      </c>
      <c r="H208" s="27">
        <f>VLOOKUP($M208,CornerStats!$A$3:$AE$577,15,FALSE)</f>
        <v>0.83333333333333337</v>
      </c>
      <c r="I208" s="27">
        <f>VLOOKUP($M208,CornerStats!$A$3:$AE$577,17,FALSE)</f>
        <v>0.90909090909090906</v>
      </c>
      <c r="J208" s="27">
        <f>VLOOKUP($M208,CornerStats!$A$3:$AE$577,18,FALSE)</f>
        <v>0.83333333333333337</v>
      </c>
      <c r="K208" s="27">
        <f>VLOOKUP($M208,CornerStats!$A$3:$AE$577,20,FALSE)</f>
        <v>0.18181818181818182</v>
      </c>
      <c r="L208" s="27">
        <f>VLOOKUP($M208,CornerStats!$A$3:$AE$577,21,FALSE)</f>
        <v>0.33333333333333331</v>
      </c>
      <c r="M208" s="24" t="str">
        <f>Fixtures!A208</f>
        <v>SPAL</v>
      </c>
      <c r="N208" s="24" t="str">
        <f>Fixtures!E208</f>
        <v>Serie A</v>
      </c>
      <c r="O208" s="25">
        <f>IF(Fixtures!C208&gt;7,Fixtures!D208)</f>
        <v>43807</v>
      </c>
      <c r="P208" s="24" t="str">
        <f>Fixtures!B208</f>
        <v>Brescia</v>
      </c>
      <c r="Q208" s="22">
        <f>VLOOKUP($P208,CornerStats!$A$3:$AE$577,5,FALSE)</f>
        <v>11.5</v>
      </c>
      <c r="R208" s="22">
        <f>VLOOKUP($P208,CornerStats!$A$3:$AE$577,7,FALSE)</f>
        <v>10.666666666666666</v>
      </c>
      <c r="S208" s="22">
        <f>VLOOKUP($P208,CornerStats!$A$3:$AE$577,8,FALSE)</f>
        <v>5.2</v>
      </c>
      <c r="T208" s="22">
        <f>VLOOKUP($P208,CornerStats!$A$3:$AE$577,10,FALSE)</f>
        <v>5.166666666666667</v>
      </c>
      <c r="U208" s="29">
        <f>VLOOKUP($P208,CornerStats!$A$3:$AE$577,11,FALSE)</f>
        <v>6.3</v>
      </c>
      <c r="V208" s="29">
        <f>VLOOKUP($P208,CornerStats!$A$3:$AE$577,13,FALSE)</f>
        <v>5.5</v>
      </c>
      <c r="W208" s="27">
        <f>VLOOKUP($P208,CornerStats!$A$3:$AE$577,14,FALSE)</f>
        <v>0.6</v>
      </c>
      <c r="X208" s="27">
        <f>VLOOKUP($P208,CornerStats!$A$3:$AE$577,16,FALSE)</f>
        <v>0.5</v>
      </c>
      <c r="Y208" s="27">
        <f>VLOOKUP($P208,CornerStats!$A$3:$AE$577,17,FALSE)</f>
        <v>0.6</v>
      </c>
      <c r="Z208" s="27">
        <f>VLOOKUP($P208,CornerStats!$A$3:$AE$577,19,FALSE)</f>
        <v>0.5</v>
      </c>
      <c r="AA208" s="27">
        <f>VLOOKUP($P208,CornerStats!$A$3:$AE$577,20,FALSE)</f>
        <v>0.4</v>
      </c>
      <c r="AB208" s="27">
        <f>VLOOKUP($P208,CornerStats!$A$3:$AE$577,22,FALSE)</f>
        <v>0.5</v>
      </c>
    </row>
    <row r="209" spans="1:28" hidden="1" x14ac:dyDescent="0.3">
      <c r="A209" s="22">
        <f>VLOOKUP($M209,CornerStats!$A$3:$AE$577,5,FALSE)</f>
        <v>12.090909090909092</v>
      </c>
      <c r="B209" s="22">
        <f>VLOOKUP($M209,CornerStats!$A$3:$AE$577,6,FALSE)</f>
        <v>12.166666666666666</v>
      </c>
      <c r="C209" s="22">
        <f>VLOOKUP($M209,CornerStats!$A$3:$AE$577,8,FALSE)</f>
        <v>5.1818181818181817</v>
      </c>
      <c r="D209" s="22">
        <f>VLOOKUP($M209,CornerStats!$A$3:$AE$577,9,FALSE)</f>
        <v>6.166666666666667</v>
      </c>
      <c r="E209" s="29">
        <f>VLOOKUP($M209,CornerStats!$A$3:$AE$577,11,FALSE)</f>
        <v>6.9090909090909092</v>
      </c>
      <c r="F209" s="29">
        <f>VLOOKUP($M209,CornerStats!$A$3:$AE$577,12,FALSE)</f>
        <v>6</v>
      </c>
      <c r="G209" s="27">
        <f>VLOOKUP($M209,CornerStats!$A$3:$AE$577,14,FALSE)</f>
        <v>0.81818181818181823</v>
      </c>
      <c r="H209" s="27">
        <f>VLOOKUP($M209,CornerStats!$A$3:$AE$577,15,FALSE)</f>
        <v>0.83333333333333337</v>
      </c>
      <c r="I209" s="27">
        <f>VLOOKUP($M209,CornerStats!$A$3:$AE$577,17,FALSE)</f>
        <v>0.45454545454545453</v>
      </c>
      <c r="J209" s="27">
        <f>VLOOKUP($M209,CornerStats!$A$3:$AE$577,18,FALSE)</f>
        <v>0.5</v>
      </c>
      <c r="K209" s="27">
        <f>VLOOKUP($M209,CornerStats!$A$3:$AE$577,20,FALSE)</f>
        <v>0.54545454545454541</v>
      </c>
      <c r="L209" s="27">
        <f>VLOOKUP($M209,CornerStats!$A$3:$AE$577,21,FALSE)</f>
        <v>0.5</v>
      </c>
      <c r="M209" s="24" t="str">
        <f>Fixtures!A209</f>
        <v>Torino</v>
      </c>
      <c r="N209" s="24" t="str">
        <f>Fixtures!E209</f>
        <v>Serie A</v>
      </c>
      <c r="O209" s="25">
        <f>IF(Fixtures!C209&gt;7,Fixtures!D209)</f>
        <v>43807</v>
      </c>
      <c r="P209" s="24" t="str">
        <f>Fixtures!B209</f>
        <v>Fiorentina</v>
      </c>
      <c r="Q209" s="22">
        <f>VLOOKUP($P209,CornerStats!$A$3:$AE$577,5,FALSE)</f>
        <v>10.636363636363637</v>
      </c>
      <c r="R209" s="22">
        <f>VLOOKUP($P209,CornerStats!$A$3:$AE$577,7,FALSE)</f>
        <v>12.4</v>
      </c>
      <c r="S209" s="22">
        <f>VLOOKUP($P209,CornerStats!$A$3:$AE$577,8,FALSE)</f>
        <v>6.5454545454545459</v>
      </c>
      <c r="T209" s="22">
        <f>VLOOKUP($P209,CornerStats!$A$3:$AE$577,10,FALSE)</f>
        <v>6.2</v>
      </c>
      <c r="U209" s="29">
        <f>VLOOKUP($P209,CornerStats!$A$3:$AE$577,11,FALSE)</f>
        <v>4.0909090909090908</v>
      </c>
      <c r="V209" s="29">
        <f>VLOOKUP($P209,CornerStats!$A$3:$AE$577,13,FALSE)</f>
        <v>6.2</v>
      </c>
      <c r="W209" s="27">
        <f>VLOOKUP($P209,CornerStats!$A$3:$AE$577,14,FALSE)</f>
        <v>0.81818181818181823</v>
      </c>
      <c r="X209" s="27">
        <f>VLOOKUP($P209,CornerStats!$A$3:$AE$577,16,FALSE)</f>
        <v>1</v>
      </c>
      <c r="Y209" s="27">
        <f>VLOOKUP($P209,CornerStats!$A$3:$AE$577,17,FALSE)</f>
        <v>0.27272727272727271</v>
      </c>
      <c r="Z209" s="27">
        <f>VLOOKUP($P209,CornerStats!$A$3:$AE$577,19,FALSE)</f>
        <v>0.4</v>
      </c>
      <c r="AA209" s="27">
        <f>VLOOKUP($P209,CornerStats!$A$3:$AE$577,20,FALSE)</f>
        <v>0.72727272727272729</v>
      </c>
      <c r="AB209" s="27">
        <f>VLOOKUP($P209,CornerStats!$A$3:$AE$577,22,FALSE)</f>
        <v>0.6</v>
      </c>
    </row>
    <row r="210" spans="1:28" hidden="1" x14ac:dyDescent="0.3">
      <c r="A210" s="22">
        <f>VLOOKUP($M210,CornerStats!$A$3:$AE$577,5,FALSE)</f>
        <v>11.5</v>
      </c>
      <c r="B210" s="22">
        <f>VLOOKUP($M210,CornerStats!$A$3:$AE$577,6,FALSE)</f>
        <v>12</v>
      </c>
      <c r="C210" s="22">
        <f>VLOOKUP($M210,CornerStats!$A$3:$AE$577,8,FALSE)</f>
        <v>4.583333333333333</v>
      </c>
      <c r="D210" s="22">
        <f>VLOOKUP($M210,CornerStats!$A$3:$AE$577,9,FALSE)</f>
        <v>6</v>
      </c>
      <c r="E210" s="29">
        <f>VLOOKUP($M210,CornerStats!$A$3:$AE$577,11,FALSE)</f>
        <v>6.916666666666667</v>
      </c>
      <c r="F210" s="29">
        <f>VLOOKUP($M210,CornerStats!$A$3:$AE$577,12,FALSE)</f>
        <v>6</v>
      </c>
      <c r="G210" s="27">
        <f>VLOOKUP($M210,CornerStats!$A$3:$AE$577,14,FALSE)</f>
        <v>0.75</v>
      </c>
      <c r="H210" s="27">
        <f>VLOOKUP($M210,CornerStats!$A$3:$AE$577,15,FALSE)</f>
        <v>0.66666666666666663</v>
      </c>
      <c r="I210" s="27">
        <f>VLOOKUP($M210,CornerStats!$A$3:$AE$577,17,FALSE)</f>
        <v>0.66666666666666663</v>
      </c>
      <c r="J210" s="27">
        <f>VLOOKUP($M210,CornerStats!$A$3:$AE$577,18,FALSE)</f>
        <v>0.66666666666666663</v>
      </c>
      <c r="K210" s="27">
        <f>VLOOKUP($M210,CornerStats!$A$3:$AE$577,20,FALSE)</f>
        <v>0.5</v>
      </c>
      <c r="L210" s="27">
        <f>VLOOKUP($M210,CornerStats!$A$3:$AE$577,21,FALSE)</f>
        <v>0.5</v>
      </c>
      <c r="M210" s="24" t="str">
        <f>Fixtures!A210</f>
        <v>Real Betis</v>
      </c>
      <c r="N210" s="24" t="str">
        <f>Fixtures!E210</f>
        <v>La Liga</v>
      </c>
      <c r="O210" s="25">
        <f>IF(Fixtures!C210&gt;7,Fixtures!D210)</f>
        <v>43807</v>
      </c>
      <c r="P210" s="24" t="str">
        <f>Fixtures!B210</f>
        <v>Athletic Club</v>
      </c>
      <c r="Q210" s="22">
        <f>VLOOKUP($P210,CornerStats!$A$3:$AE$577,5,FALSE)</f>
        <v>9.8333333333333339</v>
      </c>
      <c r="R210" s="22">
        <f>VLOOKUP($P210,CornerStats!$A$3:$AE$577,7,FALSE)</f>
        <v>11.833333333333334</v>
      </c>
      <c r="S210" s="22">
        <f>VLOOKUP($P210,CornerStats!$A$3:$AE$577,8,FALSE)</f>
        <v>4.916666666666667</v>
      </c>
      <c r="T210" s="22">
        <f>VLOOKUP($P210,CornerStats!$A$3:$AE$577,10,FALSE)</f>
        <v>6.333333333333333</v>
      </c>
      <c r="U210" s="29">
        <f>VLOOKUP($P210,CornerStats!$A$3:$AE$577,11,FALSE)</f>
        <v>4.916666666666667</v>
      </c>
      <c r="V210" s="29">
        <f>VLOOKUP($P210,CornerStats!$A$3:$AE$577,13,FALSE)</f>
        <v>5.5</v>
      </c>
      <c r="W210" s="27">
        <f>VLOOKUP($P210,CornerStats!$A$3:$AE$577,14,FALSE)</f>
        <v>0.66666666666666663</v>
      </c>
      <c r="X210" s="27">
        <f>VLOOKUP($P210,CornerStats!$A$3:$AE$577,16,FALSE)</f>
        <v>1</v>
      </c>
      <c r="Y210" s="27">
        <f>VLOOKUP($P210,CornerStats!$A$3:$AE$577,17,FALSE)</f>
        <v>0.33333333333333331</v>
      </c>
      <c r="Z210" s="27">
        <f>VLOOKUP($P210,CornerStats!$A$3:$AE$577,19,FALSE)</f>
        <v>0.33333333333333331</v>
      </c>
      <c r="AA210" s="27">
        <f>VLOOKUP($P210,CornerStats!$A$3:$AE$577,20,FALSE)</f>
        <v>0.75</v>
      </c>
      <c r="AB210" s="27">
        <f>VLOOKUP($P210,CornerStats!$A$3:$AE$577,22,FALSE)</f>
        <v>0.66666666666666663</v>
      </c>
    </row>
    <row r="211" spans="1:28" hidden="1" x14ac:dyDescent="0.3">
      <c r="A211" s="22">
        <f>VLOOKUP($M211,CornerStats!$A$3:$AE$577,5,FALSE)</f>
        <v>8.6666666666666661</v>
      </c>
      <c r="B211" s="22">
        <f>VLOOKUP($M211,CornerStats!$A$3:$AE$577,6,FALSE)</f>
        <v>7.8</v>
      </c>
      <c r="C211" s="22">
        <f>VLOOKUP($M211,CornerStats!$A$3:$AE$577,8,FALSE)</f>
        <v>4.75</v>
      </c>
      <c r="D211" s="22">
        <f>VLOOKUP($M211,CornerStats!$A$3:$AE$577,9,FALSE)</f>
        <v>5.2</v>
      </c>
      <c r="E211" s="29">
        <f>VLOOKUP($M211,CornerStats!$A$3:$AE$577,11,FALSE)</f>
        <v>3.9166666666666665</v>
      </c>
      <c r="F211" s="29">
        <f>VLOOKUP($M211,CornerStats!$A$3:$AE$577,12,FALSE)</f>
        <v>2.6</v>
      </c>
      <c r="G211" s="27">
        <f>VLOOKUP($M211,CornerStats!$A$3:$AE$577,14,FALSE)</f>
        <v>0.58333333333333337</v>
      </c>
      <c r="H211" s="27">
        <f>VLOOKUP($M211,CornerStats!$A$3:$AE$577,15,FALSE)</f>
        <v>0.6</v>
      </c>
      <c r="I211" s="27">
        <f>VLOOKUP($M211,CornerStats!$A$3:$AE$577,17,FALSE)</f>
        <v>0.5</v>
      </c>
      <c r="J211" s="27">
        <f>VLOOKUP($M211,CornerStats!$A$3:$AE$577,18,FALSE)</f>
        <v>0.4</v>
      </c>
      <c r="K211" s="27">
        <f>VLOOKUP($M211,CornerStats!$A$3:$AE$577,20,FALSE)</f>
        <v>0.66666666666666663</v>
      </c>
      <c r="L211" s="27">
        <f>VLOOKUP($M211,CornerStats!$A$3:$AE$577,21,FALSE)</f>
        <v>1</v>
      </c>
      <c r="M211" s="24" t="str">
        <f>Fixtures!A211</f>
        <v>Eibar</v>
      </c>
      <c r="N211" s="24" t="str">
        <f>Fixtures!E211</f>
        <v>La Liga</v>
      </c>
      <c r="O211" s="25">
        <f>IF(Fixtures!C211&gt;7,Fixtures!D211)</f>
        <v>43807</v>
      </c>
      <c r="P211" s="24" t="str">
        <f>Fixtures!B211</f>
        <v>Getafe</v>
      </c>
      <c r="Q211" s="22">
        <f>VLOOKUP($P211,CornerStats!$A$3:$AE$577,5,FALSE)</f>
        <v>7.583333333333333</v>
      </c>
      <c r="R211" s="22">
        <f>VLOOKUP($P211,CornerStats!$A$3:$AE$577,7,FALSE)</f>
        <v>8.5</v>
      </c>
      <c r="S211" s="22">
        <f>VLOOKUP($P211,CornerStats!$A$3:$AE$577,8,FALSE)</f>
        <v>4.166666666666667</v>
      </c>
      <c r="T211" s="22">
        <f>VLOOKUP($P211,CornerStats!$A$3:$AE$577,10,FALSE)</f>
        <v>4.5</v>
      </c>
      <c r="U211" s="29">
        <f>VLOOKUP($P211,CornerStats!$A$3:$AE$577,11,FALSE)</f>
        <v>3.4166666666666665</v>
      </c>
      <c r="V211" s="29">
        <f>VLOOKUP($P211,CornerStats!$A$3:$AE$577,13,FALSE)</f>
        <v>4</v>
      </c>
      <c r="W211" s="27">
        <f>VLOOKUP($P211,CornerStats!$A$3:$AE$577,14,FALSE)</f>
        <v>0.41666666666666669</v>
      </c>
      <c r="X211" s="27">
        <f>VLOOKUP($P211,CornerStats!$A$3:$AE$577,16,FALSE)</f>
        <v>0.5</v>
      </c>
      <c r="Y211" s="27">
        <f>VLOOKUP($P211,CornerStats!$A$3:$AE$577,17,FALSE)</f>
        <v>0.16666666666666666</v>
      </c>
      <c r="Z211" s="27">
        <f>VLOOKUP($P211,CornerStats!$A$3:$AE$577,19,FALSE)</f>
        <v>0.33333333333333331</v>
      </c>
      <c r="AA211" s="27">
        <f>VLOOKUP($P211,CornerStats!$A$3:$AE$577,20,FALSE)</f>
        <v>1</v>
      </c>
      <c r="AB211" s="27">
        <f>VLOOKUP($P211,CornerStats!$A$3:$AE$577,22,FALSE)</f>
        <v>1</v>
      </c>
    </row>
    <row r="212" spans="1:28" hidden="1" x14ac:dyDescent="0.3">
      <c r="A212" s="22">
        <f>VLOOKUP($M212,CornerStats!$A$3:$AE$577,5,FALSE)</f>
        <v>10.833333333333334</v>
      </c>
      <c r="B212" s="22">
        <f>VLOOKUP($M212,CornerStats!$A$3:$AE$577,6,FALSE)</f>
        <v>10.285714285714286</v>
      </c>
      <c r="C212" s="22">
        <f>VLOOKUP($M212,CornerStats!$A$3:$AE$577,8,FALSE)</f>
        <v>5.75</v>
      </c>
      <c r="D212" s="22">
        <f>VLOOKUP($M212,CornerStats!$A$3:$AE$577,9,FALSE)</f>
        <v>6.5714285714285712</v>
      </c>
      <c r="E212" s="29">
        <f>VLOOKUP($M212,CornerStats!$A$3:$AE$577,11,FALSE)</f>
        <v>5.083333333333333</v>
      </c>
      <c r="F212" s="29">
        <f>VLOOKUP($M212,CornerStats!$A$3:$AE$577,12,FALSE)</f>
        <v>3.7142857142857144</v>
      </c>
      <c r="G212" s="27">
        <f>VLOOKUP($M212,CornerStats!$A$3:$AE$577,14,FALSE)</f>
        <v>0.75</v>
      </c>
      <c r="H212" s="27">
        <f>VLOOKUP($M212,CornerStats!$A$3:$AE$577,15,FALSE)</f>
        <v>0.7142857142857143</v>
      </c>
      <c r="I212" s="27">
        <f>VLOOKUP($M212,CornerStats!$A$3:$AE$577,17,FALSE)</f>
        <v>0.58333333333333337</v>
      </c>
      <c r="J212" s="27">
        <f>VLOOKUP($M212,CornerStats!$A$3:$AE$577,18,FALSE)</f>
        <v>0.42857142857142855</v>
      </c>
      <c r="K212" s="27">
        <f>VLOOKUP($M212,CornerStats!$A$3:$AE$577,20,FALSE)</f>
        <v>0.58333333333333337</v>
      </c>
      <c r="L212" s="27">
        <f>VLOOKUP($M212,CornerStats!$A$3:$AE$577,21,FALSE)</f>
        <v>0.5714285714285714</v>
      </c>
      <c r="M212" s="24" t="str">
        <f>Fixtures!A212</f>
        <v>Leganes</v>
      </c>
      <c r="N212" s="24" t="str">
        <f>Fixtures!E212</f>
        <v>La Liga</v>
      </c>
      <c r="O212" s="25">
        <f>IF(Fixtures!C212&gt;7,Fixtures!D212)</f>
        <v>43807</v>
      </c>
      <c r="P212" s="24" t="str">
        <f>Fixtures!B212</f>
        <v>Celta Vigo</v>
      </c>
      <c r="Q212" s="22">
        <f>VLOOKUP($P212,CornerStats!$A$3:$AE$577,5,FALSE)</f>
        <v>10.666666666666666</v>
      </c>
      <c r="R212" s="22">
        <f>VLOOKUP($P212,CornerStats!$A$3:$AE$577,7,FALSE)</f>
        <v>12.4</v>
      </c>
      <c r="S212" s="22">
        <f>VLOOKUP($P212,CornerStats!$A$3:$AE$577,8,FALSE)</f>
        <v>4.916666666666667</v>
      </c>
      <c r="T212" s="22">
        <f>VLOOKUP($P212,CornerStats!$A$3:$AE$577,10,FALSE)</f>
        <v>5</v>
      </c>
      <c r="U212" s="29">
        <f>VLOOKUP($P212,CornerStats!$A$3:$AE$577,11,FALSE)</f>
        <v>5.75</v>
      </c>
      <c r="V212" s="29">
        <f>VLOOKUP($P212,CornerStats!$A$3:$AE$577,13,FALSE)</f>
        <v>7.4</v>
      </c>
      <c r="W212" s="27">
        <f>VLOOKUP($P212,CornerStats!$A$3:$AE$577,14,FALSE)</f>
        <v>0.83333333333333337</v>
      </c>
      <c r="X212" s="27">
        <f>VLOOKUP($P212,CornerStats!$A$3:$AE$577,16,FALSE)</f>
        <v>1</v>
      </c>
      <c r="Y212" s="27">
        <f>VLOOKUP($P212,CornerStats!$A$3:$AE$577,17,FALSE)</f>
        <v>0.25</v>
      </c>
      <c r="Z212" s="27">
        <f>VLOOKUP($P212,CornerStats!$A$3:$AE$577,19,FALSE)</f>
        <v>0.6</v>
      </c>
      <c r="AA212" s="27">
        <f>VLOOKUP($P212,CornerStats!$A$3:$AE$577,20,FALSE)</f>
        <v>0.83333333333333337</v>
      </c>
      <c r="AB212" s="27">
        <f>VLOOKUP($P212,CornerStats!$A$3:$AE$577,22,FALSE)</f>
        <v>0.6</v>
      </c>
    </row>
    <row r="213" spans="1:28" hidden="1" x14ac:dyDescent="0.3">
      <c r="A213" s="22">
        <f>VLOOKUP($M213,CornerStats!$A$3:$AE$577,5,FALSE)</f>
        <v>10.916666666666666</v>
      </c>
      <c r="B213" s="22">
        <f>VLOOKUP($M213,CornerStats!$A$3:$AE$577,6,FALSE)</f>
        <v>10</v>
      </c>
      <c r="C213" s="22">
        <f>VLOOKUP($M213,CornerStats!$A$3:$AE$577,8,FALSE)</f>
        <v>5.75</v>
      </c>
      <c r="D213" s="22">
        <f>VLOOKUP($M213,CornerStats!$A$3:$AE$577,9,FALSE)</f>
        <v>6.166666666666667</v>
      </c>
      <c r="E213" s="29">
        <f>VLOOKUP($M213,CornerStats!$A$3:$AE$577,11,FALSE)</f>
        <v>5.166666666666667</v>
      </c>
      <c r="F213" s="29">
        <f>VLOOKUP($M213,CornerStats!$A$3:$AE$577,12,FALSE)</f>
        <v>3.8333333333333335</v>
      </c>
      <c r="G213" s="27">
        <f>VLOOKUP($M213,CornerStats!$A$3:$AE$577,14,FALSE)</f>
        <v>0.58333333333333337</v>
      </c>
      <c r="H213" s="27">
        <f>VLOOKUP($M213,CornerStats!$A$3:$AE$577,15,FALSE)</f>
        <v>0.5</v>
      </c>
      <c r="I213" s="27">
        <f>VLOOKUP($M213,CornerStats!$A$3:$AE$577,17,FALSE)</f>
        <v>0.5</v>
      </c>
      <c r="J213" s="27">
        <f>VLOOKUP($M213,CornerStats!$A$3:$AE$577,18,FALSE)</f>
        <v>0.5</v>
      </c>
      <c r="K213" s="27">
        <f>VLOOKUP($M213,CornerStats!$A$3:$AE$577,20,FALSE)</f>
        <v>0.5</v>
      </c>
      <c r="L213" s="27">
        <f>VLOOKUP($M213,CornerStats!$A$3:$AE$577,21,FALSE)</f>
        <v>0.5</v>
      </c>
      <c r="M213" s="24" t="str">
        <f>Fixtures!A213</f>
        <v>Osasuna</v>
      </c>
      <c r="N213" s="24" t="str">
        <f>Fixtures!E213</f>
        <v>La Liga</v>
      </c>
      <c r="O213" s="25">
        <f>IF(Fixtures!C213&gt;7,Fixtures!D213)</f>
        <v>43807</v>
      </c>
      <c r="P213" s="24" t="str">
        <f>Fixtures!B213</f>
        <v>Sevilla</v>
      </c>
      <c r="Q213" s="22">
        <f>VLOOKUP($P213,CornerStats!$A$3:$AE$577,5,FALSE)</f>
        <v>9.6666666666666661</v>
      </c>
      <c r="R213" s="22">
        <f>VLOOKUP($P213,CornerStats!$A$3:$AE$577,7,FALSE)</f>
        <v>10</v>
      </c>
      <c r="S213" s="22">
        <f>VLOOKUP($P213,CornerStats!$A$3:$AE$577,8,FALSE)</f>
        <v>6.083333333333333</v>
      </c>
      <c r="T213" s="22">
        <f>VLOOKUP($P213,CornerStats!$A$3:$AE$577,10,FALSE)</f>
        <v>4.666666666666667</v>
      </c>
      <c r="U213" s="29">
        <f>VLOOKUP($P213,CornerStats!$A$3:$AE$577,11,FALSE)</f>
        <v>3.5833333333333335</v>
      </c>
      <c r="V213" s="29">
        <f>VLOOKUP($P213,CornerStats!$A$3:$AE$577,13,FALSE)</f>
        <v>5.333333333333333</v>
      </c>
      <c r="W213" s="27">
        <f>VLOOKUP($P213,CornerStats!$A$3:$AE$577,14,FALSE)</f>
        <v>0.58333333333333337</v>
      </c>
      <c r="X213" s="27">
        <f>VLOOKUP($P213,CornerStats!$A$3:$AE$577,16,FALSE)</f>
        <v>0.5</v>
      </c>
      <c r="Y213" s="27">
        <f>VLOOKUP($P213,CornerStats!$A$3:$AE$577,17,FALSE)</f>
        <v>0.33333333333333331</v>
      </c>
      <c r="Z213" s="27">
        <f>VLOOKUP($P213,CornerStats!$A$3:$AE$577,19,FALSE)</f>
        <v>0.5</v>
      </c>
      <c r="AA213" s="27">
        <f>VLOOKUP($P213,CornerStats!$A$3:$AE$577,20,FALSE)</f>
        <v>0.66666666666666663</v>
      </c>
      <c r="AB213" s="27">
        <f>VLOOKUP($P213,CornerStats!$A$3:$AE$577,22,FALSE)</f>
        <v>0.5</v>
      </c>
    </row>
    <row r="214" spans="1:28" hidden="1" x14ac:dyDescent="0.3">
      <c r="A214" s="22">
        <f>VLOOKUP($M214,CornerStats!$A$3:$AE$577,5,FALSE)</f>
        <v>9</v>
      </c>
      <c r="B214" s="22">
        <f>VLOOKUP($M214,CornerStats!$A$3:$AE$577,6,FALSE)</f>
        <v>9.4</v>
      </c>
      <c r="C214" s="22">
        <f>VLOOKUP($M214,CornerStats!$A$3:$AE$577,8,FALSE)</f>
        <v>4.416666666666667</v>
      </c>
      <c r="D214" s="22">
        <f>VLOOKUP($M214,CornerStats!$A$3:$AE$577,9,FALSE)</f>
        <v>5</v>
      </c>
      <c r="E214" s="29">
        <f>VLOOKUP($M214,CornerStats!$A$3:$AE$577,11,FALSE)</f>
        <v>4.583333333333333</v>
      </c>
      <c r="F214" s="29">
        <f>VLOOKUP($M214,CornerStats!$A$3:$AE$577,12,FALSE)</f>
        <v>4.4000000000000004</v>
      </c>
      <c r="G214" s="27">
        <f>VLOOKUP($M214,CornerStats!$A$3:$AE$577,14,FALSE)</f>
        <v>0.41666666666666669</v>
      </c>
      <c r="H214" s="27">
        <f>VLOOKUP($M214,CornerStats!$A$3:$AE$577,15,FALSE)</f>
        <v>0.4</v>
      </c>
      <c r="I214" s="27">
        <f>VLOOKUP($M214,CornerStats!$A$3:$AE$577,17,FALSE)</f>
        <v>0.25</v>
      </c>
      <c r="J214" s="27">
        <f>VLOOKUP($M214,CornerStats!$A$3:$AE$577,18,FALSE)</f>
        <v>0.2</v>
      </c>
      <c r="K214" s="27">
        <f>VLOOKUP($M214,CornerStats!$A$3:$AE$577,20,FALSE)</f>
        <v>0.75</v>
      </c>
      <c r="L214" s="27">
        <f>VLOOKUP($M214,CornerStats!$A$3:$AE$577,21,FALSE)</f>
        <v>0.8</v>
      </c>
      <c r="M214" s="24" t="str">
        <f>Fixtures!A214</f>
        <v>Real Valladolid</v>
      </c>
      <c r="N214" s="24" t="str">
        <f>Fixtures!E214</f>
        <v>La Liga</v>
      </c>
      <c r="O214" s="25">
        <f>IF(Fixtures!C214&gt;7,Fixtures!D214)</f>
        <v>43807</v>
      </c>
      <c r="P214" s="24" t="str">
        <f>Fixtures!B214</f>
        <v>Real Sociedad</v>
      </c>
      <c r="Q214" s="22">
        <f>VLOOKUP($P214,CornerStats!$A$3:$AE$577,5,FALSE)</f>
        <v>9.4166666666666661</v>
      </c>
      <c r="R214" s="22">
        <f>VLOOKUP($P214,CornerStats!$A$3:$AE$577,7,FALSE)</f>
        <v>8.1428571428571423</v>
      </c>
      <c r="S214" s="22">
        <f>VLOOKUP($P214,CornerStats!$A$3:$AE$577,8,FALSE)</f>
        <v>5</v>
      </c>
      <c r="T214" s="22">
        <f>VLOOKUP($P214,CornerStats!$A$3:$AE$577,10,FALSE)</f>
        <v>3.8571428571428572</v>
      </c>
      <c r="U214" s="29">
        <f>VLOOKUP($P214,CornerStats!$A$3:$AE$577,11,FALSE)</f>
        <v>4.416666666666667</v>
      </c>
      <c r="V214" s="29">
        <f>VLOOKUP($P214,CornerStats!$A$3:$AE$577,13,FALSE)</f>
        <v>4.2857142857142856</v>
      </c>
      <c r="W214" s="27">
        <f>VLOOKUP($P214,CornerStats!$A$3:$AE$577,14,FALSE)</f>
        <v>0.66666666666666663</v>
      </c>
      <c r="X214" s="27">
        <f>VLOOKUP($P214,CornerStats!$A$3:$AE$577,16,FALSE)</f>
        <v>0.5714285714285714</v>
      </c>
      <c r="Y214" s="27">
        <f>VLOOKUP($P214,CornerStats!$A$3:$AE$577,17,FALSE)</f>
        <v>0.33333333333333331</v>
      </c>
      <c r="Z214" s="27">
        <f>VLOOKUP($P214,CornerStats!$A$3:$AE$577,19,FALSE)</f>
        <v>0.14285714285714285</v>
      </c>
      <c r="AA214" s="27">
        <f>VLOOKUP($P214,CornerStats!$A$3:$AE$577,20,FALSE)</f>
        <v>0.75</v>
      </c>
      <c r="AB214" s="27">
        <f>VLOOKUP($P214,CornerStats!$A$3:$AE$577,22,FALSE)</f>
        <v>0.8571428571428571</v>
      </c>
    </row>
    <row r="215" spans="1:28" hidden="1" x14ac:dyDescent="0.3">
      <c r="A215" s="22">
        <f>VLOOKUP($M215,CornerStats!$A$3:$AE$577,5,FALSE)</f>
        <v>10.6</v>
      </c>
      <c r="B215" s="22">
        <f>VLOOKUP($M215,CornerStats!$A$3:$AE$577,6,FALSE)</f>
        <v>10.6</v>
      </c>
      <c r="C215" s="22">
        <f>VLOOKUP($M215,CornerStats!$A$3:$AE$577,8,FALSE)</f>
        <v>4.8</v>
      </c>
      <c r="D215" s="22">
        <f>VLOOKUP($M215,CornerStats!$A$3:$AE$577,9,FALSE)</f>
        <v>6.8</v>
      </c>
      <c r="E215" s="29">
        <f>VLOOKUP($M215,CornerStats!$A$3:$AE$577,11,FALSE)</f>
        <v>5.8</v>
      </c>
      <c r="F215" s="29">
        <f>VLOOKUP($M215,CornerStats!$A$3:$AE$577,12,FALSE)</f>
        <v>3.8</v>
      </c>
      <c r="G215" s="27">
        <f>VLOOKUP($M215,CornerStats!$A$3:$AE$577,14,FALSE)</f>
        <v>0.8</v>
      </c>
      <c r="H215" s="27">
        <f>VLOOKUP($M215,CornerStats!$A$3:$AE$577,15,FALSE)</f>
        <v>0.6</v>
      </c>
      <c r="I215" s="27">
        <f>VLOOKUP($M215,CornerStats!$A$3:$AE$577,17,FALSE)</f>
        <v>0.7</v>
      </c>
      <c r="J215" s="27">
        <f>VLOOKUP($M215,CornerStats!$A$3:$AE$577,18,FALSE)</f>
        <v>0.6</v>
      </c>
      <c r="K215" s="27">
        <f>VLOOKUP($M215,CornerStats!$A$3:$AE$577,20,FALSE)</f>
        <v>0.8</v>
      </c>
      <c r="L215" s="27">
        <f>VLOOKUP($M215,CornerStats!$A$3:$AE$577,21,FALSE)</f>
        <v>0.6</v>
      </c>
      <c r="M215" s="24" t="str">
        <f>Fixtures!A215</f>
        <v>Werder Bremen</v>
      </c>
      <c r="N215" s="24" t="str">
        <f>Fixtures!E215</f>
        <v>Bundesliga</v>
      </c>
      <c r="O215" s="25">
        <f>IF(Fixtures!C215&gt;7,Fixtures!D215)</f>
        <v>43807</v>
      </c>
      <c r="P215" s="24" t="str">
        <f>Fixtures!B215</f>
        <v>Paderborn</v>
      </c>
      <c r="Q215" s="22">
        <f>VLOOKUP($P215,CornerStats!$A$3:$AE$577,5,FALSE)</f>
        <v>12.1</v>
      </c>
      <c r="R215" s="22">
        <f>VLOOKUP($P215,CornerStats!$A$3:$AE$577,7,FALSE)</f>
        <v>11</v>
      </c>
      <c r="S215" s="22">
        <f>VLOOKUP($P215,CornerStats!$A$3:$AE$577,8,FALSE)</f>
        <v>6.4</v>
      </c>
      <c r="T215" s="22">
        <f>VLOOKUP($P215,CornerStats!$A$3:$AE$577,10,FALSE)</f>
        <v>6</v>
      </c>
      <c r="U215" s="29">
        <f>VLOOKUP($P215,CornerStats!$A$3:$AE$577,11,FALSE)</f>
        <v>5.7</v>
      </c>
      <c r="V215" s="29">
        <f>VLOOKUP($P215,CornerStats!$A$3:$AE$577,13,FALSE)</f>
        <v>5</v>
      </c>
      <c r="W215" s="27">
        <f>VLOOKUP($P215,CornerStats!$A$3:$AE$577,14,FALSE)</f>
        <v>0.8</v>
      </c>
      <c r="X215" s="27">
        <f>VLOOKUP($P215,CornerStats!$A$3:$AE$577,16,FALSE)</f>
        <v>0.8</v>
      </c>
      <c r="Y215" s="27">
        <f>VLOOKUP($P215,CornerStats!$A$3:$AE$577,17,FALSE)</f>
        <v>0.7</v>
      </c>
      <c r="Z215" s="27">
        <f>VLOOKUP($P215,CornerStats!$A$3:$AE$577,19,FALSE)</f>
        <v>0.6</v>
      </c>
      <c r="AA215" s="27">
        <f>VLOOKUP($P215,CornerStats!$A$3:$AE$577,20,FALSE)</f>
        <v>0.5</v>
      </c>
      <c r="AB215" s="27">
        <f>VLOOKUP($P215,CornerStats!$A$3:$AE$577,22,FALSE)</f>
        <v>0.6</v>
      </c>
    </row>
    <row r="216" spans="1:28" hidden="1" x14ac:dyDescent="0.3">
      <c r="A216" s="22">
        <f>VLOOKUP($M216,CornerStats!$A$3:$AE$577,5,FALSE)</f>
        <v>8.6999999999999993</v>
      </c>
      <c r="B216" s="22">
        <f>VLOOKUP($M216,CornerStats!$A$3:$AE$577,6,FALSE)</f>
        <v>8.6666666666666661</v>
      </c>
      <c r="C216" s="22">
        <f>VLOOKUP($M216,CornerStats!$A$3:$AE$577,8,FALSE)</f>
        <v>3.6</v>
      </c>
      <c r="D216" s="22">
        <f>VLOOKUP($M216,CornerStats!$A$3:$AE$577,9,FALSE)</f>
        <v>4.166666666666667</v>
      </c>
      <c r="E216" s="29">
        <f>VLOOKUP($M216,CornerStats!$A$3:$AE$577,11,FALSE)</f>
        <v>5.0999999999999996</v>
      </c>
      <c r="F216" s="29">
        <f>VLOOKUP($M216,CornerStats!$A$3:$AE$577,12,FALSE)</f>
        <v>4.5</v>
      </c>
      <c r="G216" s="27">
        <f>VLOOKUP($M216,CornerStats!$A$3:$AE$577,14,FALSE)</f>
        <v>0.7</v>
      </c>
      <c r="H216" s="27">
        <f>VLOOKUP($M216,CornerStats!$A$3:$AE$577,15,FALSE)</f>
        <v>0.66666666666666663</v>
      </c>
      <c r="I216" s="27">
        <f>VLOOKUP($M216,CornerStats!$A$3:$AE$577,17,FALSE)</f>
        <v>0.2</v>
      </c>
      <c r="J216" s="27">
        <f>VLOOKUP($M216,CornerStats!$A$3:$AE$577,18,FALSE)</f>
        <v>0.33333333333333331</v>
      </c>
      <c r="K216" s="27">
        <f>VLOOKUP($M216,CornerStats!$A$3:$AE$577,20,FALSE)</f>
        <v>1</v>
      </c>
      <c r="L216" s="27">
        <f>VLOOKUP($M216,CornerStats!$A$3:$AE$577,21,FALSE)</f>
        <v>1</v>
      </c>
      <c r="M216" s="24" t="str">
        <f>Fixtures!A216</f>
        <v>Union Berlin</v>
      </c>
      <c r="N216" s="24" t="str">
        <f>Fixtures!E216</f>
        <v>Bundesliga</v>
      </c>
      <c r="O216" s="25">
        <f>IF(Fixtures!C216&gt;7,Fixtures!D216)</f>
        <v>43807</v>
      </c>
      <c r="P216" s="24" t="str">
        <f>Fixtures!B216</f>
        <v>Köln</v>
      </c>
      <c r="Q216" s="22">
        <f>VLOOKUP($P216,CornerStats!$A$3:$AE$577,5,FALSE)</f>
        <v>12</v>
      </c>
      <c r="R216" s="22">
        <f>VLOOKUP($P216,CornerStats!$A$3:$AE$577,7,FALSE)</f>
        <v>11.166666666666666</v>
      </c>
      <c r="S216" s="22">
        <f>VLOOKUP($P216,CornerStats!$A$3:$AE$577,8,FALSE)</f>
        <v>5.9</v>
      </c>
      <c r="T216" s="22">
        <f>VLOOKUP($P216,CornerStats!$A$3:$AE$577,10,FALSE)</f>
        <v>5.666666666666667</v>
      </c>
      <c r="U216" s="29">
        <f>VLOOKUP($P216,CornerStats!$A$3:$AE$577,11,FALSE)</f>
        <v>6.1</v>
      </c>
      <c r="V216" s="29">
        <f>VLOOKUP($P216,CornerStats!$A$3:$AE$577,13,FALSE)</f>
        <v>5.5</v>
      </c>
      <c r="W216" s="27">
        <f>VLOOKUP($P216,CornerStats!$A$3:$AE$577,14,FALSE)</f>
        <v>0.8</v>
      </c>
      <c r="X216" s="27">
        <f>VLOOKUP($P216,CornerStats!$A$3:$AE$577,16,FALSE)</f>
        <v>0.66666666666666663</v>
      </c>
      <c r="Y216" s="27">
        <f>VLOOKUP($P216,CornerStats!$A$3:$AE$577,17,FALSE)</f>
        <v>0.7</v>
      </c>
      <c r="Z216" s="27">
        <f>VLOOKUP($P216,CornerStats!$A$3:$AE$577,19,FALSE)</f>
        <v>0.5</v>
      </c>
      <c r="AA216" s="27">
        <f>VLOOKUP($P216,CornerStats!$A$3:$AE$577,20,FALSE)</f>
        <v>0.5</v>
      </c>
      <c r="AB216" s="27">
        <f>VLOOKUP($P216,CornerStats!$A$3:$AE$577,22,FALSE)</f>
        <v>0.66666666666666663</v>
      </c>
    </row>
    <row r="217" spans="1:28" hidden="1" x14ac:dyDescent="0.3">
      <c r="A217" s="22">
        <f>VLOOKUP($M217,CornerStats!$A$3:$AE$577,5,FALSE)</f>
        <v>10</v>
      </c>
      <c r="B217" s="22">
        <f>VLOOKUP($M217,CornerStats!$A$3:$AE$577,6,FALSE)</f>
        <v>8.3333333333333339</v>
      </c>
      <c r="C217" s="22">
        <f>VLOOKUP($M217,CornerStats!$A$3:$AE$577,8,FALSE)</f>
        <v>5.0909090909090908</v>
      </c>
      <c r="D217" s="22">
        <f>VLOOKUP($M217,CornerStats!$A$3:$AE$577,9,FALSE)</f>
        <v>5.166666666666667</v>
      </c>
      <c r="E217" s="29">
        <f>VLOOKUP($M217,CornerStats!$A$3:$AE$577,11,FALSE)</f>
        <v>4.9090909090909092</v>
      </c>
      <c r="F217" s="29">
        <f>VLOOKUP($M217,CornerStats!$A$3:$AE$577,12,FALSE)</f>
        <v>3.1666666666666665</v>
      </c>
      <c r="G217" s="27">
        <f>VLOOKUP($M217,CornerStats!$A$3:$AE$577,14,FALSE)</f>
        <v>0.72727272727272729</v>
      </c>
      <c r="H217" s="27">
        <f>VLOOKUP($M217,CornerStats!$A$3:$AE$577,15,FALSE)</f>
        <v>0.66666666666666663</v>
      </c>
      <c r="I217" s="27">
        <f>VLOOKUP($M217,CornerStats!$A$3:$AE$577,17,FALSE)</f>
        <v>0.45454545454545453</v>
      </c>
      <c r="J217" s="27">
        <f>VLOOKUP($M217,CornerStats!$A$3:$AE$577,18,FALSE)</f>
        <v>0.16666666666666666</v>
      </c>
      <c r="K217" s="27">
        <f>VLOOKUP($M217,CornerStats!$A$3:$AE$577,20,FALSE)</f>
        <v>0.54545454545454541</v>
      </c>
      <c r="L217" s="27">
        <f>VLOOKUP($M217,CornerStats!$A$3:$AE$577,21,FALSE)</f>
        <v>0.83333333333333337</v>
      </c>
      <c r="M217" s="24" t="str">
        <f>Fixtures!A217</f>
        <v>West Ham United</v>
      </c>
      <c r="N217" s="24" t="str">
        <f>Fixtures!E217</f>
        <v>Premier League</v>
      </c>
      <c r="O217" s="25">
        <f>IF(Fixtures!C217&gt;7,Fixtures!D217)</f>
        <v>43808</v>
      </c>
      <c r="P217" s="24" t="str">
        <f>Fixtures!B217</f>
        <v>Arsenal</v>
      </c>
      <c r="Q217" s="22">
        <f>VLOOKUP($P217,CornerStats!$A$3:$AE$577,5,FALSE)</f>
        <v>14.545454545454545</v>
      </c>
      <c r="R217" s="22">
        <f>VLOOKUP($P217,CornerStats!$A$3:$AE$577,7,FALSE)</f>
        <v>12</v>
      </c>
      <c r="S217" s="22">
        <f>VLOOKUP($P217,CornerStats!$A$3:$AE$577,8,FALSE)</f>
        <v>8.2727272727272734</v>
      </c>
      <c r="T217" s="22">
        <f>VLOOKUP($P217,CornerStats!$A$3:$AE$577,10,FALSE)</f>
        <v>5.4</v>
      </c>
      <c r="U217" s="29">
        <f>VLOOKUP($P217,CornerStats!$A$3:$AE$577,11,FALSE)</f>
        <v>6.2727272727272725</v>
      </c>
      <c r="V217" s="29">
        <f>VLOOKUP($P217,CornerStats!$A$3:$AE$577,13,FALSE)</f>
        <v>6.6</v>
      </c>
      <c r="W217" s="27">
        <f>VLOOKUP($P217,CornerStats!$A$3:$AE$577,14,FALSE)</f>
        <v>0.81818181818181823</v>
      </c>
      <c r="X217" s="27">
        <f>VLOOKUP($P217,CornerStats!$A$3:$AE$577,16,FALSE)</f>
        <v>0.6</v>
      </c>
      <c r="Y217" s="27">
        <f>VLOOKUP($P217,CornerStats!$A$3:$AE$577,17,FALSE)</f>
        <v>0.72727272727272729</v>
      </c>
      <c r="Z217" s="27">
        <f>VLOOKUP($P217,CornerStats!$A$3:$AE$577,19,FALSE)</f>
        <v>0.4</v>
      </c>
      <c r="AA217" s="27">
        <f>VLOOKUP($P217,CornerStats!$A$3:$AE$577,20,FALSE)</f>
        <v>0.27272727272727271</v>
      </c>
      <c r="AB217" s="27">
        <f>VLOOKUP($P217,CornerStats!$A$3:$AE$577,22,FALSE)</f>
        <v>0.6</v>
      </c>
    </row>
    <row r="218" spans="1:28" hidden="1" x14ac:dyDescent="0.3">
      <c r="A218" s="22">
        <f>VLOOKUP($M218,CornerStats!$A$3:$AE$577,5,FALSE)</f>
        <v>11.5</v>
      </c>
      <c r="B218" s="22">
        <f>VLOOKUP($M218,CornerStats!$A$3:$AE$577,6,FALSE)</f>
        <v>10.199999999999999</v>
      </c>
      <c r="C218" s="22">
        <f>VLOOKUP($M218,CornerStats!$A$3:$AE$577,8,FALSE)</f>
        <v>4.2</v>
      </c>
      <c r="D218" s="22">
        <f>VLOOKUP($M218,CornerStats!$A$3:$AE$577,9,FALSE)</f>
        <v>4.8</v>
      </c>
      <c r="E218" s="29">
        <f>VLOOKUP($M218,CornerStats!$A$3:$AE$577,11,FALSE)</f>
        <v>7.3</v>
      </c>
      <c r="F218" s="29">
        <f>VLOOKUP($M218,CornerStats!$A$3:$AE$577,12,FALSE)</f>
        <v>5.4</v>
      </c>
      <c r="G218" s="27">
        <f>VLOOKUP($M218,CornerStats!$A$3:$AE$577,14,FALSE)</f>
        <v>0.7</v>
      </c>
      <c r="H218" s="27">
        <f>VLOOKUP($M218,CornerStats!$A$3:$AE$577,15,FALSE)</f>
        <v>0.6</v>
      </c>
      <c r="I218" s="27">
        <f>VLOOKUP($M218,CornerStats!$A$3:$AE$577,17,FALSE)</f>
        <v>0.5</v>
      </c>
      <c r="J218" s="27">
        <f>VLOOKUP($M218,CornerStats!$A$3:$AE$577,18,FALSE)</f>
        <v>0.4</v>
      </c>
      <c r="K218" s="27">
        <f>VLOOKUP($M218,CornerStats!$A$3:$AE$577,20,FALSE)</f>
        <v>0.6</v>
      </c>
      <c r="L218" s="27">
        <f>VLOOKUP($M218,CornerStats!$A$3:$AE$577,21,FALSE)</f>
        <v>0.8</v>
      </c>
      <c r="M218" s="24" t="str">
        <f>Fixtures!A218</f>
        <v>Hoffenheim</v>
      </c>
      <c r="N218" s="24" t="str">
        <f>Fixtures!E218</f>
        <v>Bundesliga</v>
      </c>
      <c r="O218" s="25">
        <f>IF(Fixtures!C218&gt;7,Fixtures!D218)</f>
        <v>43812</v>
      </c>
      <c r="P218" s="24" t="str">
        <f>Fixtures!B218</f>
        <v>Augsburg</v>
      </c>
      <c r="Q218" s="22">
        <f>VLOOKUP($P218,CornerStats!$A$3:$AE$577,5,FALSE)</f>
        <v>8.5</v>
      </c>
      <c r="R218" s="22">
        <f>VLOOKUP($P218,CornerStats!$A$3:$AE$577,7,FALSE)</f>
        <v>8.8000000000000007</v>
      </c>
      <c r="S218" s="22">
        <f>VLOOKUP($P218,CornerStats!$A$3:$AE$577,8,FALSE)</f>
        <v>2.6</v>
      </c>
      <c r="T218" s="22">
        <f>VLOOKUP($P218,CornerStats!$A$3:$AE$577,10,FALSE)</f>
        <v>3.2</v>
      </c>
      <c r="U218" s="29">
        <f>VLOOKUP($P218,CornerStats!$A$3:$AE$577,11,FALSE)</f>
        <v>5.9</v>
      </c>
      <c r="V218" s="29">
        <f>VLOOKUP($P218,CornerStats!$A$3:$AE$577,13,FALSE)</f>
        <v>5.6</v>
      </c>
      <c r="W218" s="27">
        <f>VLOOKUP($P218,CornerStats!$A$3:$AE$577,14,FALSE)</f>
        <v>0.5</v>
      </c>
      <c r="X218" s="27">
        <f>VLOOKUP($P218,CornerStats!$A$3:$AE$577,16,FALSE)</f>
        <v>0.6</v>
      </c>
      <c r="Y218" s="27">
        <f>VLOOKUP($P218,CornerStats!$A$3:$AE$577,17,FALSE)</f>
        <v>0.2</v>
      </c>
      <c r="Z218" s="27">
        <f>VLOOKUP($P218,CornerStats!$A$3:$AE$577,19,FALSE)</f>
        <v>0.2</v>
      </c>
      <c r="AA218" s="27">
        <f>VLOOKUP($P218,CornerStats!$A$3:$AE$577,20,FALSE)</f>
        <v>0.9</v>
      </c>
      <c r="AB218" s="27">
        <f>VLOOKUP($P218,CornerStats!$A$3:$AE$577,22,FALSE)</f>
        <v>1</v>
      </c>
    </row>
    <row r="219" spans="1:28" hidden="1" x14ac:dyDescent="0.3">
      <c r="A219" s="22">
        <f>VLOOKUP($M219,CornerStats!$A$3:$AE$577,5,FALSE)</f>
        <v>11.363636363636363</v>
      </c>
      <c r="B219" s="22">
        <f>VLOOKUP($M219,CornerStats!$A$3:$AE$577,6,FALSE)</f>
        <v>11.2</v>
      </c>
      <c r="C219" s="22">
        <f>VLOOKUP($M219,CornerStats!$A$3:$AE$577,8,FALSE)</f>
        <v>5.0909090909090908</v>
      </c>
      <c r="D219" s="22">
        <f>VLOOKUP($M219,CornerStats!$A$3:$AE$577,9,FALSE)</f>
        <v>5.4</v>
      </c>
      <c r="E219" s="29">
        <f>VLOOKUP($M219,CornerStats!$A$3:$AE$577,11,FALSE)</f>
        <v>6.2727272727272725</v>
      </c>
      <c r="F219" s="29">
        <f>VLOOKUP($M219,CornerStats!$A$3:$AE$577,12,FALSE)</f>
        <v>5.8</v>
      </c>
      <c r="G219" s="27">
        <f>VLOOKUP($M219,CornerStats!$A$3:$AE$577,14,FALSE)</f>
        <v>0.90909090909090906</v>
      </c>
      <c r="H219" s="27">
        <f>VLOOKUP($M219,CornerStats!$A$3:$AE$577,15,FALSE)</f>
        <v>1</v>
      </c>
      <c r="I219" s="27">
        <f>VLOOKUP($M219,CornerStats!$A$3:$AE$577,17,FALSE)</f>
        <v>0.45454545454545453</v>
      </c>
      <c r="J219" s="27">
        <f>VLOOKUP($M219,CornerStats!$A$3:$AE$577,18,FALSE)</f>
        <v>0.4</v>
      </c>
      <c r="K219" s="27">
        <f>VLOOKUP($M219,CornerStats!$A$3:$AE$577,20,FALSE)</f>
        <v>0.63636363636363635</v>
      </c>
      <c r="L219" s="27">
        <f>VLOOKUP($M219,CornerStats!$A$3:$AE$577,21,FALSE)</f>
        <v>0.8</v>
      </c>
      <c r="M219" s="24" t="str">
        <f>Fixtures!A219</f>
        <v>Burnley</v>
      </c>
      <c r="N219" s="24" t="str">
        <f>Fixtures!E219</f>
        <v>Premier League</v>
      </c>
      <c r="O219" s="25">
        <f>IF(Fixtures!C219&gt;7,Fixtures!D219)</f>
        <v>43813</v>
      </c>
      <c r="P219" s="24" t="str">
        <f>Fixtures!B219</f>
        <v>Newcastle United</v>
      </c>
      <c r="Q219" s="22">
        <f>VLOOKUP($P219,CornerStats!$A$3:$AE$577,5,FALSE)</f>
        <v>10.090909090909092</v>
      </c>
      <c r="R219" s="22">
        <f>VLOOKUP($P219,CornerStats!$A$3:$AE$577,7,FALSE)</f>
        <v>10.833333333333334</v>
      </c>
      <c r="S219" s="22">
        <f>VLOOKUP($P219,CornerStats!$A$3:$AE$577,8,FALSE)</f>
        <v>3.4545454545454546</v>
      </c>
      <c r="T219" s="22">
        <f>VLOOKUP($P219,CornerStats!$A$3:$AE$577,10,FALSE)</f>
        <v>2.5</v>
      </c>
      <c r="U219" s="29">
        <f>VLOOKUP($P219,CornerStats!$A$3:$AE$577,11,FALSE)</f>
        <v>6.6363636363636367</v>
      </c>
      <c r="V219" s="29">
        <f>VLOOKUP($P219,CornerStats!$A$3:$AE$577,13,FALSE)</f>
        <v>8.3333333333333339</v>
      </c>
      <c r="W219" s="27">
        <f>VLOOKUP($P219,CornerStats!$A$3:$AE$577,14,FALSE)</f>
        <v>0.81818181818181823</v>
      </c>
      <c r="X219" s="27">
        <f>VLOOKUP($P219,CornerStats!$A$3:$AE$577,16,FALSE)</f>
        <v>1</v>
      </c>
      <c r="Y219" s="27">
        <f>VLOOKUP($P219,CornerStats!$A$3:$AE$577,17,FALSE)</f>
        <v>0.45454545454545453</v>
      </c>
      <c r="Z219" s="27">
        <f>VLOOKUP($P219,CornerStats!$A$3:$AE$577,19,FALSE)</f>
        <v>0.66666666666666663</v>
      </c>
      <c r="AA219" s="27">
        <f>VLOOKUP($P219,CornerStats!$A$3:$AE$577,20,FALSE)</f>
        <v>0.81818181818181823</v>
      </c>
      <c r="AB219" s="27">
        <f>VLOOKUP($P219,CornerStats!$A$3:$AE$577,22,FALSE)</f>
        <v>0.66666666666666663</v>
      </c>
    </row>
    <row r="220" spans="1:28" hidden="1" x14ac:dyDescent="0.3">
      <c r="A220" s="22">
        <f>VLOOKUP($M220,CornerStats!$A$3:$AE$577,5,FALSE)</f>
        <v>8.9090909090909083</v>
      </c>
      <c r="B220" s="22">
        <f>VLOOKUP($M220,CornerStats!$A$3:$AE$577,6,FALSE)</f>
        <v>8.8000000000000007</v>
      </c>
      <c r="C220" s="22">
        <f>VLOOKUP($M220,CornerStats!$A$3:$AE$577,8,FALSE)</f>
        <v>5.7272727272727275</v>
      </c>
      <c r="D220" s="22">
        <f>VLOOKUP($M220,CornerStats!$A$3:$AE$577,9,FALSE)</f>
        <v>5.8</v>
      </c>
      <c r="E220" s="29">
        <f>VLOOKUP($M220,CornerStats!$A$3:$AE$577,11,FALSE)</f>
        <v>3.1818181818181817</v>
      </c>
      <c r="F220" s="29">
        <f>VLOOKUP($M220,CornerStats!$A$3:$AE$577,12,FALSE)</f>
        <v>3</v>
      </c>
      <c r="G220" s="27">
        <f>VLOOKUP($M220,CornerStats!$A$3:$AE$577,14,FALSE)</f>
        <v>0.54545454545454541</v>
      </c>
      <c r="H220" s="27">
        <f>VLOOKUP($M220,CornerStats!$A$3:$AE$577,15,FALSE)</f>
        <v>0.6</v>
      </c>
      <c r="I220" s="27">
        <f>VLOOKUP($M220,CornerStats!$A$3:$AE$577,17,FALSE)</f>
        <v>0.27272727272727271</v>
      </c>
      <c r="J220" s="27">
        <f>VLOOKUP($M220,CornerStats!$A$3:$AE$577,18,FALSE)</f>
        <v>0.2</v>
      </c>
      <c r="K220" s="27">
        <f>VLOOKUP($M220,CornerStats!$A$3:$AE$577,20,FALSE)</f>
        <v>0.90909090909090906</v>
      </c>
      <c r="L220" s="27">
        <f>VLOOKUP($M220,CornerStats!$A$3:$AE$577,21,FALSE)</f>
        <v>1</v>
      </c>
      <c r="M220" s="24" t="str">
        <f>Fixtures!A220</f>
        <v>Chelsea</v>
      </c>
      <c r="N220" s="24" t="str">
        <f>Fixtures!E220</f>
        <v>Premier League</v>
      </c>
      <c r="O220" s="25">
        <f>IF(Fixtures!C220&gt;7,Fixtures!D220)</f>
        <v>43813</v>
      </c>
      <c r="P220" s="24" t="str">
        <f>Fixtures!B220</f>
        <v>AFC Bournemouth</v>
      </c>
      <c r="Q220" s="22">
        <f>VLOOKUP($P220,CornerStats!$A$3:$AE$577,5,FALSE)</f>
        <v>12.363636363636363</v>
      </c>
      <c r="R220" s="22">
        <f>VLOOKUP($P220,CornerStats!$A$3:$AE$577,7,FALSE)</f>
        <v>13.4</v>
      </c>
      <c r="S220" s="22">
        <f>VLOOKUP($P220,CornerStats!$A$3:$AE$577,8,FALSE)</f>
        <v>5.4545454545454541</v>
      </c>
      <c r="T220" s="22">
        <f>VLOOKUP($P220,CornerStats!$A$3:$AE$577,10,FALSE)</f>
        <v>6</v>
      </c>
      <c r="U220" s="29">
        <f>VLOOKUP($P220,CornerStats!$A$3:$AE$577,11,FALSE)</f>
        <v>6.9090909090909092</v>
      </c>
      <c r="V220" s="29">
        <f>VLOOKUP($P220,CornerStats!$A$3:$AE$577,13,FALSE)</f>
        <v>7.4</v>
      </c>
      <c r="W220" s="27">
        <f>VLOOKUP($P220,CornerStats!$A$3:$AE$577,14,FALSE)</f>
        <v>0.90909090909090906</v>
      </c>
      <c r="X220" s="27">
        <f>VLOOKUP($P220,CornerStats!$A$3:$AE$577,16,FALSE)</f>
        <v>1</v>
      </c>
      <c r="Y220" s="27">
        <f>VLOOKUP($P220,CornerStats!$A$3:$AE$577,17,FALSE)</f>
        <v>0.63636363636363635</v>
      </c>
      <c r="Z220" s="27">
        <f>VLOOKUP($P220,CornerStats!$A$3:$AE$577,19,FALSE)</f>
        <v>0.6</v>
      </c>
      <c r="AA220" s="27">
        <f>VLOOKUP($P220,CornerStats!$A$3:$AE$577,20,FALSE)</f>
        <v>0.36363636363636365</v>
      </c>
      <c r="AB220" s="27">
        <f>VLOOKUP($P220,CornerStats!$A$3:$AE$577,22,FALSE)</f>
        <v>0.4</v>
      </c>
    </row>
    <row r="221" spans="1:28" hidden="1" x14ac:dyDescent="0.3">
      <c r="A221" s="22">
        <f>VLOOKUP($M221,CornerStats!$A$3:$AE$577,5,FALSE)</f>
        <v>10.727272727272727</v>
      </c>
      <c r="B221" s="22">
        <f>VLOOKUP($M221,CornerStats!$A$3:$AE$577,6,FALSE)</f>
        <v>11.2</v>
      </c>
      <c r="C221" s="22">
        <f>VLOOKUP($M221,CornerStats!$A$3:$AE$577,8,FALSE)</f>
        <v>7.1818181818181817</v>
      </c>
      <c r="D221" s="22">
        <f>VLOOKUP($M221,CornerStats!$A$3:$AE$577,9,FALSE)</f>
        <v>8.4</v>
      </c>
      <c r="E221" s="29">
        <f>VLOOKUP($M221,CornerStats!$A$3:$AE$577,11,FALSE)</f>
        <v>3.5454545454545454</v>
      </c>
      <c r="F221" s="29">
        <f>VLOOKUP($M221,CornerStats!$A$3:$AE$577,12,FALSE)</f>
        <v>2.8</v>
      </c>
      <c r="G221" s="27">
        <f>VLOOKUP($M221,CornerStats!$A$3:$AE$577,14,FALSE)</f>
        <v>1</v>
      </c>
      <c r="H221" s="27">
        <f>VLOOKUP($M221,CornerStats!$A$3:$AE$577,15,FALSE)</f>
        <v>1</v>
      </c>
      <c r="I221" s="27">
        <f>VLOOKUP($M221,CornerStats!$A$3:$AE$577,17,FALSE)</f>
        <v>0.45454545454545453</v>
      </c>
      <c r="J221" s="27">
        <f>VLOOKUP($M221,CornerStats!$A$3:$AE$577,18,FALSE)</f>
        <v>0.4</v>
      </c>
      <c r="K221" s="27">
        <f>VLOOKUP($M221,CornerStats!$A$3:$AE$577,20,FALSE)</f>
        <v>0.72727272727272729</v>
      </c>
      <c r="L221" s="27">
        <f>VLOOKUP($M221,CornerStats!$A$3:$AE$577,21,FALSE)</f>
        <v>0.6</v>
      </c>
      <c r="M221" s="24" t="str">
        <f>Fixtures!A221</f>
        <v>Leicester City</v>
      </c>
      <c r="N221" s="24" t="str">
        <f>Fixtures!E221</f>
        <v>Premier League</v>
      </c>
      <c r="O221" s="25">
        <f>IF(Fixtures!C221&gt;7,Fixtures!D221)</f>
        <v>43813</v>
      </c>
      <c r="P221" s="24" t="str">
        <f>Fixtures!B221</f>
        <v>Norwich City</v>
      </c>
      <c r="Q221" s="22">
        <f>VLOOKUP($P221,CornerStats!$A$3:$AE$577,5,FALSE)</f>
        <v>11.727272727272727</v>
      </c>
      <c r="R221" s="22">
        <f>VLOOKUP($P221,CornerStats!$A$3:$AE$577,7,FALSE)</f>
        <v>10.333333333333334</v>
      </c>
      <c r="S221" s="22">
        <f>VLOOKUP($P221,CornerStats!$A$3:$AE$577,8,FALSE)</f>
        <v>3.9090909090909092</v>
      </c>
      <c r="T221" s="22">
        <f>VLOOKUP($P221,CornerStats!$A$3:$AE$577,10,FALSE)</f>
        <v>3.5</v>
      </c>
      <c r="U221" s="29">
        <f>VLOOKUP($P221,CornerStats!$A$3:$AE$577,11,FALSE)</f>
        <v>7.8181818181818183</v>
      </c>
      <c r="V221" s="29">
        <f>VLOOKUP($P221,CornerStats!$A$3:$AE$577,13,FALSE)</f>
        <v>6.833333333333333</v>
      </c>
      <c r="W221" s="27">
        <f>VLOOKUP($P221,CornerStats!$A$3:$AE$577,14,FALSE)</f>
        <v>0.90909090909090906</v>
      </c>
      <c r="X221" s="27">
        <f>VLOOKUP($P221,CornerStats!$A$3:$AE$577,16,FALSE)</f>
        <v>0.83333333333333337</v>
      </c>
      <c r="Y221" s="27">
        <f>VLOOKUP($P221,CornerStats!$A$3:$AE$577,17,FALSE)</f>
        <v>0.63636363636363635</v>
      </c>
      <c r="Z221" s="27">
        <f>VLOOKUP($P221,CornerStats!$A$3:$AE$577,19,FALSE)</f>
        <v>0.5</v>
      </c>
      <c r="AA221" s="27">
        <f>VLOOKUP($P221,CornerStats!$A$3:$AE$577,20,FALSE)</f>
        <v>0.54545454545454541</v>
      </c>
      <c r="AB221" s="27">
        <f>VLOOKUP($P221,CornerStats!$A$3:$AE$577,22,FALSE)</f>
        <v>0.66666666666666663</v>
      </c>
    </row>
    <row r="222" spans="1:28" hidden="1" x14ac:dyDescent="0.3">
      <c r="A222" s="22">
        <f>VLOOKUP($M222,CornerStats!$A$3:$AE$577,5,FALSE)</f>
        <v>10.545454545454545</v>
      </c>
      <c r="B222" s="22">
        <f>VLOOKUP($M222,CornerStats!$A$3:$AE$577,6,FALSE)</f>
        <v>11</v>
      </c>
      <c r="C222" s="22">
        <f>VLOOKUP($M222,CornerStats!$A$3:$AE$577,8,FALSE)</f>
        <v>6.5454545454545459</v>
      </c>
      <c r="D222" s="22">
        <f>VLOOKUP($M222,CornerStats!$A$3:$AE$577,9,FALSE)</f>
        <v>7.8</v>
      </c>
      <c r="E222" s="29">
        <f>VLOOKUP($M222,CornerStats!$A$3:$AE$577,11,FALSE)</f>
        <v>4</v>
      </c>
      <c r="F222" s="29">
        <f>VLOOKUP($M222,CornerStats!$A$3:$AE$577,12,FALSE)</f>
        <v>3.2</v>
      </c>
      <c r="G222" s="27">
        <f>VLOOKUP($M222,CornerStats!$A$3:$AE$577,14,FALSE)</f>
        <v>0.90909090909090906</v>
      </c>
      <c r="H222" s="27">
        <f>VLOOKUP($M222,CornerStats!$A$3:$AE$577,15,FALSE)</f>
        <v>1</v>
      </c>
      <c r="I222" s="27">
        <f>VLOOKUP($M222,CornerStats!$A$3:$AE$577,17,FALSE)</f>
        <v>0.54545454545454541</v>
      </c>
      <c r="J222" s="27">
        <f>VLOOKUP($M222,CornerStats!$A$3:$AE$577,18,FALSE)</f>
        <v>0.6</v>
      </c>
      <c r="K222" s="27">
        <f>VLOOKUP($M222,CornerStats!$A$3:$AE$577,20,FALSE)</f>
        <v>0.72727272727272729</v>
      </c>
      <c r="L222" s="27">
        <f>VLOOKUP($M222,CornerStats!$A$3:$AE$577,21,FALSE)</f>
        <v>0.8</v>
      </c>
      <c r="M222" s="24" t="str">
        <f>Fixtures!A222</f>
        <v>Liverpool</v>
      </c>
      <c r="N222" s="24" t="str">
        <f>Fixtures!E222</f>
        <v>Premier League</v>
      </c>
      <c r="O222" s="25">
        <f>IF(Fixtures!C222&gt;7,Fixtures!D222)</f>
        <v>43813</v>
      </c>
      <c r="P222" s="24" t="str">
        <f>Fixtures!B222</f>
        <v>Watford</v>
      </c>
      <c r="Q222" s="22">
        <f>VLOOKUP($P222,CornerStats!$A$3:$AE$577,5,FALSE)</f>
        <v>10.636363636363637</v>
      </c>
      <c r="R222" s="22">
        <f>VLOOKUP($P222,CornerStats!$A$3:$AE$577,7,FALSE)</f>
        <v>10.199999999999999</v>
      </c>
      <c r="S222" s="22">
        <f>VLOOKUP($P222,CornerStats!$A$3:$AE$577,8,FALSE)</f>
        <v>5.1818181818181817</v>
      </c>
      <c r="T222" s="22">
        <f>VLOOKUP($P222,CornerStats!$A$3:$AE$577,10,FALSE)</f>
        <v>4.8</v>
      </c>
      <c r="U222" s="29">
        <f>VLOOKUP($P222,CornerStats!$A$3:$AE$577,11,FALSE)</f>
        <v>5.4545454545454541</v>
      </c>
      <c r="V222" s="29">
        <f>VLOOKUP($P222,CornerStats!$A$3:$AE$577,13,FALSE)</f>
        <v>5.4</v>
      </c>
      <c r="W222" s="27">
        <f>VLOOKUP($P222,CornerStats!$A$3:$AE$577,14,FALSE)</f>
        <v>0.63636363636363635</v>
      </c>
      <c r="X222" s="27">
        <f>VLOOKUP($P222,CornerStats!$A$3:$AE$577,16,FALSE)</f>
        <v>0.8</v>
      </c>
      <c r="Y222" s="27">
        <f>VLOOKUP($P222,CornerStats!$A$3:$AE$577,17,FALSE)</f>
        <v>0.54545454545454541</v>
      </c>
      <c r="Z222" s="27">
        <f>VLOOKUP($P222,CornerStats!$A$3:$AE$577,19,FALSE)</f>
        <v>0.6</v>
      </c>
      <c r="AA222" s="27">
        <f>VLOOKUP($P222,CornerStats!$A$3:$AE$577,20,FALSE)</f>
        <v>0.63636363636363635</v>
      </c>
      <c r="AB222" s="27">
        <f>VLOOKUP($P222,CornerStats!$A$3:$AE$577,22,FALSE)</f>
        <v>0.8</v>
      </c>
    </row>
    <row r="223" spans="1:28" hidden="1" x14ac:dyDescent="0.3">
      <c r="A223" s="22">
        <f>VLOOKUP($M223,CornerStats!$A$3:$AE$577,5,FALSE)</f>
        <v>12.818181818181818</v>
      </c>
      <c r="B223" s="22">
        <f>VLOOKUP($M223,CornerStats!$A$3:$AE$577,6,FALSE)</f>
        <v>14</v>
      </c>
      <c r="C223" s="22">
        <f>VLOOKUP($M223,CornerStats!$A$3:$AE$577,8,FALSE)</f>
        <v>6.2727272727272725</v>
      </c>
      <c r="D223" s="22">
        <f>VLOOKUP($M223,CornerStats!$A$3:$AE$577,9,FALSE)</f>
        <v>7.833333333333333</v>
      </c>
      <c r="E223" s="29">
        <f>VLOOKUP($M223,CornerStats!$A$3:$AE$577,11,FALSE)</f>
        <v>6.5454545454545459</v>
      </c>
      <c r="F223" s="29">
        <f>VLOOKUP($M223,CornerStats!$A$3:$AE$577,12,FALSE)</f>
        <v>6.166666666666667</v>
      </c>
      <c r="G223" s="27">
        <f>VLOOKUP($M223,CornerStats!$A$3:$AE$577,14,FALSE)</f>
        <v>0.81818181818181823</v>
      </c>
      <c r="H223" s="27">
        <f>VLOOKUP($M223,CornerStats!$A$3:$AE$577,15,FALSE)</f>
        <v>1</v>
      </c>
      <c r="I223" s="27">
        <f>VLOOKUP($M223,CornerStats!$A$3:$AE$577,17,FALSE)</f>
        <v>0.81818181818181823</v>
      </c>
      <c r="J223" s="27">
        <f>VLOOKUP($M223,CornerStats!$A$3:$AE$577,18,FALSE)</f>
        <v>1</v>
      </c>
      <c r="K223" s="27">
        <f>VLOOKUP($M223,CornerStats!$A$3:$AE$577,20,FALSE)</f>
        <v>0.36363636363636365</v>
      </c>
      <c r="L223" s="27">
        <f>VLOOKUP($M223,CornerStats!$A$3:$AE$577,21,FALSE)</f>
        <v>0.33333333333333331</v>
      </c>
      <c r="M223" s="24" t="str">
        <f>Fixtures!A223</f>
        <v>Sheffield United</v>
      </c>
      <c r="N223" s="24" t="str">
        <f>Fixtures!E223</f>
        <v>Premier League</v>
      </c>
      <c r="O223" s="25">
        <f>IF(Fixtures!C223&gt;7,Fixtures!D223)</f>
        <v>43813</v>
      </c>
      <c r="P223" s="24" t="str">
        <f>Fixtures!B223</f>
        <v>Aston Villa</v>
      </c>
      <c r="Q223" s="22">
        <f>VLOOKUP($P223,CornerStats!$A$3:$AE$577,5,FALSE)</f>
        <v>12.636363636363637</v>
      </c>
      <c r="R223" s="22">
        <f>VLOOKUP($P223,CornerStats!$A$3:$AE$577,7,FALSE)</f>
        <v>15.6</v>
      </c>
      <c r="S223" s="22">
        <f>VLOOKUP($P223,CornerStats!$A$3:$AE$577,8,FALSE)</f>
        <v>4.2727272727272725</v>
      </c>
      <c r="T223" s="22">
        <f>VLOOKUP($P223,CornerStats!$A$3:$AE$577,10,FALSE)</f>
        <v>3.8</v>
      </c>
      <c r="U223" s="29">
        <f>VLOOKUP($P223,CornerStats!$A$3:$AE$577,11,FALSE)</f>
        <v>8.3636363636363633</v>
      </c>
      <c r="V223" s="29">
        <f>VLOOKUP($P223,CornerStats!$A$3:$AE$577,13,FALSE)</f>
        <v>11.8</v>
      </c>
      <c r="W223" s="27">
        <f>VLOOKUP($P223,CornerStats!$A$3:$AE$577,14,FALSE)</f>
        <v>0.81818181818181823</v>
      </c>
      <c r="X223" s="27">
        <f>VLOOKUP($P223,CornerStats!$A$3:$AE$577,16,FALSE)</f>
        <v>1</v>
      </c>
      <c r="Y223" s="27">
        <f>VLOOKUP($P223,CornerStats!$A$3:$AE$577,17,FALSE)</f>
        <v>0.72727272727272729</v>
      </c>
      <c r="Z223" s="27">
        <f>VLOOKUP($P223,CornerStats!$A$3:$AE$577,19,FALSE)</f>
        <v>1</v>
      </c>
      <c r="AA223" s="27">
        <f>VLOOKUP($P223,CornerStats!$A$3:$AE$577,20,FALSE)</f>
        <v>0.27272727272727271</v>
      </c>
      <c r="AB223" s="27">
        <f>VLOOKUP($P223,CornerStats!$A$3:$AE$577,22,FALSE)</f>
        <v>0</v>
      </c>
    </row>
    <row r="224" spans="1:28" hidden="1" x14ac:dyDescent="0.3">
      <c r="A224" s="22">
        <f>VLOOKUP($M224,CornerStats!$A$3:$AE$577,5,FALSE)</f>
        <v>10.636363636363637</v>
      </c>
      <c r="B224" s="22">
        <f>VLOOKUP($M224,CornerStats!$A$3:$AE$577,6,FALSE)</f>
        <v>8.8000000000000007</v>
      </c>
      <c r="C224" s="22">
        <f>VLOOKUP($M224,CornerStats!$A$3:$AE$577,8,FALSE)</f>
        <v>3.9090909090909092</v>
      </c>
      <c r="D224" s="22">
        <f>VLOOKUP($M224,CornerStats!$A$3:$AE$577,9,FALSE)</f>
        <v>3.2</v>
      </c>
      <c r="E224" s="29">
        <f>VLOOKUP($M224,CornerStats!$A$3:$AE$577,11,FALSE)</f>
        <v>6.7272727272727275</v>
      </c>
      <c r="F224" s="29">
        <f>VLOOKUP($M224,CornerStats!$A$3:$AE$577,12,FALSE)</f>
        <v>5.6</v>
      </c>
      <c r="G224" s="27">
        <f>VLOOKUP($M224,CornerStats!$A$3:$AE$577,14,FALSE)</f>
        <v>0.72727272727272729</v>
      </c>
      <c r="H224" s="27">
        <f>VLOOKUP($M224,CornerStats!$A$3:$AE$577,15,FALSE)</f>
        <v>0.6</v>
      </c>
      <c r="I224" s="27">
        <f>VLOOKUP($M224,CornerStats!$A$3:$AE$577,17,FALSE)</f>
        <v>0.45454545454545453</v>
      </c>
      <c r="J224" s="27">
        <f>VLOOKUP($M224,CornerStats!$A$3:$AE$577,18,FALSE)</f>
        <v>0.2</v>
      </c>
      <c r="K224" s="27">
        <f>VLOOKUP($M224,CornerStats!$A$3:$AE$577,20,FALSE)</f>
        <v>0.54545454545454541</v>
      </c>
      <c r="L224" s="27">
        <f>VLOOKUP($M224,CornerStats!$A$3:$AE$577,21,FALSE)</f>
        <v>0.8</v>
      </c>
      <c r="M224" s="24" t="str">
        <f>Fixtures!A224</f>
        <v>Southampton</v>
      </c>
      <c r="N224" s="24" t="str">
        <f>Fixtures!E224</f>
        <v>Premier League</v>
      </c>
      <c r="O224" s="25">
        <f>IF(Fixtures!C224&gt;7,Fixtures!D224)</f>
        <v>43813</v>
      </c>
      <c r="P224" s="24" t="str">
        <f>Fixtures!B224</f>
        <v>West Ham United</v>
      </c>
      <c r="Q224" s="22">
        <f>VLOOKUP($P224,CornerStats!$A$3:$AE$577,5,FALSE)</f>
        <v>10</v>
      </c>
      <c r="R224" s="22">
        <f>VLOOKUP($P224,CornerStats!$A$3:$AE$577,7,FALSE)</f>
        <v>12</v>
      </c>
      <c r="S224" s="22">
        <f>VLOOKUP($P224,CornerStats!$A$3:$AE$577,8,FALSE)</f>
        <v>5.0909090909090908</v>
      </c>
      <c r="T224" s="22">
        <f>VLOOKUP($P224,CornerStats!$A$3:$AE$577,10,FALSE)</f>
        <v>5</v>
      </c>
      <c r="U224" s="29">
        <f>VLOOKUP($P224,CornerStats!$A$3:$AE$577,11,FALSE)</f>
        <v>4.9090909090909092</v>
      </c>
      <c r="V224" s="29">
        <f>VLOOKUP($P224,CornerStats!$A$3:$AE$577,13,FALSE)</f>
        <v>7</v>
      </c>
      <c r="W224" s="27">
        <f>VLOOKUP($P224,CornerStats!$A$3:$AE$577,14,FALSE)</f>
        <v>0.72727272727272729</v>
      </c>
      <c r="X224" s="27">
        <f>VLOOKUP($P224,CornerStats!$A$3:$AE$577,16,FALSE)</f>
        <v>0.8</v>
      </c>
      <c r="Y224" s="27">
        <f>VLOOKUP($P224,CornerStats!$A$3:$AE$577,17,FALSE)</f>
        <v>0.45454545454545453</v>
      </c>
      <c r="Z224" s="27">
        <f>VLOOKUP($P224,CornerStats!$A$3:$AE$577,19,FALSE)</f>
        <v>0.8</v>
      </c>
      <c r="AA224" s="27">
        <f>VLOOKUP($P224,CornerStats!$A$3:$AE$577,20,FALSE)</f>
        <v>0.54545454545454541</v>
      </c>
      <c r="AB224" s="27">
        <f>VLOOKUP($P224,CornerStats!$A$3:$AE$577,22,FALSE)</f>
        <v>0.2</v>
      </c>
    </row>
    <row r="225" spans="1:28" hidden="1" x14ac:dyDescent="0.3">
      <c r="A225" s="22">
        <f>VLOOKUP($M225,CornerStats!$A$3:$AE$577,5,FALSE)</f>
        <v>11.5</v>
      </c>
      <c r="B225" s="22">
        <f>VLOOKUP($M225,CornerStats!$A$3:$AE$577,6,FALSE)</f>
        <v>12.75</v>
      </c>
      <c r="C225" s="22">
        <f>VLOOKUP($M225,CornerStats!$A$3:$AE$577,8,FALSE)</f>
        <v>5.2</v>
      </c>
      <c r="D225" s="22">
        <f>VLOOKUP($M225,CornerStats!$A$3:$AE$577,9,FALSE)</f>
        <v>5.25</v>
      </c>
      <c r="E225" s="29">
        <f>VLOOKUP($M225,CornerStats!$A$3:$AE$577,11,FALSE)</f>
        <v>6.3</v>
      </c>
      <c r="F225" s="29">
        <f>VLOOKUP($M225,CornerStats!$A$3:$AE$577,12,FALSE)</f>
        <v>7.5</v>
      </c>
      <c r="G225" s="27">
        <f>VLOOKUP($M225,CornerStats!$A$3:$AE$577,14,FALSE)</f>
        <v>0.6</v>
      </c>
      <c r="H225" s="27">
        <f>VLOOKUP($M225,CornerStats!$A$3:$AE$577,15,FALSE)</f>
        <v>0.75</v>
      </c>
      <c r="I225" s="27">
        <f>VLOOKUP($M225,CornerStats!$A$3:$AE$577,17,FALSE)</f>
        <v>0.6</v>
      </c>
      <c r="J225" s="27">
        <f>VLOOKUP($M225,CornerStats!$A$3:$AE$577,18,FALSE)</f>
        <v>0.75</v>
      </c>
      <c r="K225" s="27">
        <f>VLOOKUP($M225,CornerStats!$A$3:$AE$577,20,FALSE)</f>
        <v>0.4</v>
      </c>
      <c r="L225" s="27">
        <f>VLOOKUP($M225,CornerStats!$A$3:$AE$577,21,FALSE)</f>
        <v>0.25</v>
      </c>
      <c r="M225" s="24" t="str">
        <f>Fixtures!A225</f>
        <v>Brescia</v>
      </c>
      <c r="N225" s="24" t="str">
        <f>Fixtures!E225</f>
        <v>Serie A</v>
      </c>
      <c r="O225" s="25">
        <f>IF(Fixtures!C225&gt;7,Fixtures!D225)</f>
        <v>43813</v>
      </c>
      <c r="P225" s="24" t="str">
        <f>Fixtures!B225</f>
        <v>Lecce</v>
      </c>
      <c r="Q225" s="22">
        <f>VLOOKUP($P225,CornerStats!$A$3:$AE$577,5,FALSE)</f>
        <v>12.363636363636363</v>
      </c>
      <c r="R225" s="22">
        <f>VLOOKUP($P225,CornerStats!$A$3:$AE$577,7,FALSE)</f>
        <v>12.166666666666666</v>
      </c>
      <c r="S225" s="22">
        <f>VLOOKUP($P225,CornerStats!$A$3:$AE$577,8,FALSE)</f>
        <v>3.8181818181818183</v>
      </c>
      <c r="T225" s="22">
        <f>VLOOKUP($P225,CornerStats!$A$3:$AE$577,10,FALSE)</f>
        <v>3.8333333333333335</v>
      </c>
      <c r="U225" s="29">
        <f>VLOOKUP($P225,CornerStats!$A$3:$AE$577,11,FALSE)</f>
        <v>8.545454545454545</v>
      </c>
      <c r="V225" s="29">
        <f>VLOOKUP($P225,CornerStats!$A$3:$AE$577,13,FALSE)</f>
        <v>8.3333333333333339</v>
      </c>
      <c r="W225" s="27">
        <f>VLOOKUP($P225,CornerStats!$A$3:$AE$577,14,FALSE)</f>
        <v>1</v>
      </c>
      <c r="X225" s="27">
        <f>VLOOKUP($P225,CornerStats!$A$3:$AE$577,16,FALSE)</f>
        <v>1</v>
      </c>
      <c r="Y225" s="27">
        <f>VLOOKUP($P225,CornerStats!$A$3:$AE$577,17,FALSE)</f>
        <v>0.63636363636363635</v>
      </c>
      <c r="Z225" s="27">
        <f>VLOOKUP($P225,CornerStats!$A$3:$AE$577,19,FALSE)</f>
        <v>0.66666666666666663</v>
      </c>
      <c r="AA225" s="27">
        <f>VLOOKUP($P225,CornerStats!$A$3:$AE$577,20,FALSE)</f>
        <v>0.45454545454545453</v>
      </c>
      <c r="AB225" s="27">
        <f>VLOOKUP($P225,CornerStats!$A$3:$AE$577,22,FALSE)</f>
        <v>0.5</v>
      </c>
    </row>
    <row r="226" spans="1:28" hidden="1" x14ac:dyDescent="0.3">
      <c r="A226" s="22">
        <f>VLOOKUP($M226,CornerStats!$A$3:$AE$577,5,FALSE)</f>
        <v>10.545454545454545</v>
      </c>
      <c r="B226" s="22">
        <f>VLOOKUP($M226,CornerStats!$A$3:$AE$577,6,FALSE)</f>
        <v>11.5</v>
      </c>
      <c r="C226" s="22">
        <f>VLOOKUP($M226,CornerStats!$A$3:$AE$577,8,FALSE)</f>
        <v>5.6363636363636367</v>
      </c>
      <c r="D226" s="22">
        <f>VLOOKUP($M226,CornerStats!$A$3:$AE$577,9,FALSE)</f>
        <v>7</v>
      </c>
      <c r="E226" s="29">
        <f>VLOOKUP($M226,CornerStats!$A$3:$AE$577,11,FALSE)</f>
        <v>4.9090909090909092</v>
      </c>
      <c r="F226" s="29">
        <f>VLOOKUP($M226,CornerStats!$A$3:$AE$577,12,FALSE)</f>
        <v>4.5</v>
      </c>
      <c r="G226" s="27">
        <f>VLOOKUP($M226,CornerStats!$A$3:$AE$577,14,FALSE)</f>
        <v>0.63636363636363635</v>
      </c>
      <c r="H226" s="27">
        <f>VLOOKUP($M226,CornerStats!$A$3:$AE$577,15,FALSE)</f>
        <v>0.66666666666666663</v>
      </c>
      <c r="I226" s="27">
        <f>VLOOKUP($M226,CornerStats!$A$3:$AE$577,17,FALSE)</f>
        <v>0.45454545454545453</v>
      </c>
      <c r="J226" s="27">
        <f>VLOOKUP($M226,CornerStats!$A$3:$AE$577,18,FALSE)</f>
        <v>0.5</v>
      </c>
      <c r="K226" s="27">
        <f>VLOOKUP($M226,CornerStats!$A$3:$AE$577,20,FALSE)</f>
        <v>0.54545454545454541</v>
      </c>
      <c r="L226" s="27">
        <f>VLOOKUP($M226,CornerStats!$A$3:$AE$577,21,FALSE)</f>
        <v>0.5</v>
      </c>
      <c r="M226" s="24" t="str">
        <f>Fixtures!A226</f>
        <v>Genoa</v>
      </c>
      <c r="N226" s="24" t="str">
        <f>Fixtures!E226</f>
        <v>Serie A</v>
      </c>
      <c r="O226" s="25">
        <f>IF(Fixtures!C226&gt;7,Fixtures!D226)</f>
        <v>43813</v>
      </c>
      <c r="P226" s="24" t="str">
        <f>Fixtures!B226</f>
        <v>Sampdoria</v>
      </c>
      <c r="Q226" s="22">
        <f>VLOOKUP($P226,CornerStats!$A$3:$AE$577,5,FALSE)</f>
        <v>12.818181818181818</v>
      </c>
      <c r="R226" s="22">
        <f>VLOOKUP($P226,CornerStats!$A$3:$AE$577,7,FALSE)</f>
        <v>11.666666666666666</v>
      </c>
      <c r="S226" s="22">
        <f>VLOOKUP($P226,CornerStats!$A$3:$AE$577,8,FALSE)</f>
        <v>5.6363636363636367</v>
      </c>
      <c r="T226" s="22">
        <f>VLOOKUP($P226,CornerStats!$A$3:$AE$577,10,FALSE)</f>
        <v>4.5</v>
      </c>
      <c r="U226" s="29">
        <f>VLOOKUP($P226,CornerStats!$A$3:$AE$577,11,FALSE)</f>
        <v>7.1818181818181817</v>
      </c>
      <c r="V226" s="29">
        <f>VLOOKUP($P226,CornerStats!$A$3:$AE$577,13,FALSE)</f>
        <v>7.166666666666667</v>
      </c>
      <c r="W226" s="27">
        <f>VLOOKUP($P226,CornerStats!$A$3:$AE$577,14,FALSE)</f>
        <v>0.90909090909090906</v>
      </c>
      <c r="X226" s="27">
        <f>VLOOKUP($P226,CornerStats!$A$3:$AE$577,16,FALSE)</f>
        <v>0.83333333333333337</v>
      </c>
      <c r="Y226" s="27">
        <f>VLOOKUP($P226,CornerStats!$A$3:$AE$577,17,FALSE)</f>
        <v>0.81818181818181823</v>
      </c>
      <c r="Z226" s="27">
        <f>VLOOKUP($P226,CornerStats!$A$3:$AE$577,19,FALSE)</f>
        <v>0.66666666666666663</v>
      </c>
      <c r="AA226" s="27">
        <f>VLOOKUP($P226,CornerStats!$A$3:$AE$577,20,FALSE)</f>
        <v>0.18181818181818182</v>
      </c>
      <c r="AB226" s="27">
        <f>VLOOKUP($P226,CornerStats!$A$3:$AE$577,22,FALSE)</f>
        <v>0.33333333333333331</v>
      </c>
    </row>
    <row r="227" spans="1:28" hidden="1" x14ac:dyDescent="0.3">
      <c r="A227" s="22">
        <f>VLOOKUP($M227,CornerStats!$A$3:$AE$577,5,FALSE)</f>
        <v>10.818181818181818</v>
      </c>
      <c r="B227" s="22">
        <f>VLOOKUP($M227,CornerStats!$A$3:$AE$577,6,FALSE)</f>
        <v>12.4</v>
      </c>
      <c r="C227" s="22">
        <f>VLOOKUP($M227,CornerStats!$A$3:$AE$577,8,FALSE)</f>
        <v>5.9090909090909092</v>
      </c>
      <c r="D227" s="22">
        <f>VLOOKUP($M227,CornerStats!$A$3:$AE$577,9,FALSE)</f>
        <v>7.2</v>
      </c>
      <c r="E227" s="29">
        <f>VLOOKUP($M227,CornerStats!$A$3:$AE$577,11,FALSE)</f>
        <v>4.9090909090909092</v>
      </c>
      <c r="F227" s="29">
        <f>VLOOKUP($M227,CornerStats!$A$3:$AE$577,12,FALSE)</f>
        <v>5.2</v>
      </c>
      <c r="G227" s="27">
        <f>VLOOKUP($M227,CornerStats!$A$3:$AE$577,14,FALSE)</f>
        <v>0.72727272727272729</v>
      </c>
      <c r="H227" s="27">
        <f>VLOOKUP($M227,CornerStats!$A$3:$AE$577,15,FALSE)</f>
        <v>0.8</v>
      </c>
      <c r="I227" s="27">
        <f>VLOOKUP($M227,CornerStats!$A$3:$AE$577,17,FALSE)</f>
        <v>0.45454545454545453</v>
      </c>
      <c r="J227" s="27">
        <f>VLOOKUP($M227,CornerStats!$A$3:$AE$577,18,FALSE)</f>
        <v>0.8</v>
      </c>
      <c r="K227" s="27">
        <f>VLOOKUP($M227,CornerStats!$A$3:$AE$577,20,FALSE)</f>
        <v>0.54545454545454541</v>
      </c>
      <c r="L227" s="27">
        <f>VLOOKUP($M227,CornerStats!$A$3:$AE$577,21,FALSE)</f>
        <v>0.2</v>
      </c>
      <c r="M227" s="24" t="str">
        <f>Fixtures!A227</f>
        <v>Napoli</v>
      </c>
      <c r="N227" s="24" t="str">
        <f>Fixtures!E227</f>
        <v>Serie A</v>
      </c>
      <c r="O227" s="25">
        <f>IF(Fixtures!C227&gt;7,Fixtures!D227)</f>
        <v>43813</v>
      </c>
      <c r="P227" s="24" t="str">
        <f>Fixtures!B227</f>
        <v>Parma</v>
      </c>
      <c r="Q227" s="22">
        <f>VLOOKUP($P227,CornerStats!$A$3:$AE$577,5,FALSE)</f>
        <v>10.818181818181818</v>
      </c>
      <c r="R227" s="22">
        <f>VLOOKUP($P227,CornerStats!$A$3:$AE$577,7,FALSE)</f>
        <v>9.4</v>
      </c>
      <c r="S227" s="22">
        <f>VLOOKUP($P227,CornerStats!$A$3:$AE$577,8,FALSE)</f>
        <v>5.6363636363636367</v>
      </c>
      <c r="T227" s="22">
        <f>VLOOKUP($P227,CornerStats!$A$3:$AE$577,10,FALSE)</f>
        <v>3.6</v>
      </c>
      <c r="U227" s="29">
        <f>VLOOKUP($P227,CornerStats!$A$3:$AE$577,11,FALSE)</f>
        <v>5.1818181818181817</v>
      </c>
      <c r="V227" s="29">
        <f>VLOOKUP($P227,CornerStats!$A$3:$AE$577,13,FALSE)</f>
        <v>5.8</v>
      </c>
      <c r="W227" s="27">
        <f>VLOOKUP($P227,CornerStats!$A$3:$AE$577,14,FALSE)</f>
        <v>0.81818181818181823</v>
      </c>
      <c r="X227" s="27">
        <f>VLOOKUP($P227,CornerStats!$A$3:$AE$577,16,FALSE)</f>
        <v>0.6</v>
      </c>
      <c r="Y227" s="27">
        <f>VLOOKUP($P227,CornerStats!$A$3:$AE$577,17,FALSE)</f>
        <v>0.45454545454545453</v>
      </c>
      <c r="Z227" s="27">
        <f>VLOOKUP($P227,CornerStats!$A$3:$AE$577,19,FALSE)</f>
        <v>0.4</v>
      </c>
      <c r="AA227" s="27">
        <f>VLOOKUP($P227,CornerStats!$A$3:$AE$577,20,FALSE)</f>
        <v>0.54545454545454541</v>
      </c>
      <c r="AB227" s="27">
        <f>VLOOKUP($P227,CornerStats!$A$3:$AE$577,22,FALSE)</f>
        <v>0.6</v>
      </c>
    </row>
    <row r="228" spans="1:28" hidden="1" x14ac:dyDescent="0.3">
      <c r="A228" s="22">
        <f>VLOOKUP($M228,CornerStats!$A$3:$AE$577,5,FALSE)</f>
        <v>10.727272727272727</v>
      </c>
      <c r="B228" s="22">
        <f>VLOOKUP($M228,CornerStats!$A$3:$AE$577,6,FALSE)</f>
        <v>11</v>
      </c>
      <c r="C228" s="22">
        <f>VLOOKUP($M228,CornerStats!$A$3:$AE$577,8,FALSE)</f>
        <v>5.6363636363636367</v>
      </c>
      <c r="D228" s="22">
        <f>VLOOKUP($M228,CornerStats!$A$3:$AE$577,9,FALSE)</f>
        <v>5.8</v>
      </c>
      <c r="E228" s="29">
        <f>VLOOKUP($M228,CornerStats!$A$3:$AE$577,11,FALSE)</f>
        <v>5.0909090909090908</v>
      </c>
      <c r="F228" s="29">
        <f>VLOOKUP($M228,CornerStats!$A$3:$AE$577,12,FALSE)</f>
        <v>5.2</v>
      </c>
      <c r="G228" s="27">
        <f>VLOOKUP($M228,CornerStats!$A$3:$AE$577,14,FALSE)</f>
        <v>0.72727272727272729</v>
      </c>
      <c r="H228" s="27">
        <f>VLOOKUP($M228,CornerStats!$A$3:$AE$577,15,FALSE)</f>
        <v>0.8</v>
      </c>
      <c r="I228" s="27">
        <f>VLOOKUP($M228,CornerStats!$A$3:$AE$577,17,FALSE)</f>
        <v>0.54545454545454541</v>
      </c>
      <c r="J228" s="27">
        <f>VLOOKUP($M228,CornerStats!$A$3:$AE$577,18,FALSE)</f>
        <v>0.6</v>
      </c>
      <c r="K228" s="27">
        <f>VLOOKUP($M228,CornerStats!$A$3:$AE$577,20,FALSE)</f>
        <v>0.45454545454545453</v>
      </c>
      <c r="L228" s="27">
        <f>VLOOKUP($M228,CornerStats!$A$3:$AE$577,21,FALSE)</f>
        <v>0.4</v>
      </c>
      <c r="M228" s="24" t="str">
        <f>Fixtures!A228</f>
        <v>Nîmes</v>
      </c>
      <c r="N228" s="24" t="str">
        <f>Fixtures!E228</f>
        <v>Ligue 1</v>
      </c>
      <c r="O228" s="25">
        <f>IF(Fixtures!C228&gt;7,Fixtures!D228)</f>
        <v>43813</v>
      </c>
      <c r="P228" s="24" t="str">
        <f>Fixtures!B228</f>
        <v>Nantes</v>
      </c>
      <c r="Q228" s="22">
        <f>VLOOKUP($P228,CornerStats!$A$3:$AE$577,5,FALSE)</f>
        <v>10.083333333333334</v>
      </c>
      <c r="R228" s="22">
        <f>VLOOKUP($P228,CornerStats!$A$3:$AE$577,7,FALSE)</f>
        <v>11.666666666666666</v>
      </c>
      <c r="S228" s="22">
        <f>VLOOKUP($P228,CornerStats!$A$3:$AE$577,8,FALSE)</f>
        <v>5.916666666666667</v>
      </c>
      <c r="T228" s="22">
        <f>VLOOKUP($P228,CornerStats!$A$3:$AE$577,10,FALSE)</f>
        <v>6.333333333333333</v>
      </c>
      <c r="U228" s="29">
        <f>VLOOKUP($P228,CornerStats!$A$3:$AE$577,11,FALSE)</f>
        <v>4.166666666666667</v>
      </c>
      <c r="V228" s="29">
        <f>VLOOKUP($P228,CornerStats!$A$3:$AE$577,13,FALSE)</f>
        <v>5.333333333333333</v>
      </c>
      <c r="W228" s="27">
        <f>VLOOKUP($P228,CornerStats!$A$3:$AE$577,14,FALSE)</f>
        <v>0.5</v>
      </c>
      <c r="X228" s="27">
        <f>VLOOKUP($P228,CornerStats!$A$3:$AE$577,16,FALSE)</f>
        <v>0.66666666666666663</v>
      </c>
      <c r="Y228" s="27">
        <f>VLOOKUP($P228,CornerStats!$A$3:$AE$577,17,FALSE)</f>
        <v>0.41666666666666669</v>
      </c>
      <c r="Z228" s="27">
        <f>VLOOKUP($P228,CornerStats!$A$3:$AE$577,19,FALSE)</f>
        <v>0.66666666666666663</v>
      </c>
      <c r="AA228" s="27">
        <f>VLOOKUP($P228,CornerStats!$A$3:$AE$577,20,FALSE)</f>
        <v>0.66666666666666663</v>
      </c>
      <c r="AB228" s="27">
        <f>VLOOKUP($P228,CornerStats!$A$3:$AE$577,22,FALSE)</f>
        <v>0.5</v>
      </c>
    </row>
    <row r="229" spans="1:28" hidden="1" x14ac:dyDescent="0.3">
      <c r="A229" s="22">
        <f>VLOOKUP($M229,CornerStats!$A$3:$AE$577,5,FALSE)</f>
        <v>9</v>
      </c>
      <c r="B229" s="22">
        <f>VLOOKUP($M229,CornerStats!$A$3:$AE$577,6,FALSE)</f>
        <v>10.333333333333334</v>
      </c>
      <c r="C229" s="22">
        <f>VLOOKUP($M229,CornerStats!$A$3:$AE$577,8,FALSE)</f>
        <v>4.166666666666667</v>
      </c>
      <c r="D229" s="22">
        <f>VLOOKUP($M229,CornerStats!$A$3:$AE$577,9,FALSE)</f>
        <v>5</v>
      </c>
      <c r="E229" s="29">
        <f>VLOOKUP($M229,CornerStats!$A$3:$AE$577,11,FALSE)</f>
        <v>4.833333333333333</v>
      </c>
      <c r="F229" s="29">
        <f>VLOOKUP($M229,CornerStats!$A$3:$AE$577,12,FALSE)</f>
        <v>5.333333333333333</v>
      </c>
      <c r="G229" s="27">
        <f>VLOOKUP($M229,CornerStats!$A$3:$AE$577,14,FALSE)</f>
        <v>0.58333333333333337</v>
      </c>
      <c r="H229" s="27">
        <f>VLOOKUP($M229,CornerStats!$A$3:$AE$577,15,FALSE)</f>
        <v>0.83333333333333337</v>
      </c>
      <c r="I229" s="27">
        <f>VLOOKUP($M229,CornerStats!$A$3:$AE$577,17,FALSE)</f>
        <v>0.16666666666666666</v>
      </c>
      <c r="J229" s="27">
        <f>VLOOKUP($M229,CornerStats!$A$3:$AE$577,18,FALSE)</f>
        <v>0.33333333333333331</v>
      </c>
      <c r="K229" s="27">
        <f>VLOOKUP($M229,CornerStats!$A$3:$AE$577,20,FALSE)</f>
        <v>0.83333333333333337</v>
      </c>
      <c r="L229" s="27">
        <f>VLOOKUP($M229,CornerStats!$A$3:$AE$577,21,FALSE)</f>
        <v>0.66666666666666663</v>
      </c>
      <c r="M229" s="24" t="str">
        <f>Fixtures!A229</f>
        <v>Olympique Lyonnais</v>
      </c>
      <c r="N229" s="24" t="str">
        <f>Fixtures!E229</f>
        <v>Ligue 1</v>
      </c>
      <c r="O229" s="25">
        <f>IF(Fixtures!C229&gt;7,Fixtures!D229)</f>
        <v>43813</v>
      </c>
      <c r="P229" s="24" t="str">
        <f>Fixtures!B229</f>
        <v>Rennes</v>
      </c>
      <c r="Q229" s="22">
        <f>VLOOKUP($P229,CornerStats!$A$3:$AE$577,5,FALSE)</f>
        <v>9.0909090909090917</v>
      </c>
      <c r="R229" s="22">
        <f>VLOOKUP($P229,CornerStats!$A$3:$AE$577,7,FALSE)</f>
        <v>7.166666666666667</v>
      </c>
      <c r="S229" s="22">
        <f>VLOOKUP($P229,CornerStats!$A$3:$AE$577,8,FALSE)</f>
        <v>4</v>
      </c>
      <c r="T229" s="22">
        <f>VLOOKUP($P229,CornerStats!$A$3:$AE$577,10,FALSE)</f>
        <v>2.6666666666666665</v>
      </c>
      <c r="U229" s="29">
        <f>VLOOKUP($P229,CornerStats!$A$3:$AE$577,11,FALSE)</f>
        <v>5.0909090909090908</v>
      </c>
      <c r="V229" s="29">
        <f>VLOOKUP($P229,CornerStats!$A$3:$AE$577,13,FALSE)</f>
        <v>4.5</v>
      </c>
      <c r="W229" s="27">
        <f>VLOOKUP($P229,CornerStats!$A$3:$AE$577,14,FALSE)</f>
        <v>0.45454545454545453</v>
      </c>
      <c r="X229" s="27">
        <f>VLOOKUP($P229,CornerStats!$A$3:$AE$577,16,FALSE)</f>
        <v>0.16666666666666666</v>
      </c>
      <c r="Y229" s="27">
        <f>VLOOKUP($P229,CornerStats!$A$3:$AE$577,17,FALSE)</f>
        <v>0.45454545454545453</v>
      </c>
      <c r="Z229" s="27">
        <f>VLOOKUP($P229,CornerStats!$A$3:$AE$577,19,FALSE)</f>
        <v>0.16666666666666666</v>
      </c>
      <c r="AA229" s="27">
        <f>VLOOKUP($P229,CornerStats!$A$3:$AE$577,20,FALSE)</f>
        <v>0.72727272727272729</v>
      </c>
      <c r="AB229" s="27">
        <f>VLOOKUP($P229,CornerStats!$A$3:$AE$577,22,FALSE)</f>
        <v>1</v>
      </c>
    </row>
    <row r="230" spans="1:28" hidden="1" x14ac:dyDescent="0.3">
      <c r="A230" s="22">
        <f>VLOOKUP($M230,CornerStats!$A$3:$AE$577,5,FALSE)</f>
        <v>9.3333333333333339</v>
      </c>
      <c r="B230" s="22">
        <f>VLOOKUP($M230,CornerStats!$A$3:$AE$577,6,FALSE)</f>
        <v>9.5714285714285712</v>
      </c>
      <c r="C230" s="22">
        <f>VLOOKUP($M230,CornerStats!$A$3:$AE$577,8,FALSE)</f>
        <v>5.5</v>
      </c>
      <c r="D230" s="22">
        <f>VLOOKUP($M230,CornerStats!$A$3:$AE$577,9,FALSE)</f>
        <v>6.1428571428571432</v>
      </c>
      <c r="E230" s="29">
        <f>VLOOKUP($M230,CornerStats!$A$3:$AE$577,11,FALSE)</f>
        <v>3.8333333333333335</v>
      </c>
      <c r="F230" s="29">
        <f>VLOOKUP($M230,CornerStats!$A$3:$AE$577,12,FALSE)</f>
        <v>3.4285714285714284</v>
      </c>
      <c r="G230" s="27">
        <f>VLOOKUP($M230,CornerStats!$A$3:$AE$577,14,FALSE)</f>
        <v>0.41666666666666669</v>
      </c>
      <c r="H230" s="27">
        <f>VLOOKUP($M230,CornerStats!$A$3:$AE$577,15,FALSE)</f>
        <v>0.5714285714285714</v>
      </c>
      <c r="I230" s="27">
        <f>VLOOKUP($M230,CornerStats!$A$3:$AE$577,17,FALSE)</f>
        <v>0.33333333333333331</v>
      </c>
      <c r="J230" s="27">
        <f>VLOOKUP($M230,CornerStats!$A$3:$AE$577,18,FALSE)</f>
        <v>0.42857142857142855</v>
      </c>
      <c r="K230" s="27">
        <f>VLOOKUP($M230,CornerStats!$A$3:$AE$577,20,FALSE)</f>
        <v>0.66666666666666663</v>
      </c>
      <c r="L230" s="27">
        <f>VLOOKUP($M230,CornerStats!$A$3:$AE$577,21,FALSE)</f>
        <v>0.5714285714285714</v>
      </c>
      <c r="M230" s="24" t="str">
        <f>Fixtures!A230</f>
        <v>Angers SCO</v>
      </c>
      <c r="N230" s="24" t="str">
        <f>Fixtures!E230</f>
        <v>Ligue 1</v>
      </c>
      <c r="O230" s="25">
        <f>IF(Fixtures!C230&gt;7,Fixtures!D230)</f>
        <v>43813</v>
      </c>
      <c r="P230" s="24" t="str">
        <f>Fixtures!B230</f>
        <v>Monaco</v>
      </c>
      <c r="Q230" s="22">
        <f>VLOOKUP($P230,CornerStats!$A$3:$AE$577,5,FALSE)</f>
        <v>9.1666666666666661</v>
      </c>
      <c r="R230" s="22">
        <f>VLOOKUP($P230,CornerStats!$A$3:$AE$577,7,FALSE)</f>
        <v>9</v>
      </c>
      <c r="S230" s="22">
        <f>VLOOKUP($P230,CornerStats!$A$3:$AE$577,8,FALSE)</f>
        <v>4.333333333333333</v>
      </c>
      <c r="T230" s="22">
        <f>VLOOKUP($P230,CornerStats!$A$3:$AE$577,10,FALSE)</f>
        <v>3.8333333333333335</v>
      </c>
      <c r="U230" s="29">
        <f>VLOOKUP($P230,CornerStats!$A$3:$AE$577,11,FALSE)</f>
        <v>4.833333333333333</v>
      </c>
      <c r="V230" s="29">
        <f>VLOOKUP($P230,CornerStats!$A$3:$AE$577,13,FALSE)</f>
        <v>5.166666666666667</v>
      </c>
      <c r="W230" s="27">
        <f>VLOOKUP($P230,CornerStats!$A$3:$AE$577,14,FALSE)</f>
        <v>0.58333333333333337</v>
      </c>
      <c r="X230" s="27">
        <f>VLOOKUP($P230,CornerStats!$A$3:$AE$577,16,FALSE)</f>
        <v>0.66666666666666663</v>
      </c>
      <c r="Y230" s="27">
        <f>VLOOKUP($P230,CornerStats!$A$3:$AE$577,17,FALSE)</f>
        <v>0.25</v>
      </c>
      <c r="Z230" s="27">
        <f>VLOOKUP($P230,CornerStats!$A$3:$AE$577,19,FALSE)</f>
        <v>0.16666666666666666</v>
      </c>
      <c r="AA230" s="27">
        <f>VLOOKUP($P230,CornerStats!$A$3:$AE$577,20,FALSE)</f>
        <v>0.75</v>
      </c>
      <c r="AB230" s="27">
        <f>VLOOKUP($P230,CornerStats!$A$3:$AE$577,22,FALSE)</f>
        <v>0.83333333333333337</v>
      </c>
    </row>
    <row r="231" spans="1:28" hidden="1" x14ac:dyDescent="0.3">
      <c r="A231" s="22">
        <f>VLOOKUP($M231,CornerStats!$A$3:$AE$577,5,FALSE)</f>
        <v>9.6666666666666661</v>
      </c>
      <c r="B231" s="22">
        <f>VLOOKUP($M231,CornerStats!$A$3:$AE$577,6,FALSE)</f>
        <v>11.5</v>
      </c>
      <c r="C231" s="22">
        <f>VLOOKUP($M231,CornerStats!$A$3:$AE$577,8,FALSE)</f>
        <v>4.25</v>
      </c>
      <c r="D231" s="22">
        <f>VLOOKUP($M231,CornerStats!$A$3:$AE$577,9,FALSE)</f>
        <v>4.333333333333333</v>
      </c>
      <c r="E231" s="29">
        <f>VLOOKUP($M231,CornerStats!$A$3:$AE$577,11,FALSE)</f>
        <v>5.416666666666667</v>
      </c>
      <c r="F231" s="29">
        <f>VLOOKUP($M231,CornerStats!$A$3:$AE$577,12,FALSE)</f>
        <v>7.166666666666667</v>
      </c>
      <c r="G231" s="27">
        <f>VLOOKUP($M231,CornerStats!$A$3:$AE$577,14,FALSE)</f>
        <v>0.66666666666666663</v>
      </c>
      <c r="H231" s="27">
        <f>VLOOKUP($M231,CornerStats!$A$3:$AE$577,15,FALSE)</f>
        <v>0.83333333333333337</v>
      </c>
      <c r="I231" s="27">
        <f>VLOOKUP($M231,CornerStats!$A$3:$AE$577,17,FALSE)</f>
        <v>0.25</v>
      </c>
      <c r="J231" s="27">
        <f>VLOOKUP($M231,CornerStats!$A$3:$AE$577,18,FALSE)</f>
        <v>0.5</v>
      </c>
      <c r="K231" s="27">
        <f>VLOOKUP($M231,CornerStats!$A$3:$AE$577,20,FALSE)</f>
        <v>0.75</v>
      </c>
      <c r="L231" s="27">
        <f>VLOOKUP($M231,CornerStats!$A$3:$AE$577,21,FALSE)</f>
        <v>0.5</v>
      </c>
      <c r="M231" s="24" t="str">
        <f>Fixtures!A231</f>
        <v>Bordeaux</v>
      </c>
      <c r="N231" s="24" t="str">
        <f>Fixtures!E231</f>
        <v>Ligue 1</v>
      </c>
      <c r="O231" s="25">
        <f>IF(Fixtures!C231&gt;7,Fixtures!D231)</f>
        <v>43813</v>
      </c>
      <c r="P231" s="24" t="str">
        <f>Fixtures!B231</f>
        <v>Strasbourg</v>
      </c>
      <c r="Q231" s="22">
        <f>VLOOKUP($P231,CornerStats!$A$3:$AE$577,5,FALSE)</f>
        <v>9</v>
      </c>
      <c r="R231" s="22">
        <f>VLOOKUP($P231,CornerStats!$A$3:$AE$577,7,FALSE)</f>
        <v>9.3333333333333339</v>
      </c>
      <c r="S231" s="22">
        <f>VLOOKUP($P231,CornerStats!$A$3:$AE$577,8,FALSE)</f>
        <v>4.916666666666667</v>
      </c>
      <c r="T231" s="22">
        <f>VLOOKUP($P231,CornerStats!$A$3:$AE$577,10,FALSE)</f>
        <v>5</v>
      </c>
      <c r="U231" s="29">
        <f>VLOOKUP($P231,CornerStats!$A$3:$AE$577,11,FALSE)</f>
        <v>4.083333333333333</v>
      </c>
      <c r="V231" s="29">
        <f>VLOOKUP($P231,CornerStats!$A$3:$AE$577,13,FALSE)</f>
        <v>4.333333333333333</v>
      </c>
      <c r="W231" s="27">
        <f>VLOOKUP($P231,CornerStats!$A$3:$AE$577,14,FALSE)</f>
        <v>0.5</v>
      </c>
      <c r="X231" s="27">
        <f>VLOOKUP($P231,CornerStats!$A$3:$AE$577,16,FALSE)</f>
        <v>0.5</v>
      </c>
      <c r="Y231" s="27">
        <f>VLOOKUP($P231,CornerStats!$A$3:$AE$577,17,FALSE)</f>
        <v>0.41666666666666669</v>
      </c>
      <c r="Z231" s="27">
        <f>VLOOKUP($P231,CornerStats!$A$3:$AE$577,19,FALSE)</f>
        <v>0.5</v>
      </c>
      <c r="AA231" s="27">
        <f>VLOOKUP($P231,CornerStats!$A$3:$AE$577,20,FALSE)</f>
        <v>0.75</v>
      </c>
      <c r="AB231" s="27">
        <f>VLOOKUP($P231,CornerStats!$A$3:$AE$577,22,FALSE)</f>
        <v>0.5</v>
      </c>
    </row>
    <row r="232" spans="1:28" hidden="1" x14ac:dyDescent="0.3">
      <c r="A232" s="22">
        <f>VLOOKUP($M232,CornerStats!$A$3:$AE$577,5,FALSE)</f>
        <v>11.166666666666666</v>
      </c>
      <c r="B232" s="22">
        <f>VLOOKUP($M232,CornerStats!$A$3:$AE$577,6,FALSE)</f>
        <v>10.166666666666666</v>
      </c>
      <c r="C232" s="22">
        <f>VLOOKUP($M232,CornerStats!$A$3:$AE$577,8,FALSE)</f>
        <v>5.166666666666667</v>
      </c>
      <c r="D232" s="22">
        <f>VLOOKUP($M232,CornerStats!$A$3:$AE$577,9,FALSE)</f>
        <v>4.833333333333333</v>
      </c>
      <c r="E232" s="29">
        <f>VLOOKUP($M232,CornerStats!$A$3:$AE$577,11,FALSE)</f>
        <v>6</v>
      </c>
      <c r="F232" s="29">
        <f>VLOOKUP($M232,CornerStats!$A$3:$AE$577,12,FALSE)</f>
        <v>5.333333333333333</v>
      </c>
      <c r="G232" s="27">
        <f>VLOOKUP($M232,CornerStats!$A$3:$AE$577,14,FALSE)</f>
        <v>0.83333333333333337</v>
      </c>
      <c r="H232" s="27">
        <f>VLOOKUP($M232,CornerStats!$A$3:$AE$577,15,FALSE)</f>
        <v>0.66666666666666663</v>
      </c>
      <c r="I232" s="27">
        <f>VLOOKUP($M232,CornerStats!$A$3:$AE$577,17,FALSE)</f>
        <v>0.58333333333333337</v>
      </c>
      <c r="J232" s="27">
        <f>VLOOKUP($M232,CornerStats!$A$3:$AE$577,18,FALSE)</f>
        <v>0.33333333333333331</v>
      </c>
      <c r="K232" s="27">
        <f>VLOOKUP($M232,CornerStats!$A$3:$AE$577,20,FALSE)</f>
        <v>0.5</v>
      </c>
      <c r="L232" s="27">
        <f>VLOOKUP($M232,CornerStats!$A$3:$AE$577,21,FALSE)</f>
        <v>0.66666666666666663</v>
      </c>
      <c r="M232" s="24" t="str">
        <f>Fixtures!A232</f>
        <v>Toulouse</v>
      </c>
      <c r="N232" s="24" t="str">
        <f>Fixtures!E232</f>
        <v>Ligue 1</v>
      </c>
      <c r="O232" s="25">
        <f>IF(Fixtures!C232&gt;7,Fixtures!D232)</f>
        <v>43813</v>
      </c>
      <c r="P232" s="24" t="str">
        <f>Fixtures!B232</f>
        <v>Reims</v>
      </c>
      <c r="Q232" s="22">
        <f>VLOOKUP($P232,CornerStats!$A$3:$AE$577,5,FALSE)</f>
        <v>9.3333333333333339</v>
      </c>
      <c r="R232" s="22">
        <f>VLOOKUP($P232,CornerStats!$A$3:$AE$577,7,FALSE)</f>
        <v>10</v>
      </c>
      <c r="S232" s="22">
        <f>VLOOKUP($P232,CornerStats!$A$3:$AE$577,8,FALSE)</f>
        <v>4.333333333333333</v>
      </c>
      <c r="T232" s="22">
        <f>VLOOKUP($P232,CornerStats!$A$3:$AE$577,10,FALSE)</f>
        <v>4.333333333333333</v>
      </c>
      <c r="U232" s="29">
        <f>VLOOKUP($P232,CornerStats!$A$3:$AE$577,11,FALSE)</f>
        <v>5</v>
      </c>
      <c r="V232" s="29">
        <f>VLOOKUP($P232,CornerStats!$A$3:$AE$577,13,FALSE)</f>
        <v>5.666666666666667</v>
      </c>
      <c r="W232" s="27">
        <f>VLOOKUP($P232,CornerStats!$A$3:$AE$577,14,FALSE)</f>
        <v>0.66666666666666663</v>
      </c>
      <c r="X232" s="27">
        <f>VLOOKUP($P232,CornerStats!$A$3:$AE$577,16,FALSE)</f>
        <v>0.66666666666666663</v>
      </c>
      <c r="Y232" s="27">
        <f>VLOOKUP($P232,CornerStats!$A$3:$AE$577,17,FALSE)</f>
        <v>0.33333333333333331</v>
      </c>
      <c r="Z232" s="27">
        <f>VLOOKUP($P232,CornerStats!$A$3:$AE$577,19,FALSE)</f>
        <v>0.5</v>
      </c>
      <c r="AA232" s="27">
        <f>VLOOKUP($P232,CornerStats!$A$3:$AE$577,20,FALSE)</f>
        <v>0.75</v>
      </c>
      <c r="AB232" s="27">
        <f>VLOOKUP($P232,CornerStats!$A$3:$AE$577,22,FALSE)</f>
        <v>0.66666666666666663</v>
      </c>
    </row>
    <row r="233" spans="1:28" hidden="1" x14ac:dyDescent="0.3">
      <c r="A233" s="22">
        <f>VLOOKUP($M233,CornerStats!$A$3:$AE$577,5,FALSE)</f>
        <v>9.4166666666666661</v>
      </c>
      <c r="B233" s="22">
        <f>VLOOKUP($M233,CornerStats!$A$3:$AE$577,6,FALSE)</f>
        <v>9.3333333333333339</v>
      </c>
      <c r="C233" s="22">
        <f>VLOOKUP($M233,CornerStats!$A$3:$AE$577,8,FALSE)</f>
        <v>4.916666666666667</v>
      </c>
      <c r="D233" s="22">
        <f>VLOOKUP($M233,CornerStats!$A$3:$AE$577,9,FALSE)</f>
        <v>4.5</v>
      </c>
      <c r="E233" s="29">
        <f>VLOOKUP($M233,CornerStats!$A$3:$AE$577,11,FALSE)</f>
        <v>4.5</v>
      </c>
      <c r="F233" s="29">
        <f>VLOOKUP($M233,CornerStats!$A$3:$AE$577,12,FALSE)</f>
        <v>4.833333333333333</v>
      </c>
      <c r="G233" s="27">
        <f>VLOOKUP($M233,CornerStats!$A$3:$AE$577,14,FALSE)</f>
        <v>0.41666666666666669</v>
      </c>
      <c r="H233" s="27">
        <f>VLOOKUP($M233,CornerStats!$A$3:$AE$577,15,FALSE)</f>
        <v>0.33333333333333331</v>
      </c>
      <c r="I233" s="27">
        <f>VLOOKUP($M233,CornerStats!$A$3:$AE$577,17,FALSE)</f>
        <v>0.41666666666666669</v>
      </c>
      <c r="J233" s="27">
        <f>VLOOKUP($M233,CornerStats!$A$3:$AE$577,18,FALSE)</f>
        <v>0.33333333333333331</v>
      </c>
      <c r="K233" s="27">
        <f>VLOOKUP($M233,CornerStats!$A$3:$AE$577,20,FALSE)</f>
        <v>0.66666666666666663</v>
      </c>
      <c r="L233" s="27">
        <f>VLOOKUP($M233,CornerStats!$A$3:$AE$577,21,FALSE)</f>
        <v>0.66666666666666663</v>
      </c>
      <c r="M233" s="24" t="str">
        <f>Fixtures!A233</f>
        <v>Lille</v>
      </c>
      <c r="N233" s="24" t="str">
        <f>Fixtures!E233</f>
        <v>Ligue 1</v>
      </c>
      <c r="O233" s="25">
        <f>IF(Fixtures!C233&gt;7,Fixtures!D233)</f>
        <v>43813</v>
      </c>
      <c r="P233" s="24" t="str">
        <f>Fixtures!B233</f>
        <v>Montpellier</v>
      </c>
      <c r="Q233" s="22">
        <f>VLOOKUP($P233,CornerStats!$A$3:$AE$577,5,FALSE)</f>
        <v>9.9166666666666661</v>
      </c>
      <c r="R233" s="22">
        <f>VLOOKUP($P233,CornerStats!$A$3:$AE$577,7,FALSE)</f>
        <v>9.8333333333333339</v>
      </c>
      <c r="S233" s="22">
        <f>VLOOKUP($P233,CornerStats!$A$3:$AE$577,8,FALSE)</f>
        <v>5.25</v>
      </c>
      <c r="T233" s="22">
        <f>VLOOKUP($P233,CornerStats!$A$3:$AE$577,10,FALSE)</f>
        <v>4.166666666666667</v>
      </c>
      <c r="U233" s="29">
        <f>VLOOKUP($P233,CornerStats!$A$3:$AE$577,11,FALSE)</f>
        <v>4.666666666666667</v>
      </c>
      <c r="V233" s="29">
        <f>VLOOKUP($P233,CornerStats!$A$3:$AE$577,13,FALSE)</f>
        <v>5.666666666666667</v>
      </c>
      <c r="W233" s="27">
        <f>VLOOKUP($P233,CornerStats!$A$3:$AE$577,14,FALSE)</f>
        <v>0.5</v>
      </c>
      <c r="X233" s="27">
        <f>VLOOKUP($P233,CornerStats!$A$3:$AE$577,16,FALSE)</f>
        <v>0.33333333333333331</v>
      </c>
      <c r="Y233" s="27">
        <f>VLOOKUP($P233,CornerStats!$A$3:$AE$577,17,FALSE)</f>
        <v>0.33333333333333331</v>
      </c>
      <c r="Z233" s="27">
        <f>VLOOKUP($P233,CornerStats!$A$3:$AE$577,19,FALSE)</f>
        <v>0.33333333333333331</v>
      </c>
      <c r="AA233" s="27">
        <f>VLOOKUP($P233,CornerStats!$A$3:$AE$577,20,FALSE)</f>
        <v>0.66666666666666663</v>
      </c>
      <c r="AB233" s="27">
        <f>VLOOKUP($P233,CornerStats!$A$3:$AE$577,22,FALSE)</f>
        <v>0.66666666666666663</v>
      </c>
    </row>
    <row r="234" spans="1:28" hidden="1" x14ac:dyDescent="0.3">
      <c r="A234" s="22">
        <f>VLOOKUP($M234,CornerStats!$A$3:$AE$577,5,FALSE)</f>
        <v>8.9166666666666661</v>
      </c>
      <c r="B234" s="22">
        <f>VLOOKUP($M234,CornerStats!$A$3:$AE$577,6,FALSE)</f>
        <v>9</v>
      </c>
      <c r="C234" s="22">
        <f>VLOOKUP($M234,CornerStats!$A$3:$AE$577,8,FALSE)</f>
        <v>4.333333333333333</v>
      </c>
      <c r="D234" s="22">
        <f>VLOOKUP($M234,CornerStats!$A$3:$AE$577,9,FALSE)</f>
        <v>4.166666666666667</v>
      </c>
      <c r="E234" s="29">
        <f>VLOOKUP($M234,CornerStats!$A$3:$AE$577,11,FALSE)</f>
        <v>4.583333333333333</v>
      </c>
      <c r="F234" s="29">
        <f>VLOOKUP($M234,CornerStats!$A$3:$AE$577,12,FALSE)</f>
        <v>4.833333333333333</v>
      </c>
      <c r="G234" s="27">
        <f>VLOOKUP($M234,CornerStats!$A$3:$AE$577,14,FALSE)</f>
        <v>0.66666666666666663</v>
      </c>
      <c r="H234" s="27">
        <f>VLOOKUP($M234,CornerStats!$A$3:$AE$577,15,FALSE)</f>
        <v>0.66666666666666663</v>
      </c>
      <c r="I234" s="27">
        <f>VLOOKUP($M234,CornerStats!$A$3:$AE$577,17,FALSE)</f>
        <v>0.25</v>
      </c>
      <c r="J234" s="27">
        <f>VLOOKUP($M234,CornerStats!$A$3:$AE$577,18,FALSE)</f>
        <v>0.16666666666666666</v>
      </c>
      <c r="K234" s="27">
        <f>VLOOKUP($M234,CornerStats!$A$3:$AE$577,20,FALSE)</f>
        <v>0.91666666666666663</v>
      </c>
      <c r="L234" s="27">
        <f>VLOOKUP($M234,CornerStats!$A$3:$AE$577,21,FALSE)</f>
        <v>1</v>
      </c>
      <c r="M234" s="24" t="str">
        <f>Fixtures!A234</f>
        <v>Metz</v>
      </c>
      <c r="N234" s="24" t="str">
        <f>Fixtures!E234</f>
        <v>Ligue 1</v>
      </c>
      <c r="O234" s="25">
        <f>IF(Fixtures!C234&gt;7,Fixtures!D234)</f>
        <v>43813</v>
      </c>
      <c r="P234" s="24" t="str">
        <f>Fixtures!B234</f>
        <v>Olympique Marseille</v>
      </c>
      <c r="Q234" s="22">
        <f>VLOOKUP($P234,CornerStats!$A$3:$AE$577,5,FALSE)</f>
        <v>10.166666666666666</v>
      </c>
      <c r="R234" s="22">
        <f>VLOOKUP($P234,CornerStats!$A$3:$AE$577,7,FALSE)</f>
        <v>9.3333333333333339</v>
      </c>
      <c r="S234" s="22">
        <f>VLOOKUP($P234,CornerStats!$A$3:$AE$577,8,FALSE)</f>
        <v>5.333333333333333</v>
      </c>
      <c r="T234" s="22">
        <f>VLOOKUP($P234,CornerStats!$A$3:$AE$577,10,FALSE)</f>
        <v>3.8333333333333335</v>
      </c>
      <c r="U234" s="29">
        <f>VLOOKUP($P234,CornerStats!$A$3:$AE$577,11,FALSE)</f>
        <v>4.833333333333333</v>
      </c>
      <c r="V234" s="29">
        <f>VLOOKUP($P234,CornerStats!$A$3:$AE$577,13,FALSE)</f>
        <v>5.5</v>
      </c>
      <c r="W234" s="27">
        <f>VLOOKUP($P234,CornerStats!$A$3:$AE$577,14,FALSE)</f>
        <v>0.66666666666666663</v>
      </c>
      <c r="X234" s="27">
        <f>VLOOKUP($P234,CornerStats!$A$3:$AE$577,16,FALSE)</f>
        <v>0.66666666666666663</v>
      </c>
      <c r="Y234" s="27">
        <f>VLOOKUP($P234,CornerStats!$A$3:$AE$577,17,FALSE)</f>
        <v>0.41666666666666669</v>
      </c>
      <c r="Z234" s="27">
        <f>VLOOKUP($P234,CornerStats!$A$3:$AE$577,19,FALSE)</f>
        <v>0.16666666666666666</v>
      </c>
      <c r="AA234" s="27">
        <f>VLOOKUP($P234,CornerStats!$A$3:$AE$577,20,FALSE)</f>
        <v>0.83333333333333337</v>
      </c>
      <c r="AB234" s="27">
        <f>VLOOKUP($P234,CornerStats!$A$3:$AE$577,22,FALSE)</f>
        <v>1</v>
      </c>
    </row>
    <row r="235" spans="1:28" hidden="1" x14ac:dyDescent="0.3">
      <c r="A235" s="22">
        <f>VLOOKUP($M235,CornerStats!$A$3:$AE$577,5,FALSE)</f>
        <v>9.4166666666666661</v>
      </c>
      <c r="B235" s="22">
        <f>VLOOKUP($M235,CornerStats!$A$3:$AE$577,6,FALSE)</f>
        <v>8.8333333333333339</v>
      </c>
      <c r="C235" s="22">
        <f>VLOOKUP($M235,CornerStats!$A$3:$AE$577,8,FALSE)</f>
        <v>3.9166666666666665</v>
      </c>
      <c r="D235" s="22">
        <f>VLOOKUP($M235,CornerStats!$A$3:$AE$577,9,FALSE)</f>
        <v>3</v>
      </c>
      <c r="E235" s="29">
        <f>VLOOKUP($M235,CornerStats!$A$3:$AE$577,11,FALSE)</f>
        <v>5.5</v>
      </c>
      <c r="F235" s="29">
        <f>VLOOKUP($M235,CornerStats!$A$3:$AE$577,12,FALSE)</f>
        <v>5.833333333333333</v>
      </c>
      <c r="G235" s="27">
        <f>VLOOKUP($M235,CornerStats!$A$3:$AE$577,14,FALSE)</f>
        <v>0.66666666666666663</v>
      </c>
      <c r="H235" s="27">
        <f>VLOOKUP($M235,CornerStats!$A$3:$AE$577,15,FALSE)</f>
        <v>0.5</v>
      </c>
      <c r="I235" s="27">
        <f>VLOOKUP($M235,CornerStats!$A$3:$AE$577,17,FALSE)</f>
        <v>0.33333333333333331</v>
      </c>
      <c r="J235" s="27">
        <f>VLOOKUP($M235,CornerStats!$A$3:$AE$577,18,FALSE)</f>
        <v>0.33333333333333331</v>
      </c>
      <c r="K235" s="27">
        <f>VLOOKUP($M235,CornerStats!$A$3:$AE$577,20,FALSE)</f>
        <v>0.66666666666666663</v>
      </c>
      <c r="L235" s="27">
        <f>VLOOKUP($M235,CornerStats!$A$3:$AE$577,21,FALSE)</f>
        <v>0.66666666666666663</v>
      </c>
      <c r="M235" s="24" t="str">
        <f>Fixtures!A235</f>
        <v>Amiens SC</v>
      </c>
      <c r="N235" s="24" t="str">
        <f>Fixtures!E235</f>
        <v>Ligue 1</v>
      </c>
      <c r="O235" s="25">
        <f>IF(Fixtures!C235&gt;7,Fixtures!D235)</f>
        <v>43813</v>
      </c>
      <c r="P235" s="24" t="str">
        <f>Fixtures!B235</f>
        <v>Dijon</v>
      </c>
      <c r="Q235" s="22">
        <f>VLOOKUP($P235,CornerStats!$A$3:$AE$577,5,FALSE)</f>
        <v>10.583333333333334</v>
      </c>
      <c r="R235" s="22">
        <f>VLOOKUP($P235,CornerStats!$A$3:$AE$577,7,FALSE)</f>
        <v>10.166666666666666</v>
      </c>
      <c r="S235" s="22">
        <f>VLOOKUP($P235,CornerStats!$A$3:$AE$577,8,FALSE)</f>
        <v>4.916666666666667</v>
      </c>
      <c r="T235" s="22">
        <f>VLOOKUP($P235,CornerStats!$A$3:$AE$577,10,FALSE)</f>
        <v>3.5</v>
      </c>
      <c r="U235" s="29">
        <f>VLOOKUP($P235,CornerStats!$A$3:$AE$577,11,FALSE)</f>
        <v>5.666666666666667</v>
      </c>
      <c r="V235" s="29">
        <f>VLOOKUP($P235,CornerStats!$A$3:$AE$577,13,FALSE)</f>
        <v>6.666666666666667</v>
      </c>
      <c r="W235" s="27">
        <f>VLOOKUP($P235,CornerStats!$A$3:$AE$577,14,FALSE)</f>
        <v>0.83333333333333337</v>
      </c>
      <c r="X235" s="27">
        <f>VLOOKUP($P235,CornerStats!$A$3:$AE$577,16,FALSE)</f>
        <v>0.83333333333333337</v>
      </c>
      <c r="Y235" s="27">
        <f>VLOOKUP($P235,CornerStats!$A$3:$AE$577,17,FALSE)</f>
        <v>0.41666666666666669</v>
      </c>
      <c r="Z235" s="27">
        <f>VLOOKUP($P235,CornerStats!$A$3:$AE$577,19,FALSE)</f>
        <v>0.33333333333333331</v>
      </c>
      <c r="AA235" s="27">
        <f>VLOOKUP($P235,CornerStats!$A$3:$AE$577,20,FALSE)</f>
        <v>0.66666666666666663</v>
      </c>
      <c r="AB235" s="27">
        <f>VLOOKUP($P235,CornerStats!$A$3:$AE$577,22,FALSE)</f>
        <v>0.66666666666666663</v>
      </c>
    </row>
    <row r="236" spans="1:28" hidden="1" x14ac:dyDescent="0.3">
      <c r="A236" s="22">
        <f>VLOOKUP($M236,CornerStats!$A$3:$AE$577,5,FALSE)</f>
        <v>10.583333333333334</v>
      </c>
      <c r="B236" s="22">
        <f>VLOOKUP($M236,CornerStats!$A$3:$AE$577,6,FALSE)</f>
        <v>10.166666666666666</v>
      </c>
      <c r="C236" s="22">
        <f>VLOOKUP($M236,CornerStats!$A$3:$AE$577,8,FALSE)</f>
        <v>4.25</v>
      </c>
      <c r="D236" s="22">
        <f>VLOOKUP($M236,CornerStats!$A$3:$AE$577,9,FALSE)</f>
        <v>4.166666666666667</v>
      </c>
      <c r="E236" s="29">
        <f>VLOOKUP($M236,CornerStats!$A$3:$AE$577,11,FALSE)</f>
        <v>6.333333333333333</v>
      </c>
      <c r="F236" s="29">
        <f>VLOOKUP($M236,CornerStats!$A$3:$AE$577,12,FALSE)</f>
        <v>6</v>
      </c>
      <c r="G236" s="27">
        <f>VLOOKUP($M236,CornerStats!$A$3:$AE$577,14,FALSE)</f>
        <v>0.66666666666666663</v>
      </c>
      <c r="H236" s="27">
        <f>VLOOKUP($M236,CornerStats!$A$3:$AE$577,15,FALSE)</f>
        <v>0.66666666666666663</v>
      </c>
      <c r="I236" s="27">
        <f>VLOOKUP($M236,CornerStats!$A$3:$AE$577,17,FALSE)</f>
        <v>0.58333333333333337</v>
      </c>
      <c r="J236" s="27">
        <f>VLOOKUP($M236,CornerStats!$A$3:$AE$577,18,FALSE)</f>
        <v>0.66666666666666663</v>
      </c>
      <c r="K236" s="27">
        <f>VLOOKUP($M236,CornerStats!$A$3:$AE$577,20,FALSE)</f>
        <v>0.66666666666666663</v>
      </c>
      <c r="L236" s="27">
        <f>VLOOKUP($M236,CornerStats!$A$3:$AE$577,21,FALSE)</f>
        <v>0.83333333333333337</v>
      </c>
      <c r="M236" s="24" t="str">
        <f>Fixtures!A236</f>
        <v>Brest</v>
      </c>
      <c r="N236" s="24" t="str">
        <f>Fixtures!E236</f>
        <v>Ligue 1</v>
      </c>
      <c r="O236" s="25">
        <f>IF(Fixtures!C236&gt;7,Fixtures!D236)</f>
        <v>43813</v>
      </c>
      <c r="P236" s="24" t="str">
        <f>Fixtures!B236</f>
        <v>Nice</v>
      </c>
      <c r="Q236" s="22">
        <f>VLOOKUP($P236,CornerStats!$A$3:$AE$577,5,FALSE)</f>
        <v>9.6666666666666661</v>
      </c>
      <c r="R236" s="22">
        <f>VLOOKUP($P236,CornerStats!$A$3:$AE$577,7,FALSE)</f>
        <v>9.3333333333333339</v>
      </c>
      <c r="S236" s="22">
        <f>VLOOKUP($P236,CornerStats!$A$3:$AE$577,8,FALSE)</f>
        <v>4.333333333333333</v>
      </c>
      <c r="T236" s="22">
        <f>VLOOKUP($P236,CornerStats!$A$3:$AE$577,10,FALSE)</f>
        <v>3.8333333333333335</v>
      </c>
      <c r="U236" s="29">
        <f>VLOOKUP($P236,CornerStats!$A$3:$AE$577,11,FALSE)</f>
        <v>5.333333333333333</v>
      </c>
      <c r="V236" s="29">
        <f>VLOOKUP($P236,CornerStats!$A$3:$AE$577,13,FALSE)</f>
        <v>5.5</v>
      </c>
      <c r="W236" s="27">
        <f>VLOOKUP($P236,CornerStats!$A$3:$AE$577,14,FALSE)</f>
        <v>0.75</v>
      </c>
      <c r="X236" s="27">
        <f>VLOOKUP($P236,CornerStats!$A$3:$AE$577,16,FALSE)</f>
        <v>0.66666666666666663</v>
      </c>
      <c r="Y236" s="27">
        <f>VLOOKUP($P236,CornerStats!$A$3:$AE$577,17,FALSE)</f>
        <v>0.41666666666666669</v>
      </c>
      <c r="Z236" s="27">
        <f>VLOOKUP($P236,CornerStats!$A$3:$AE$577,19,FALSE)</f>
        <v>0.5</v>
      </c>
      <c r="AA236" s="27">
        <f>VLOOKUP($P236,CornerStats!$A$3:$AE$577,20,FALSE)</f>
        <v>0.75</v>
      </c>
      <c r="AB236" s="27">
        <f>VLOOKUP($P236,CornerStats!$A$3:$AE$577,22,FALSE)</f>
        <v>0.66666666666666663</v>
      </c>
    </row>
    <row r="237" spans="1:28" hidden="1" x14ac:dyDescent="0.3">
      <c r="A237" s="22">
        <f>VLOOKUP($M237,CornerStats!$A$3:$AE$577,5,FALSE)</f>
        <v>10.6</v>
      </c>
      <c r="B237" s="22">
        <f>VLOOKUP($M237,CornerStats!$A$3:$AE$577,6,FALSE)</f>
        <v>12.2</v>
      </c>
      <c r="C237" s="22">
        <f>VLOOKUP($M237,CornerStats!$A$3:$AE$577,8,FALSE)</f>
        <v>7.3</v>
      </c>
      <c r="D237" s="22">
        <f>VLOOKUP($M237,CornerStats!$A$3:$AE$577,9,FALSE)</f>
        <v>10.199999999999999</v>
      </c>
      <c r="E237" s="29">
        <f>VLOOKUP($M237,CornerStats!$A$3:$AE$577,11,FALSE)</f>
        <v>3.3</v>
      </c>
      <c r="F237" s="29">
        <f>VLOOKUP($M237,CornerStats!$A$3:$AE$577,12,FALSE)</f>
        <v>2</v>
      </c>
      <c r="G237" s="27">
        <f>VLOOKUP($M237,CornerStats!$A$3:$AE$577,14,FALSE)</f>
        <v>0.8</v>
      </c>
      <c r="H237" s="27">
        <f>VLOOKUP($M237,CornerStats!$A$3:$AE$577,15,FALSE)</f>
        <v>1</v>
      </c>
      <c r="I237" s="27">
        <f>VLOOKUP($M237,CornerStats!$A$3:$AE$577,17,FALSE)</f>
        <v>0.5</v>
      </c>
      <c r="J237" s="27">
        <f>VLOOKUP($M237,CornerStats!$A$3:$AE$577,18,FALSE)</f>
        <v>0.8</v>
      </c>
      <c r="K237" s="27">
        <f>VLOOKUP($M237,CornerStats!$A$3:$AE$577,20,FALSE)</f>
        <v>0.6</v>
      </c>
      <c r="L237" s="27">
        <f>VLOOKUP($M237,CornerStats!$A$3:$AE$577,21,FALSE)</f>
        <v>0.4</v>
      </c>
      <c r="M237" s="24" t="str">
        <f>Fixtures!A237</f>
        <v>Bayern Munich</v>
      </c>
      <c r="N237" s="24" t="str">
        <f>Fixtures!E237</f>
        <v>Bundesliga</v>
      </c>
      <c r="O237" s="25">
        <f>IF(Fixtures!C237&gt;7,Fixtures!D237)</f>
        <v>43813</v>
      </c>
      <c r="P237" s="24" t="str">
        <f>Fixtures!B237</f>
        <v>Werder Bremen</v>
      </c>
      <c r="Q237" s="22">
        <f>VLOOKUP($P237,CornerStats!$A$3:$AE$577,5,FALSE)</f>
        <v>10.6</v>
      </c>
      <c r="R237" s="22">
        <f>VLOOKUP($P237,CornerStats!$A$3:$AE$577,7,FALSE)</f>
        <v>10.6</v>
      </c>
      <c r="S237" s="22">
        <f>VLOOKUP($P237,CornerStats!$A$3:$AE$577,8,FALSE)</f>
        <v>4.8</v>
      </c>
      <c r="T237" s="22">
        <f>VLOOKUP($P237,CornerStats!$A$3:$AE$577,10,FALSE)</f>
        <v>2.8</v>
      </c>
      <c r="U237" s="29">
        <f>VLOOKUP($P237,CornerStats!$A$3:$AE$577,11,FALSE)</f>
        <v>5.8</v>
      </c>
      <c r="V237" s="29">
        <f>VLOOKUP($P237,CornerStats!$A$3:$AE$577,13,FALSE)</f>
        <v>7.8</v>
      </c>
      <c r="W237" s="27">
        <f>VLOOKUP($P237,CornerStats!$A$3:$AE$577,14,FALSE)</f>
        <v>0.8</v>
      </c>
      <c r="X237" s="27">
        <f>VLOOKUP($P237,CornerStats!$A$3:$AE$577,16,FALSE)</f>
        <v>1</v>
      </c>
      <c r="Y237" s="27">
        <f>VLOOKUP($P237,CornerStats!$A$3:$AE$577,17,FALSE)</f>
        <v>0.7</v>
      </c>
      <c r="Z237" s="27">
        <f>VLOOKUP($P237,CornerStats!$A$3:$AE$577,19,FALSE)</f>
        <v>0.8</v>
      </c>
      <c r="AA237" s="27">
        <f>VLOOKUP($P237,CornerStats!$A$3:$AE$577,20,FALSE)</f>
        <v>0.8</v>
      </c>
      <c r="AB237" s="27">
        <f>VLOOKUP($P237,CornerStats!$A$3:$AE$577,22,FALSE)</f>
        <v>1</v>
      </c>
    </row>
    <row r="238" spans="1:28" hidden="1" x14ac:dyDescent="0.3">
      <c r="A238" s="22">
        <f>VLOOKUP($M238,CornerStats!$A$3:$AE$577,5,FALSE)</f>
        <v>9.9</v>
      </c>
      <c r="B238" s="22">
        <f>VLOOKUP($M238,CornerStats!$A$3:$AE$577,6,FALSE)</f>
        <v>7.8</v>
      </c>
      <c r="C238" s="22">
        <f>VLOOKUP($M238,CornerStats!$A$3:$AE$577,8,FALSE)</f>
        <v>3.9</v>
      </c>
      <c r="D238" s="22">
        <f>VLOOKUP($M238,CornerStats!$A$3:$AE$577,9,FALSE)</f>
        <v>4</v>
      </c>
      <c r="E238" s="29">
        <f>VLOOKUP($M238,CornerStats!$A$3:$AE$577,11,FALSE)</f>
        <v>6</v>
      </c>
      <c r="F238" s="29">
        <f>VLOOKUP($M238,CornerStats!$A$3:$AE$577,12,FALSE)</f>
        <v>3.8</v>
      </c>
      <c r="G238" s="27">
        <f>VLOOKUP($M238,CornerStats!$A$3:$AE$577,14,FALSE)</f>
        <v>0.6</v>
      </c>
      <c r="H238" s="27">
        <f>VLOOKUP($M238,CornerStats!$A$3:$AE$577,15,FALSE)</f>
        <v>0.4</v>
      </c>
      <c r="I238" s="27">
        <f>VLOOKUP($M238,CornerStats!$A$3:$AE$577,17,FALSE)</f>
        <v>0.5</v>
      </c>
      <c r="J238" s="27">
        <f>VLOOKUP($M238,CornerStats!$A$3:$AE$577,18,FALSE)</f>
        <v>0.2</v>
      </c>
      <c r="K238" s="27">
        <f>VLOOKUP($M238,CornerStats!$A$3:$AE$577,20,FALSE)</f>
        <v>0.8</v>
      </c>
      <c r="L238" s="27">
        <f>VLOOKUP($M238,CornerStats!$A$3:$AE$577,21,FALSE)</f>
        <v>1</v>
      </c>
      <c r="M238" s="24" t="str">
        <f>Fixtures!A238</f>
        <v>Fortuna Dusseldorf</v>
      </c>
      <c r="N238" s="24" t="str">
        <f>Fixtures!E238</f>
        <v>Bundesliga</v>
      </c>
      <c r="O238" s="25">
        <f>IF(Fixtures!C238&gt;7,Fixtures!D238)</f>
        <v>43813</v>
      </c>
      <c r="P238" s="24" t="str">
        <f>Fixtures!B238</f>
        <v>RB Leipzig</v>
      </c>
      <c r="Q238" s="22">
        <f>VLOOKUP($P238,CornerStats!$A$3:$AE$577,5,FALSE)</f>
        <v>8.6</v>
      </c>
      <c r="R238" s="22">
        <f>VLOOKUP($P238,CornerStats!$A$3:$AE$577,7,FALSE)</f>
        <v>9.4</v>
      </c>
      <c r="S238" s="22">
        <f>VLOOKUP($P238,CornerStats!$A$3:$AE$577,8,FALSE)</f>
        <v>4.3</v>
      </c>
      <c r="T238" s="22">
        <f>VLOOKUP($P238,CornerStats!$A$3:$AE$577,10,FALSE)</f>
        <v>4.4000000000000004</v>
      </c>
      <c r="U238" s="29">
        <f>VLOOKUP($P238,CornerStats!$A$3:$AE$577,11,FALSE)</f>
        <v>4.3</v>
      </c>
      <c r="V238" s="29">
        <f>VLOOKUP($P238,CornerStats!$A$3:$AE$577,13,FALSE)</f>
        <v>5</v>
      </c>
      <c r="W238" s="27">
        <f>VLOOKUP($P238,CornerStats!$A$3:$AE$577,14,FALSE)</f>
        <v>0.6</v>
      </c>
      <c r="X238" s="27">
        <f>VLOOKUP($P238,CornerStats!$A$3:$AE$577,16,FALSE)</f>
        <v>0.8</v>
      </c>
      <c r="Y238" s="27">
        <f>VLOOKUP($P238,CornerStats!$A$3:$AE$577,17,FALSE)</f>
        <v>0.3</v>
      </c>
      <c r="Z238" s="27">
        <f>VLOOKUP($P238,CornerStats!$A$3:$AE$577,19,FALSE)</f>
        <v>0.4</v>
      </c>
      <c r="AA238" s="27">
        <f>VLOOKUP($P238,CornerStats!$A$3:$AE$577,20,FALSE)</f>
        <v>0.8</v>
      </c>
      <c r="AB238" s="27">
        <f>VLOOKUP($P238,CornerStats!$A$3:$AE$577,22,FALSE)</f>
        <v>0.8</v>
      </c>
    </row>
    <row r="239" spans="1:28" hidden="1" x14ac:dyDescent="0.3">
      <c r="A239" s="22">
        <f>VLOOKUP($M239,CornerStats!$A$3:$AE$577,5,FALSE)</f>
        <v>9.3000000000000007</v>
      </c>
      <c r="B239" s="22">
        <f>VLOOKUP($M239,CornerStats!$A$3:$AE$577,6,FALSE)</f>
        <v>8.75</v>
      </c>
      <c r="C239" s="22">
        <f>VLOOKUP($M239,CornerStats!$A$3:$AE$577,8,FALSE)</f>
        <v>3.5</v>
      </c>
      <c r="D239" s="22">
        <f>VLOOKUP($M239,CornerStats!$A$3:$AE$577,9,FALSE)</f>
        <v>4</v>
      </c>
      <c r="E239" s="29">
        <f>VLOOKUP($M239,CornerStats!$A$3:$AE$577,11,FALSE)</f>
        <v>5.8</v>
      </c>
      <c r="F239" s="29">
        <f>VLOOKUP($M239,CornerStats!$A$3:$AE$577,12,FALSE)</f>
        <v>4.75</v>
      </c>
      <c r="G239" s="27">
        <f>VLOOKUP($M239,CornerStats!$A$3:$AE$577,14,FALSE)</f>
        <v>0.6</v>
      </c>
      <c r="H239" s="27">
        <f>VLOOKUP($M239,CornerStats!$A$3:$AE$577,15,FALSE)</f>
        <v>0.5</v>
      </c>
      <c r="I239" s="27">
        <f>VLOOKUP($M239,CornerStats!$A$3:$AE$577,17,FALSE)</f>
        <v>0.4</v>
      </c>
      <c r="J239" s="27">
        <f>VLOOKUP($M239,CornerStats!$A$3:$AE$577,18,FALSE)</f>
        <v>0.25</v>
      </c>
      <c r="K239" s="27">
        <f>VLOOKUP($M239,CornerStats!$A$3:$AE$577,20,FALSE)</f>
        <v>0.7</v>
      </c>
      <c r="L239" s="27">
        <f>VLOOKUP($M239,CornerStats!$A$3:$AE$577,21,FALSE)</f>
        <v>1</v>
      </c>
      <c r="M239" s="24" t="str">
        <f>Fixtures!A239</f>
        <v>Hertha BSC</v>
      </c>
      <c r="N239" s="24" t="str">
        <f>Fixtures!E239</f>
        <v>Bundesliga</v>
      </c>
      <c r="O239" s="25">
        <f>IF(Fixtures!C239&gt;7,Fixtures!D239)</f>
        <v>43813</v>
      </c>
      <c r="P239" s="24" t="str">
        <f>Fixtures!B239</f>
        <v>Freiburg</v>
      </c>
      <c r="Q239" s="22">
        <f>VLOOKUP($P239,CornerStats!$A$3:$AE$577,5,FALSE)</f>
        <v>10.3</v>
      </c>
      <c r="R239" s="22">
        <f>VLOOKUP($P239,CornerStats!$A$3:$AE$577,7,FALSE)</f>
        <v>9.6</v>
      </c>
      <c r="S239" s="22">
        <f>VLOOKUP($P239,CornerStats!$A$3:$AE$577,8,FALSE)</f>
        <v>3.9</v>
      </c>
      <c r="T239" s="22">
        <f>VLOOKUP($P239,CornerStats!$A$3:$AE$577,10,FALSE)</f>
        <v>2.8</v>
      </c>
      <c r="U239" s="29">
        <f>VLOOKUP($P239,CornerStats!$A$3:$AE$577,11,FALSE)</f>
        <v>6.4</v>
      </c>
      <c r="V239" s="29">
        <f>VLOOKUP($P239,CornerStats!$A$3:$AE$577,13,FALSE)</f>
        <v>6.8</v>
      </c>
      <c r="W239" s="27">
        <f>VLOOKUP($P239,CornerStats!$A$3:$AE$577,14,FALSE)</f>
        <v>0.7</v>
      </c>
      <c r="X239" s="27">
        <f>VLOOKUP($P239,CornerStats!$A$3:$AE$577,16,FALSE)</f>
        <v>0.4</v>
      </c>
      <c r="Y239" s="27">
        <f>VLOOKUP($P239,CornerStats!$A$3:$AE$577,17,FALSE)</f>
        <v>0.5</v>
      </c>
      <c r="Z239" s="27">
        <f>VLOOKUP($P239,CornerStats!$A$3:$AE$577,19,FALSE)</f>
        <v>0.4</v>
      </c>
      <c r="AA239" s="27">
        <f>VLOOKUP($P239,CornerStats!$A$3:$AE$577,20,FALSE)</f>
        <v>0.7</v>
      </c>
      <c r="AB239" s="27">
        <f>VLOOKUP($P239,CornerStats!$A$3:$AE$577,22,FALSE)</f>
        <v>0.6</v>
      </c>
    </row>
    <row r="240" spans="1:28" hidden="1" x14ac:dyDescent="0.3">
      <c r="A240" s="22">
        <f>VLOOKUP($M240,CornerStats!$A$3:$AE$577,5,FALSE)</f>
        <v>10.7</v>
      </c>
      <c r="B240" s="22">
        <f>VLOOKUP($M240,CornerStats!$A$3:$AE$577,6,FALSE)</f>
        <v>10.75</v>
      </c>
      <c r="C240" s="22">
        <f>VLOOKUP($M240,CornerStats!$A$3:$AE$577,8,FALSE)</f>
        <v>5</v>
      </c>
      <c r="D240" s="22">
        <f>VLOOKUP($M240,CornerStats!$A$3:$AE$577,9,FALSE)</f>
        <v>6</v>
      </c>
      <c r="E240" s="29">
        <f>VLOOKUP($M240,CornerStats!$A$3:$AE$577,11,FALSE)</f>
        <v>5.7</v>
      </c>
      <c r="F240" s="29">
        <f>VLOOKUP($M240,CornerStats!$A$3:$AE$577,12,FALSE)</f>
        <v>4.75</v>
      </c>
      <c r="G240" s="27">
        <f>VLOOKUP($M240,CornerStats!$A$3:$AE$577,14,FALSE)</f>
        <v>0.8</v>
      </c>
      <c r="H240" s="27">
        <f>VLOOKUP($M240,CornerStats!$A$3:$AE$577,15,FALSE)</f>
        <v>0.75</v>
      </c>
      <c r="I240" s="27">
        <f>VLOOKUP($M240,CornerStats!$A$3:$AE$577,17,FALSE)</f>
        <v>0.4</v>
      </c>
      <c r="J240" s="27">
        <f>VLOOKUP($M240,CornerStats!$A$3:$AE$577,18,FALSE)</f>
        <v>0.5</v>
      </c>
      <c r="K240" s="27">
        <f>VLOOKUP($M240,CornerStats!$A$3:$AE$577,20,FALSE)</f>
        <v>0.8</v>
      </c>
      <c r="L240" s="27">
        <f>VLOOKUP($M240,CornerStats!$A$3:$AE$577,21,FALSE)</f>
        <v>0.75</v>
      </c>
      <c r="M240" s="24" t="str">
        <f>Fixtures!A240</f>
        <v>Mainz 05</v>
      </c>
      <c r="N240" s="24" t="str">
        <f>Fixtures!E240</f>
        <v>Bundesliga</v>
      </c>
      <c r="O240" s="25">
        <f>IF(Fixtures!C240&gt;7,Fixtures!D240)</f>
        <v>43813</v>
      </c>
      <c r="P240" s="24" t="str">
        <f>Fixtures!B240</f>
        <v>Borussia Dortmund</v>
      </c>
      <c r="Q240" s="22">
        <f>VLOOKUP($P240,CornerStats!$A$3:$AE$577,5,FALSE)</f>
        <v>11.7</v>
      </c>
      <c r="R240" s="22">
        <f>VLOOKUP($P240,CornerStats!$A$3:$AE$577,7,FALSE)</f>
        <v>12.6</v>
      </c>
      <c r="S240" s="22">
        <f>VLOOKUP($P240,CornerStats!$A$3:$AE$577,8,FALSE)</f>
        <v>7.2</v>
      </c>
      <c r="T240" s="22">
        <f>VLOOKUP($P240,CornerStats!$A$3:$AE$577,10,FALSE)</f>
        <v>6.6</v>
      </c>
      <c r="U240" s="29">
        <f>VLOOKUP($P240,CornerStats!$A$3:$AE$577,11,FALSE)</f>
        <v>4.5</v>
      </c>
      <c r="V240" s="29">
        <f>VLOOKUP($P240,CornerStats!$A$3:$AE$577,13,FALSE)</f>
        <v>6</v>
      </c>
      <c r="W240" s="27">
        <f>VLOOKUP($P240,CornerStats!$A$3:$AE$577,14,FALSE)</f>
        <v>0.9</v>
      </c>
      <c r="X240" s="27">
        <f>VLOOKUP($P240,CornerStats!$A$3:$AE$577,16,FALSE)</f>
        <v>1</v>
      </c>
      <c r="Y240" s="27">
        <f>VLOOKUP($P240,CornerStats!$A$3:$AE$577,17,FALSE)</f>
        <v>0.6</v>
      </c>
      <c r="Z240" s="27">
        <f>VLOOKUP($P240,CornerStats!$A$3:$AE$577,19,FALSE)</f>
        <v>0.8</v>
      </c>
      <c r="AA240" s="27">
        <f>VLOOKUP($P240,CornerStats!$A$3:$AE$577,20,FALSE)</f>
        <v>0.6</v>
      </c>
      <c r="AB240" s="27">
        <f>VLOOKUP($P240,CornerStats!$A$3:$AE$577,22,FALSE)</f>
        <v>0.4</v>
      </c>
    </row>
    <row r="241" spans="1:28" hidden="1" x14ac:dyDescent="0.3">
      <c r="A241" s="22">
        <f>VLOOKUP($M241,CornerStats!$A$3:$AE$577,5,FALSE)</f>
        <v>12</v>
      </c>
      <c r="B241" s="22">
        <f>VLOOKUP($M241,CornerStats!$A$3:$AE$577,6,FALSE)</f>
        <v>13.25</v>
      </c>
      <c r="C241" s="22">
        <f>VLOOKUP($M241,CornerStats!$A$3:$AE$577,8,FALSE)</f>
        <v>5.9</v>
      </c>
      <c r="D241" s="22">
        <f>VLOOKUP($M241,CornerStats!$A$3:$AE$577,9,FALSE)</f>
        <v>6.25</v>
      </c>
      <c r="E241" s="29">
        <f>VLOOKUP($M241,CornerStats!$A$3:$AE$577,11,FALSE)</f>
        <v>6.1</v>
      </c>
      <c r="F241" s="29">
        <f>VLOOKUP($M241,CornerStats!$A$3:$AE$577,12,FALSE)</f>
        <v>7</v>
      </c>
      <c r="G241" s="27">
        <f>VLOOKUP($M241,CornerStats!$A$3:$AE$577,14,FALSE)</f>
        <v>0.8</v>
      </c>
      <c r="H241" s="27">
        <f>VLOOKUP($M241,CornerStats!$A$3:$AE$577,15,FALSE)</f>
        <v>1</v>
      </c>
      <c r="I241" s="27">
        <f>VLOOKUP($M241,CornerStats!$A$3:$AE$577,17,FALSE)</f>
        <v>0.7</v>
      </c>
      <c r="J241" s="27">
        <f>VLOOKUP($M241,CornerStats!$A$3:$AE$577,18,FALSE)</f>
        <v>1</v>
      </c>
      <c r="K241" s="27">
        <f>VLOOKUP($M241,CornerStats!$A$3:$AE$577,20,FALSE)</f>
        <v>0.5</v>
      </c>
      <c r="L241" s="27">
        <f>VLOOKUP($M241,CornerStats!$A$3:$AE$577,21,FALSE)</f>
        <v>0.25</v>
      </c>
      <c r="M241" s="24" t="str">
        <f>Fixtures!A241</f>
        <v>Köln</v>
      </c>
      <c r="N241" s="24" t="str">
        <f>Fixtures!E241</f>
        <v>Bundesliga</v>
      </c>
      <c r="O241" s="25">
        <f>IF(Fixtures!C241&gt;7,Fixtures!D241)</f>
        <v>43813</v>
      </c>
      <c r="P241" s="24" t="str">
        <f>Fixtures!B241</f>
        <v>Bayer Leverkusen</v>
      </c>
      <c r="Q241" s="22">
        <f>VLOOKUP($P241,CornerStats!$A$3:$AE$577,5,FALSE)</f>
        <v>8.9</v>
      </c>
      <c r="R241" s="22">
        <f>VLOOKUP($P241,CornerStats!$A$3:$AE$577,7,FALSE)</f>
        <v>5.25</v>
      </c>
      <c r="S241" s="22">
        <f>VLOOKUP($P241,CornerStats!$A$3:$AE$577,8,FALSE)</f>
        <v>7.2</v>
      </c>
      <c r="T241" s="22">
        <f>VLOOKUP($P241,CornerStats!$A$3:$AE$577,10,FALSE)</f>
        <v>3</v>
      </c>
      <c r="U241" s="29">
        <f>VLOOKUP($P241,CornerStats!$A$3:$AE$577,11,FALSE)</f>
        <v>1.7</v>
      </c>
      <c r="V241" s="29">
        <f>VLOOKUP($P241,CornerStats!$A$3:$AE$577,13,FALSE)</f>
        <v>2.25</v>
      </c>
      <c r="W241" s="27">
        <f>VLOOKUP($P241,CornerStats!$A$3:$AE$577,14,FALSE)</f>
        <v>0.5</v>
      </c>
      <c r="X241" s="27">
        <f>VLOOKUP($P241,CornerStats!$A$3:$AE$577,16,FALSE)</f>
        <v>0</v>
      </c>
      <c r="Y241" s="27">
        <f>VLOOKUP($P241,CornerStats!$A$3:$AE$577,17,FALSE)</f>
        <v>0.4</v>
      </c>
      <c r="Z241" s="27">
        <f>VLOOKUP($P241,CornerStats!$A$3:$AE$577,19,FALSE)</f>
        <v>0</v>
      </c>
      <c r="AA241" s="27">
        <f>VLOOKUP($P241,CornerStats!$A$3:$AE$577,20,FALSE)</f>
        <v>0.7</v>
      </c>
      <c r="AB241" s="27">
        <f>VLOOKUP($P241,CornerStats!$A$3:$AE$577,22,FALSE)</f>
        <v>1</v>
      </c>
    </row>
    <row r="242" spans="1:28" hidden="1" x14ac:dyDescent="0.3">
      <c r="A242" s="22">
        <f>VLOOKUP($M242,CornerStats!$A$3:$AE$577,5,FALSE)</f>
        <v>12.1</v>
      </c>
      <c r="B242" s="22">
        <f>VLOOKUP($M242,CornerStats!$A$3:$AE$577,6,FALSE)</f>
        <v>13.2</v>
      </c>
      <c r="C242" s="22">
        <f>VLOOKUP($M242,CornerStats!$A$3:$AE$577,8,FALSE)</f>
        <v>6.4</v>
      </c>
      <c r="D242" s="22">
        <f>VLOOKUP($M242,CornerStats!$A$3:$AE$577,9,FALSE)</f>
        <v>6.8</v>
      </c>
      <c r="E242" s="29">
        <f>VLOOKUP($M242,CornerStats!$A$3:$AE$577,11,FALSE)</f>
        <v>5.7</v>
      </c>
      <c r="F242" s="29">
        <f>VLOOKUP($M242,CornerStats!$A$3:$AE$577,12,FALSE)</f>
        <v>6.4</v>
      </c>
      <c r="G242" s="27">
        <f>VLOOKUP($M242,CornerStats!$A$3:$AE$577,14,FALSE)</f>
        <v>0.8</v>
      </c>
      <c r="H242" s="27">
        <f>VLOOKUP($M242,CornerStats!$A$3:$AE$577,15,FALSE)</f>
        <v>0.8</v>
      </c>
      <c r="I242" s="27">
        <f>VLOOKUP($M242,CornerStats!$A$3:$AE$577,17,FALSE)</f>
        <v>0.7</v>
      </c>
      <c r="J242" s="27">
        <f>VLOOKUP($M242,CornerStats!$A$3:$AE$577,18,FALSE)</f>
        <v>0.8</v>
      </c>
      <c r="K242" s="27">
        <f>VLOOKUP($M242,CornerStats!$A$3:$AE$577,20,FALSE)</f>
        <v>0.5</v>
      </c>
      <c r="L242" s="27">
        <f>VLOOKUP($M242,CornerStats!$A$3:$AE$577,21,FALSE)</f>
        <v>0.4</v>
      </c>
      <c r="M242" s="24" t="str">
        <f>Fixtures!A242</f>
        <v>Paderborn</v>
      </c>
      <c r="N242" s="24" t="str">
        <f>Fixtures!E242</f>
        <v>Bundesliga</v>
      </c>
      <c r="O242" s="25">
        <f>IF(Fixtures!C242&gt;7,Fixtures!D242)</f>
        <v>43813</v>
      </c>
      <c r="P242" s="24" t="str">
        <f>Fixtures!B242</f>
        <v>Union Berlin</v>
      </c>
      <c r="Q242" s="22">
        <f>VLOOKUP($P242,CornerStats!$A$3:$AE$577,5,FALSE)</f>
        <v>8.6999999999999993</v>
      </c>
      <c r="R242" s="22">
        <f>VLOOKUP($P242,CornerStats!$A$3:$AE$577,7,FALSE)</f>
        <v>8.75</v>
      </c>
      <c r="S242" s="22">
        <f>VLOOKUP($P242,CornerStats!$A$3:$AE$577,8,FALSE)</f>
        <v>3.6</v>
      </c>
      <c r="T242" s="22">
        <f>VLOOKUP($P242,CornerStats!$A$3:$AE$577,10,FALSE)</f>
        <v>2.75</v>
      </c>
      <c r="U242" s="29">
        <f>VLOOKUP($P242,CornerStats!$A$3:$AE$577,11,FALSE)</f>
        <v>5.0999999999999996</v>
      </c>
      <c r="V242" s="29">
        <f>VLOOKUP($P242,CornerStats!$A$3:$AE$577,13,FALSE)</f>
        <v>6</v>
      </c>
      <c r="W242" s="27">
        <f>VLOOKUP($P242,CornerStats!$A$3:$AE$577,14,FALSE)</f>
        <v>0.7</v>
      </c>
      <c r="X242" s="27">
        <f>VLOOKUP($P242,CornerStats!$A$3:$AE$577,16,FALSE)</f>
        <v>0.75</v>
      </c>
      <c r="Y242" s="27">
        <f>VLOOKUP($P242,CornerStats!$A$3:$AE$577,17,FALSE)</f>
        <v>0.2</v>
      </c>
      <c r="Z242" s="27">
        <f>VLOOKUP($P242,CornerStats!$A$3:$AE$577,19,FALSE)</f>
        <v>0</v>
      </c>
      <c r="AA242" s="27">
        <f>VLOOKUP($P242,CornerStats!$A$3:$AE$577,20,FALSE)</f>
        <v>1</v>
      </c>
      <c r="AB242" s="27">
        <f>VLOOKUP($P242,CornerStats!$A$3:$AE$577,22,FALSE)</f>
        <v>1</v>
      </c>
    </row>
    <row r="243" spans="1:28" hidden="1" x14ac:dyDescent="0.3">
      <c r="A243" s="22">
        <f>VLOOKUP($M243,CornerStats!$A$3:$AE$577,5,FALSE)</f>
        <v>14.545454545454545</v>
      </c>
      <c r="B243" s="22">
        <f>VLOOKUP($M243,CornerStats!$A$3:$AE$577,6,FALSE)</f>
        <v>16.666666666666668</v>
      </c>
      <c r="C243" s="22">
        <f>VLOOKUP($M243,CornerStats!$A$3:$AE$577,8,FALSE)</f>
        <v>8.2727272727272734</v>
      </c>
      <c r="D243" s="22">
        <f>VLOOKUP($M243,CornerStats!$A$3:$AE$577,9,FALSE)</f>
        <v>10.666666666666666</v>
      </c>
      <c r="E243" s="29">
        <f>VLOOKUP($M243,CornerStats!$A$3:$AE$577,11,FALSE)</f>
        <v>6.2727272727272725</v>
      </c>
      <c r="F243" s="29">
        <f>VLOOKUP($M243,CornerStats!$A$3:$AE$577,12,FALSE)</f>
        <v>6</v>
      </c>
      <c r="G243" s="27">
        <f>VLOOKUP($M243,CornerStats!$A$3:$AE$577,14,FALSE)</f>
        <v>0.81818181818181823</v>
      </c>
      <c r="H243" s="27">
        <f>VLOOKUP($M243,CornerStats!$A$3:$AE$577,15,FALSE)</f>
        <v>1</v>
      </c>
      <c r="I243" s="27">
        <f>VLOOKUP($M243,CornerStats!$A$3:$AE$577,17,FALSE)</f>
        <v>0.72727272727272729</v>
      </c>
      <c r="J243" s="27">
        <f>VLOOKUP($M243,CornerStats!$A$3:$AE$577,18,FALSE)</f>
        <v>1</v>
      </c>
      <c r="K243" s="27">
        <f>VLOOKUP($M243,CornerStats!$A$3:$AE$577,20,FALSE)</f>
        <v>0.27272727272727271</v>
      </c>
      <c r="L243" s="27">
        <f>VLOOKUP($M243,CornerStats!$A$3:$AE$577,21,FALSE)</f>
        <v>0</v>
      </c>
      <c r="M243" s="24" t="str">
        <f>Fixtures!A243</f>
        <v>Arsenal</v>
      </c>
      <c r="N243" s="24" t="str">
        <f>Fixtures!E243</f>
        <v>Premier League</v>
      </c>
      <c r="O243" s="25">
        <f>IF(Fixtures!C243&gt;7,Fixtures!D243)</f>
        <v>43814</v>
      </c>
      <c r="P243" s="24" t="str">
        <f>Fixtures!B243</f>
        <v>Manchester City</v>
      </c>
      <c r="Q243" s="22">
        <f>VLOOKUP($P243,CornerStats!$A$3:$AE$577,5,FALSE)</f>
        <v>11.454545454545455</v>
      </c>
      <c r="R243" s="22">
        <f>VLOOKUP($P243,CornerStats!$A$3:$AE$577,7,FALSE)</f>
        <v>9.1999999999999993</v>
      </c>
      <c r="S243" s="22">
        <f>VLOOKUP($P243,CornerStats!$A$3:$AE$577,8,FALSE)</f>
        <v>8.8181818181818183</v>
      </c>
      <c r="T243" s="22">
        <f>VLOOKUP($P243,CornerStats!$A$3:$AE$577,10,FALSE)</f>
        <v>6.4</v>
      </c>
      <c r="U243" s="29">
        <f>VLOOKUP($P243,CornerStats!$A$3:$AE$577,11,FALSE)</f>
        <v>2.6363636363636362</v>
      </c>
      <c r="V243" s="29">
        <f>VLOOKUP($P243,CornerStats!$A$3:$AE$577,13,FALSE)</f>
        <v>2.8</v>
      </c>
      <c r="W243" s="27">
        <f>VLOOKUP($P243,CornerStats!$A$3:$AE$577,14,FALSE)</f>
        <v>0.81818181818181823</v>
      </c>
      <c r="X243" s="27">
        <f>VLOOKUP($P243,CornerStats!$A$3:$AE$577,16,FALSE)</f>
        <v>0.6</v>
      </c>
      <c r="Y243" s="27">
        <f>VLOOKUP($P243,CornerStats!$A$3:$AE$577,17,FALSE)</f>
        <v>0.36363636363636365</v>
      </c>
      <c r="Z243" s="27">
        <f>VLOOKUP($P243,CornerStats!$A$3:$AE$577,19,FALSE)</f>
        <v>0.2</v>
      </c>
      <c r="AA243" s="27">
        <f>VLOOKUP($P243,CornerStats!$A$3:$AE$577,20,FALSE)</f>
        <v>0.63636363636363635</v>
      </c>
      <c r="AB243" s="27">
        <f>VLOOKUP($P243,CornerStats!$A$3:$AE$577,22,FALSE)</f>
        <v>0.8</v>
      </c>
    </row>
    <row r="244" spans="1:28" hidden="1" x14ac:dyDescent="0.3">
      <c r="A244" s="22">
        <f>VLOOKUP($M244,CornerStats!$A$3:$AE$577,5,FALSE)</f>
        <v>9.8181818181818183</v>
      </c>
      <c r="B244" s="22">
        <f>VLOOKUP($M244,CornerStats!$A$3:$AE$577,6,FALSE)</f>
        <v>9.6</v>
      </c>
      <c r="C244" s="22">
        <f>VLOOKUP($M244,CornerStats!$A$3:$AE$577,8,FALSE)</f>
        <v>6.0909090909090908</v>
      </c>
      <c r="D244" s="22">
        <f>VLOOKUP($M244,CornerStats!$A$3:$AE$577,9,FALSE)</f>
        <v>5</v>
      </c>
      <c r="E244" s="29">
        <f>VLOOKUP($M244,CornerStats!$A$3:$AE$577,11,FALSE)</f>
        <v>3.7272727272727271</v>
      </c>
      <c r="F244" s="29">
        <f>VLOOKUP($M244,CornerStats!$A$3:$AE$577,12,FALSE)</f>
        <v>4.5999999999999996</v>
      </c>
      <c r="G244" s="27">
        <f>VLOOKUP($M244,CornerStats!$A$3:$AE$577,14,FALSE)</f>
        <v>0.72727272727272729</v>
      </c>
      <c r="H244" s="27">
        <f>VLOOKUP($M244,CornerStats!$A$3:$AE$577,15,FALSE)</f>
        <v>0.6</v>
      </c>
      <c r="I244" s="27">
        <f>VLOOKUP($M244,CornerStats!$A$3:$AE$577,17,FALSE)</f>
        <v>0.36363636363636365</v>
      </c>
      <c r="J244" s="27">
        <f>VLOOKUP($M244,CornerStats!$A$3:$AE$577,18,FALSE)</f>
        <v>0.4</v>
      </c>
      <c r="K244" s="27">
        <f>VLOOKUP($M244,CornerStats!$A$3:$AE$577,20,FALSE)</f>
        <v>0.72727272727272729</v>
      </c>
      <c r="L244" s="27">
        <f>VLOOKUP($M244,CornerStats!$A$3:$AE$577,21,FALSE)</f>
        <v>0.6</v>
      </c>
      <c r="M244" s="24" t="str">
        <f>Fixtures!A244</f>
        <v>Manchester United</v>
      </c>
      <c r="N244" s="24" t="str">
        <f>Fixtures!E244</f>
        <v>Premier League</v>
      </c>
      <c r="O244" s="25">
        <f>IF(Fixtures!C244&gt;7,Fixtures!D244)</f>
        <v>43814</v>
      </c>
      <c r="P244" s="24" t="str">
        <f>Fixtures!B244</f>
        <v>Everton</v>
      </c>
      <c r="Q244" s="22">
        <f>VLOOKUP($P244,CornerStats!$A$3:$AE$577,5,FALSE)</f>
        <v>10.545454545454545</v>
      </c>
      <c r="R244" s="22">
        <f>VLOOKUP($P244,CornerStats!$A$3:$AE$577,7,FALSE)</f>
        <v>9.8000000000000007</v>
      </c>
      <c r="S244" s="22">
        <f>VLOOKUP($P244,CornerStats!$A$3:$AE$577,8,FALSE)</f>
        <v>6.6363636363636367</v>
      </c>
      <c r="T244" s="22">
        <f>VLOOKUP($P244,CornerStats!$A$3:$AE$577,10,FALSE)</f>
        <v>5.8</v>
      </c>
      <c r="U244" s="29">
        <f>VLOOKUP($P244,CornerStats!$A$3:$AE$577,11,FALSE)</f>
        <v>3.9090909090909092</v>
      </c>
      <c r="V244" s="29">
        <f>VLOOKUP($P244,CornerStats!$A$3:$AE$577,13,FALSE)</f>
        <v>4</v>
      </c>
      <c r="W244" s="27">
        <f>VLOOKUP($P244,CornerStats!$A$3:$AE$577,14,FALSE)</f>
        <v>0.54545454545454541</v>
      </c>
      <c r="X244" s="27">
        <f>VLOOKUP($P244,CornerStats!$A$3:$AE$577,16,FALSE)</f>
        <v>0.4</v>
      </c>
      <c r="Y244" s="27">
        <f>VLOOKUP($P244,CornerStats!$A$3:$AE$577,17,FALSE)</f>
        <v>0.54545454545454541</v>
      </c>
      <c r="Z244" s="27">
        <f>VLOOKUP($P244,CornerStats!$A$3:$AE$577,19,FALSE)</f>
        <v>0.4</v>
      </c>
      <c r="AA244" s="27">
        <f>VLOOKUP($P244,CornerStats!$A$3:$AE$577,20,FALSE)</f>
        <v>0.54545454545454541</v>
      </c>
      <c r="AB244" s="27">
        <f>VLOOKUP($P244,CornerStats!$A$3:$AE$577,22,FALSE)</f>
        <v>0.6</v>
      </c>
    </row>
    <row r="245" spans="1:28" hidden="1" x14ac:dyDescent="0.3">
      <c r="A245" s="22">
        <f>VLOOKUP($M245,CornerStats!$A$3:$AE$577,5,FALSE)</f>
        <v>10.727272727272727</v>
      </c>
      <c r="B245" s="22">
        <f>VLOOKUP($M245,CornerStats!$A$3:$AE$577,6,FALSE)</f>
        <v>8</v>
      </c>
      <c r="C245" s="22">
        <f>VLOOKUP($M245,CornerStats!$A$3:$AE$577,8,FALSE)</f>
        <v>4.5454545454545459</v>
      </c>
      <c r="D245" s="22">
        <f>VLOOKUP($M245,CornerStats!$A$3:$AE$577,9,FALSE)</f>
        <v>3.4</v>
      </c>
      <c r="E245" s="29">
        <f>VLOOKUP($M245,CornerStats!$A$3:$AE$577,11,FALSE)</f>
        <v>6.1818181818181817</v>
      </c>
      <c r="F245" s="29">
        <f>VLOOKUP($M245,CornerStats!$A$3:$AE$577,12,FALSE)</f>
        <v>4.5999999999999996</v>
      </c>
      <c r="G245" s="27">
        <f>VLOOKUP($M245,CornerStats!$A$3:$AE$577,14,FALSE)</f>
        <v>0.72727272727272729</v>
      </c>
      <c r="H245" s="27">
        <f>VLOOKUP($M245,CornerStats!$A$3:$AE$577,15,FALSE)</f>
        <v>0.4</v>
      </c>
      <c r="I245" s="27">
        <f>VLOOKUP($M245,CornerStats!$A$3:$AE$577,17,FALSE)</f>
        <v>0.45454545454545453</v>
      </c>
      <c r="J245" s="27">
        <f>VLOOKUP($M245,CornerStats!$A$3:$AE$577,18,FALSE)</f>
        <v>0.2</v>
      </c>
      <c r="K245" s="27">
        <f>VLOOKUP($M245,CornerStats!$A$3:$AE$577,20,FALSE)</f>
        <v>0.54545454545454541</v>
      </c>
      <c r="L245" s="27">
        <f>VLOOKUP($M245,CornerStats!$A$3:$AE$577,21,FALSE)</f>
        <v>0.8</v>
      </c>
      <c r="M245" s="24" t="str">
        <f>Fixtures!A245</f>
        <v>Wolverhampton Wanderers</v>
      </c>
      <c r="N245" s="24" t="str">
        <f>Fixtures!E245</f>
        <v>Premier League</v>
      </c>
      <c r="O245" s="25">
        <f>IF(Fixtures!C245&gt;7,Fixtures!D245)</f>
        <v>43814</v>
      </c>
      <c r="P245" s="24" t="str">
        <f>Fixtures!B245</f>
        <v>Tottenham Hotspur</v>
      </c>
      <c r="Q245" s="22">
        <f>VLOOKUP($P245,CornerStats!$A$3:$AE$577,5,FALSE)</f>
        <v>11.454545454545455</v>
      </c>
      <c r="R245" s="22">
        <f>VLOOKUP($P245,CornerStats!$A$3:$AE$577,7,FALSE)</f>
        <v>11.333333333333334</v>
      </c>
      <c r="S245" s="22">
        <f>VLOOKUP($P245,CornerStats!$A$3:$AE$577,8,FALSE)</f>
        <v>5.4545454545454541</v>
      </c>
      <c r="T245" s="22">
        <f>VLOOKUP($P245,CornerStats!$A$3:$AE$577,10,FALSE)</f>
        <v>3.1666666666666665</v>
      </c>
      <c r="U245" s="29">
        <f>VLOOKUP($P245,CornerStats!$A$3:$AE$577,11,FALSE)</f>
        <v>6</v>
      </c>
      <c r="V245" s="29">
        <f>VLOOKUP($P245,CornerStats!$A$3:$AE$577,13,FALSE)</f>
        <v>8.1666666666666661</v>
      </c>
      <c r="W245" s="27">
        <f>VLOOKUP($P245,CornerStats!$A$3:$AE$577,14,FALSE)</f>
        <v>0.72727272727272729</v>
      </c>
      <c r="X245" s="27">
        <f>VLOOKUP($P245,CornerStats!$A$3:$AE$577,16,FALSE)</f>
        <v>0.66666666666666663</v>
      </c>
      <c r="Y245" s="27">
        <f>VLOOKUP($P245,CornerStats!$A$3:$AE$577,17,FALSE)</f>
        <v>0.63636363636363635</v>
      </c>
      <c r="Z245" s="27">
        <f>VLOOKUP($P245,CornerStats!$A$3:$AE$577,19,FALSE)</f>
        <v>0.5</v>
      </c>
      <c r="AA245" s="27">
        <f>VLOOKUP($P245,CornerStats!$A$3:$AE$577,20,FALSE)</f>
        <v>0.45454545454545453</v>
      </c>
      <c r="AB245" s="27">
        <f>VLOOKUP($P245,CornerStats!$A$3:$AE$577,22,FALSE)</f>
        <v>0.66666666666666663</v>
      </c>
    </row>
    <row r="246" spans="1:28" hidden="1" x14ac:dyDescent="0.3">
      <c r="A246" s="22">
        <f>VLOOKUP($M246,CornerStats!$A$3:$AE$577,5,FALSE)</f>
        <v>9.9090909090909083</v>
      </c>
      <c r="B246" s="22">
        <f>VLOOKUP($M246,CornerStats!$A$3:$AE$577,6,FALSE)</f>
        <v>10.8</v>
      </c>
      <c r="C246" s="22">
        <f>VLOOKUP($M246,CornerStats!$A$3:$AE$577,8,FALSE)</f>
        <v>5.7272727272727275</v>
      </c>
      <c r="D246" s="22">
        <f>VLOOKUP($M246,CornerStats!$A$3:$AE$577,9,FALSE)</f>
        <v>6.4</v>
      </c>
      <c r="E246" s="29">
        <f>VLOOKUP($M246,CornerStats!$A$3:$AE$577,11,FALSE)</f>
        <v>4.1818181818181817</v>
      </c>
      <c r="F246" s="29">
        <f>VLOOKUP($M246,CornerStats!$A$3:$AE$577,12,FALSE)</f>
        <v>4.4000000000000004</v>
      </c>
      <c r="G246" s="27">
        <f>VLOOKUP($M246,CornerStats!$A$3:$AE$577,14,FALSE)</f>
        <v>0.72727272727272729</v>
      </c>
      <c r="H246" s="27">
        <f>VLOOKUP($M246,CornerStats!$A$3:$AE$577,15,FALSE)</f>
        <v>0.8</v>
      </c>
      <c r="I246" s="27">
        <f>VLOOKUP($M246,CornerStats!$A$3:$AE$577,17,FALSE)</f>
        <v>0.36363636363636365</v>
      </c>
      <c r="J246" s="27">
        <f>VLOOKUP($M246,CornerStats!$A$3:$AE$577,18,FALSE)</f>
        <v>0.4</v>
      </c>
      <c r="K246" s="27">
        <f>VLOOKUP($M246,CornerStats!$A$3:$AE$577,20,FALSE)</f>
        <v>0.63636363636363635</v>
      </c>
      <c r="L246" s="27">
        <f>VLOOKUP($M246,CornerStats!$A$3:$AE$577,21,FALSE)</f>
        <v>0.6</v>
      </c>
      <c r="M246" s="24" t="str">
        <f>Fixtures!A246</f>
        <v>Bologna</v>
      </c>
      <c r="N246" s="24" t="str">
        <f>Fixtures!E246</f>
        <v>Serie A</v>
      </c>
      <c r="O246" s="25">
        <f>IF(Fixtures!C246&gt;7,Fixtures!D246)</f>
        <v>43814</v>
      </c>
      <c r="P246" s="24" t="str">
        <f>Fixtures!B246</f>
        <v>Atalanta</v>
      </c>
      <c r="Q246" s="22">
        <f>VLOOKUP($P246,CornerStats!$A$3:$AE$577,5,FALSE)</f>
        <v>10.545454545454545</v>
      </c>
      <c r="R246" s="22">
        <f>VLOOKUP($P246,CornerStats!$A$3:$AE$577,7,FALSE)</f>
        <v>8.6666666666666661</v>
      </c>
      <c r="S246" s="22">
        <f>VLOOKUP($P246,CornerStats!$A$3:$AE$577,8,FALSE)</f>
        <v>6.7272727272727275</v>
      </c>
      <c r="T246" s="22">
        <f>VLOOKUP($P246,CornerStats!$A$3:$AE$577,10,FALSE)</f>
        <v>4.166666666666667</v>
      </c>
      <c r="U246" s="29">
        <f>VLOOKUP($P246,CornerStats!$A$3:$AE$577,11,FALSE)</f>
        <v>3.8181818181818183</v>
      </c>
      <c r="V246" s="29">
        <f>VLOOKUP($P246,CornerStats!$A$3:$AE$577,13,FALSE)</f>
        <v>4.5</v>
      </c>
      <c r="W246" s="27">
        <f>VLOOKUP($P246,CornerStats!$A$3:$AE$577,14,FALSE)</f>
        <v>0.63636363636363635</v>
      </c>
      <c r="X246" s="27">
        <f>VLOOKUP($P246,CornerStats!$A$3:$AE$577,16,FALSE)</f>
        <v>0.5</v>
      </c>
      <c r="Y246" s="27">
        <f>VLOOKUP($P246,CornerStats!$A$3:$AE$577,17,FALSE)</f>
        <v>0.45454545454545453</v>
      </c>
      <c r="Z246" s="27">
        <f>VLOOKUP($P246,CornerStats!$A$3:$AE$577,19,FALSE)</f>
        <v>0.33333333333333331</v>
      </c>
      <c r="AA246" s="27">
        <f>VLOOKUP($P246,CornerStats!$A$3:$AE$577,20,FALSE)</f>
        <v>0.54545454545454541</v>
      </c>
      <c r="AB246" s="27">
        <f>VLOOKUP($P246,CornerStats!$A$3:$AE$577,22,FALSE)</f>
        <v>0.66666666666666663</v>
      </c>
    </row>
    <row r="247" spans="1:28" hidden="1" x14ac:dyDescent="0.3">
      <c r="A247" s="22">
        <f>VLOOKUP($M247,CornerStats!$A$3:$AE$577,5,FALSE)</f>
        <v>10.636363636363637</v>
      </c>
      <c r="B247" s="22">
        <f>VLOOKUP($M247,CornerStats!$A$3:$AE$577,6,FALSE)</f>
        <v>9.1666666666666661</v>
      </c>
      <c r="C247" s="22">
        <f>VLOOKUP($M247,CornerStats!$A$3:$AE$577,8,FALSE)</f>
        <v>6.5454545454545459</v>
      </c>
      <c r="D247" s="22">
        <f>VLOOKUP($M247,CornerStats!$A$3:$AE$577,9,FALSE)</f>
        <v>6.833333333333333</v>
      </c>
      <c r="E247" s="29">
        <f>VLOOKUP($M247,CornerStats!$A$3:$AE$577,11,FALSE)</f>
        <v>4.0909090909090908</v>
      </c>
      <c r="F247" s="29">
        <f>VLOOKUP($M247,CornerStats!$A$3:$AE$577,12,FALSE)</f>
        <v>2.3333333333333335</v>
      </c>
      <c r="G247" s="27">
        <f>VLOOKUP($M247,CornerStats!$A$3:$AE$577,14,FALSE)</f>
        <v>0.81818181818181823</v>
      </c>
      <c r="H247" s="27">
        <f>VLOOKUP($M247,CornerStats!$A$3:$AE$577,15,FALSE)</f>
        <v>0.66666666666666663</v>
      </c>
      <c r="I247" s="27">
        <f>VLOOKUP($M247,CornerStats!$A$3:$AE$577,17,FALSE)</f>
        <v>0.27272727272727271</v>
      </c>
      <c r="J247" s="27">
        <f>VLOOKUP($M247,CornerStats!$A$3:$AE$577,18,FALSE)</f>
        <v>0.16666666666666666</v>
      </c>
      <c r="K247" s="27">
        <f>VLOOKUP($M247,CornerStats!$A$3:$AE$577,20,FALSE)</f>
        <v>0.72727272727272729</v>
      </c>
      <c r="L247" s="27">
        <f>VLOOKUP($M247,CornerStats!$A$3:$AE$577,21,FALSE)</f>
        <v>0.83333333333333337</v>
      </c>
      <c r="M247" s="24" t="str">
        <f>Fixtures!A247</f>
        <v>Fiorentina</v>
      </c>
      <c r="N247" s="24" t="str">
        <f>Fixtures!E247</f>
        <v>Serie A</v>
      </c>
      <c r="O247" s="25">
        <f>IF(Fixtures!C247&gt;7,Fixtures!D247)</f>
        <v>43814</v>
      </c>
      <c r="P247" s="24" t="str">
        <f>Fixtures!B247</f>
        <v>Internazionale</v>
      </c>
      <c r="Q247" s="22">
        <f>VLOOKUP($P247,CornerStats!$A$3:$AE$577,5,FALSE)</f>
        <v>10.454545454545455</v>
      </c>
      <c r="R247" s="22">
        <f>VLOOKUP($P247,CornerStats!$A$3:$AE$577,7,FALSE)</f>
        <v>11.333333333333334</v>
      </c>
      <c r="S247" s="22">
        <f>VLOOKUP($P247,CornerStats!$A$3:$AE$577,8,FALSE)</f>
        <v>5.9090909090909092</v>
      </c>
      <c r="T247" s="22">
        <f>VLOOKUP($P247,CornerStats!$A$3:$AE$577,10,FALSE)</f>
        <v>6.333333333333333</v>
      </c>
      <c r="U247" s="29">
        <f>VLOOKUP($P247,CornerStats!$A$3:$AE$577,11,FALSE)</f>
        <v>4.5454545454545459</v>
      </c>
      <c r="V247" s="29">
        <f>VLOOKUP($P247,CornerStats!$A$3:$AE$577,13,FALSE)</f>
        <v>5</v>
      </c>
      <c r="W247" s="27">
        <f>VLOOKUP($P247,CornerStats!$A$3:$AE$577,14,FALSE)</f>
        <v>0.81818181818181823</v>
      </c>
      <c r="X247" s="27">
        <f>VLOOKUP($P247,CornerStats!$A$3:$AE$577,16,FALSE)</f>
        <v>0.83333333333333337</v>
      </c>
      <c r="Y247" s="27">
        <f>VLOOKUP($P247,CornerStats!$A$3:$AE$577,17,FALSE)</f>
        <v>0.45454545454545453</v>
      </c>
      <c r="Z247" s="27">
        <f>VLOOKUP($P247,CornerStats!$A$3:$AE$577,19,FALSE)</f>
        <v>0.5</v>
      </c>
      <c r="AA247" s="27">
        <f>VLOOKUP($P247,CornerStats!$A$3:$AE$577,20,FALSE)</f>
        <v>0.63636363636363635</v>
      </c>
      <c r="AB247" s="27">
        <f>VLOOKUP($P247,CornerStats!$A$3:$AE$577,22,FALSE)</f>
        <v>0.5</v>
      </c>
    </row>
    <row r="248" spans="1:28" hidden="1" x14ac:dyDescent="0.3">
      <c r="A248" s="22">
        <f>VLOOKUP($M248,CornerStats!$A$3:$AE$577,5,FALSE)</f>
        <v>10.454545454545455</v>
      </c>
      <c r="B248" s="22">
        <f>VLOOKUP($M248,CornerStats!$A$3:$AE$577,6,FALSE)</f>
        <v>10.333333333333334</v>
      </c>
      <c r="C248" s="22">
        <f>VLOOKUP($M248,CornerStats!$A$3:$AE$577,8,FALSE)</f>
        <v>5.4545454545454541</v>
      </c>
      <c r="D248" s="22">
        <f>VLOOKUP($M248,CornerStats!$A$3:$AE$577,9,FALSE)</f>
        <v>5.333333333333333</v>
      </c>
      <c r="E248" s="29">
        <f>VLOOKUP($M248,CornerStats!$A$3:$AE$577,11,FALSE)</f>
        <v>5</v>
      </c>
      <c r="F248" s="29">
        <f>VLOOKUP($M248,CornerStats!$A$3:$AE$577,12,FALSE)</f>
        <v>5</v>
      </c>
      <c r="G248" s="27">
        <f>VLOOKUP($M248,CornerStats!$A$3:$AE$577,14,FALSE)</f>
        <v>0.63636363636363635</v>
      </c>
      <c r="H248" s="27">
        <f>VLOOKUP($M248,CornerStats!$A$3:$AE$577,15,FALSE)</f>
        <v>0.66666666666666663</v>
      </c>
      <c r="I248" s="27">
        <f>VLOOKUP($M248,CornerStats!$A$3:$AE$577,17,FALSE)</f>
        <v>0.45454545454545453</v>
      </c>
      <c r="J248" s="27">
        <f>VLOOKUP($M248,CornerStats!$A$3:$AE$577,18,FALSE)</f>
        <v>0.5</v>
      </c>
      <c r="K248" s="27">
        <f>VLOOKUP($M248,CornerStats!$A$3:$AE$577,20,FALSE)</f>
        <v>0.54545454545454541</v>
      </c>
      <c r="L248" s="27">
        <f>VLOOKUP($M248,CornerStats!$A$3:$AE$577,21,FALSE)</f>
        <v>0.5</v>
      </c>
      <c r="M248" s="24" t="str">
        <f>Fixtures!A248</f>
        <v>Hellas Verona</v>
      </c>
      <c r="N248" s="24" t="str">
        <f>Fixtures!E248</f>
        <v>Serie A</v>
      </c>
      <c r="O248" s="25">
        <f>IF(Fixtures!C248&gt;7,Fixtures!D248)</f>
        <v>43814</v>
      </c>
      <c r="P248" s="24" t="str">
        <f>Fixtures!B248</f>
        <v>Torino</v>
      </c>
      <c r="Q248" s="22">
        <f>VLOOKUP($P248,CornerStats!$A$3:$AE$577,5,FALSE)</f>
        <v>12.090909090909092</v>
      </c>
      <c r="R248" s="22">
        <f>VLOOKUP($P248,CornerStats!$A$3:$AE$577,7,FALSE)</f>
        <v>12</v>
      </c>
      <c r="S248" s="22">
        <f>VLOOKUP($P248,CornerStats!$A$3:$AE$577,8,FALSE)</f>
        <v>5.1818181818181817</v>
      </c>
      <c r="T248" s="22">
        <f>VLOOKUP($P248,CornerStats!$A$3:$AE$577,10,FALSE)</f>
        <v>4</v>
      </c>
      <c r="U248" s="29">
        <f>VLOOKUP($P248,CornerStats!$A$3:$AE$577,11,FALSE)</f>
        <v>6.9090909090909092</v>
      </c>
      <c r="V248" s="29">
        <f>VLOOKUP($P248,CornerStats!$A$3:$AE$577,13,FALSE)</f>
        <v>8</v>
      </c>
      <c r="W248" s="27">
        <f>VLOOKUP($P248,CornerStats!$A$3:$AE$577,14,FALSE)</f>
        <v>0.81818181818181823</v>
      </c>
      <c r="X248" s="27">
        <f>VLOOKUP($P248,CornerStats!$A$3:$AE$577,16,FALSE)</f>
        <v>0.8</v>
      </c>
      <c r="Y248" s="27">
        <f>VLOOKUP($P248,CornerStats!$A$3:$AE$577,17,FALSE)</f>
        <v>0.45454545454545453</v>
      </c>
      <c r="Z248" s="27">
        <f>VLOOKUP($P248,CornerStats!$A$3:$AE$577,19,FALSE)</f>
        <v>0.4</v>
      </c>
      <c r="AA248" s="27">
        <f>VLOOKUP($P248,CornerStats!$A$3:$AE$577,20,FALSE)</f>
        <v>0.54545454545454541</v>
      </c>
      <c r="AB248" s="27">
        <f>VLOOKUP($P248,CornerStats!$A$3:$AE$577,22,FALSE)</f>
        <v>0.6</v>
      </c>
    </row>
    <row r="249" spans="1:28" hidden="1" x14ac:dyDescent="0.3">
      <c r="A249" s="22">
        <f>VLOOKUP($M249,CornerStats!$A$3:$AE$577,5,FALSE)</f>
        <v>11.545454545454545</v>
      </c>
      <c r="B249" s="22">
        <f>VLOOKUP($M249,CornerStats!$A$3:$AE$577,6,FALSE)</f>
        <v>10.8</v>
      </c>
      <c r="C249" s="22">
        <f>VLOOKUP($M249,CornerStats!$A$3:$AE$577,8,FALSE)</f>
        <v>6.1818181818181817</v>
      </c>
      <c r="D249" s="22">
        <f>VLOOKUP($M249,CornerStats!$A$3:$AE$577,9,FALSE)</f>
        <v>7</v>
      </c>
      <c r="E249" s="29">
        <f>VLOOKUP($M249,CornerStats!$A$3:$AE$577,11,FALSE)</f>
        <v>5.3636363636363633</v>
      </c>
      <c r="F249" s="29">
        <f>VLOOKUP($M249,CornerStats!$A$3:$AE$577,12,FALSE)</f>
        <v>3.8</v>
      </c>
      <c r="G249" s="27">
        <f>VLOOKUP($M249,CornerStats!$A$3:$AE$577,14,FALSE)</f>
        <v>0.72727272727272729</v>
      </c>
      <c r="H249" s="27">
        <f>VLOOKUP($M249,CornerStats!$A$3:$AE$577,15,FALSE)</f>
        <v>0.6</v>
      </c>
      <c r="I249" s="27">
        <f>VLOOKUP($M249,CornerStats!$A$3:$AE$577,17,FALSE)</f>
        <v>0.54545454545454541</v>
      </c>
      <c r="J249" s="27">
        <f>VLOOKUP($M249,CornerStats!$A$3:$AE$577,18,FALSE)</f>
        <v>0.6</v>
      </c>
      <c r="K249" s="27">
        <f>VLOOKUP($M249,CornerStats!$A$3:$AE$577,20,FALSE)</f>
        <v>0.45454545454545453</v>
      </c>
      <c r="L249" s="27">
        <f>VLOOKUP($M249,CornerStats!$A$3:$AE$577,21,FALSE)</f>
        <v>0.4</v>
      </c>
      <c r="M249" s="24" t="str">
        <f>Fixtures!A249</f>
        <v>Juventus</v>
      </c>
      <c r="N249" s="24" t="str">
        <f>Fixtures!E249</f>
        <v>Serie A</v>
      </c>
      <c r="O249" s="25">
        <f>IF(Fixtures!C249&gt;7,Fixtures!D249)</f>
        <v>43814</v>
      </c>
      <c r="P249" s="24" t="str">
        <f>Fixtures!B249</f>
        <v>Udinese</v>
      </c>
      <c r="Q249" s="22">
        <f>VLOOKUP($P249,CornerStats!$A$3:$AE$577,5,FALSE)</f>
        <v>10.909090909090908</v>
      </c>
      <c r="R249" s="22">
        <f>VLOOKUP($P249,CornerStats!$A$3:$AE$577,7,FALSE)</f>
        <v>11.8</v>
      </c>
      <c r="S249" s="22">
        <f>VLOOKUP($P249,CornerStats!$A$3:$AE$577,8,FALSE)</f>
        <v>4.9090909090909092</v>
      </c>
      <c r="T249" s="22">
        <f>VLOOKUP($P249,CornerStats!$A$3:$AE$577,10,FALSE)</f>
        <v>3.8</v>
      </c>
      <c r="U249" s="29">
        <f>VLOOKUP($P249,CornerStats!$A$3:$AE$577,11,FALSE)</f>
        <v>6</v>
      </c>
      <c r="V249" s="29">
        <f>VLOOKUP($P249,CornerStats!$A$3:$AE$577,13,FALSE)</f>
        <v>8</v>
      </c>
      <c r="W249" s="27">
        <f>VLOOKUP($P249,CornerStats!$A$3:$AE$577,14,FALSE)</f>
        <v>0.81818181818181823</v>
      </c>
      <c r="X249" s="27">
        <f>VLOOKUP($P249,CornerStats!$A$3:$AE$577,16,FALSE)</f>
        <v>0.8</v>
      </c>
      <c r="Y249" s="27">
        <f>VLOOKUP($P249,CornerStats!$A$3:$AE$577,17,FALSE)</f>
        <v>0.54545454545454541</v>
      </c>
      <c r="Z249" s="27">
        <f>VLOOKUP($P249,CornerStats!$A$3:$AE$577,19,FALSE)</f>
        <v>0.8</v>
      </c>
      <c r="AA249" s="27">
        <f>VLOOKUP($P249,CornerStats!$A$3:$AE$577,20,FALSE)</f>
        <v>0.54545454545454541</v>
      </c>
      <c r="AB249" s="27">
        <f>VLOOKUP($P249,CornerStats!$A$3:$AE$577,22,FALSE)</f>
        <v>0.4</v>
      </c>
    </row>
    <row r="250" spans="1:28" hidden="1" x14ac:dyDescent="0.3">
      <c r="A250" s="22">
        <f>VLOOKUP($M250,CornerStats!$A$3:$AE$577,5,FALSE)</f>
        <v>10</v>
      </c>
      <c r="B250" s="22">
        <f>VLOOKUP($M250,CornerStats!$A$3:$AE$577,6,FALSE)</f>
        <v>10.166666666666666</v>
      </c>
      <c r="C250" s="22">
        <f>VLOOKUP($M250,CornerStats!$A$3:$AE$577,8,FALSE)</f>
        <v>5.2727272727272725</v>
      </c>
      <c r="D250" s="22">
        <f>VLOOKUP($M250,CornerStats!$A$3:$AE$577,9,FALSE)</f>
        <v>5.666666666666667</v>
      </c>
      <c r="E250" s="29">
        <f>VLOOKUP($M250,CornerStats!$A$3:$AE$577,11,FALSE)</f>
        <v>4.7272727272727275</v>
      </c>
      <c r="F250" s="29">
        <f>VLOOKUP($M250,CornerStats!$A$3:$AE$577,12,FALSE)</f>
        <v>4.5</v>
      </c>
      <c r="G250" s="27">
        <f>VLOOKUP($M250,CornerStats!$A$3:$AE$577,14,FALSE)</f>
        <v>0.63636363636363635</v>
      </c>
      <c r="H250" s="27">
        <f>VLOOKUP($M250,CornerStats!$A$3:$AE$577,15,FALSE)</f>
        <v>0.66666666666666663</v>
      </c>
      <c r="I250" s="27">
        <f>VLOOKUP($M250,CornerStats!$A$3:$AE$577,17,FALSE)</f>
        <v>0.36363636363636365</v>
      </c>
      <c r="J250" s="27">
        <f>VLOOKUP($M250,CornerStats!$A$3:$AE$577,18,FALSE)</f>
        <v>0.33333333333333331</v>
      </c>
      <c r="K250" s="27">
        <f>VLOOKUP($M250,CornerStats!$A$3:$AE$577,20,FALSE)</f>
        <v>0.63636363636363635</v>
      </c>
      <c r="L250" s="27">
        <f>VLOOKUP($M250,CornerStats!$A$3:$AE$577,21,FALSE)</f>
        <v>0.66666666666666663</v>
      </c>
      <c r="M250" s="24" t="str">
        <f>Fixtures!A250</f>
        <v>Milan</v>
      </c>
      <c r="N250" s="24" t="str">
        <f>Fixtures!E250</f>
        <v>Serie A</v>
      </c>
      <c r="O250" s="25">
        <f>IF(Fixtures!C250&gt;7,Fixtures!D250)</f>
        <v>43814</v>
      </c>
      <c r="P250" s="24" t="str">
        <f>Fixtures!B250</f>
        <v>Sassuolo</v>
      </c>
      <c r="Q250" s="22">
        <f>VLOOKUP($P250,CornerStats!$A$3:$AE$577,5,FALSE)</f>
        <v>11.5</v>
      </c>
      <c r="R250" s="22">
        <f>VLOOKUP($P250,CornerStats!$A$3:$AE$577,7,FALSE)</f>
        <v>11.6</v>
      </c>
      <c r="S250" s="22">
        <f>VLOOKUP($P250,CornerStats!$A$3:$AE$577,8,FALSE)</f>
        <v>5</v>
      </c>
      <c r="T250" s="22">
        <f>VLOOKUP($P250,CornerStats!$A$3:$AE$577,10,FALSE)</f>
        <v>4.8</v>
      </c>
      <c r="U250" s="29">
        <f>VLOOKUP($P250,CornerStats!$A$3:$AE$577,11,FALSE)</f>
        <v>6.5</v>
      </c>
      <c r="V250" s="29">
        <f>VLOOKUP($P250,CornerStats!$A$3:$AE$577,13,FALSE)</f>
        <v>6.8</v>
      </c>
      <c r="W250" s="27">
        <f>VLOOKUP($P250,CornerStats!$A$3:$AE$577,14,FALSE)</f>
        <v>1</v>
      </c>
      <c r="X250" s="27">
        <f>VLOOKUP($P250,CornerStats!$A$3:$AE$577,16,FALSE)</f>
        <v>1</v>
      </c>
      <c r="Y250" s="27">
        <f>VLOOKUP($P250,CornerStats!$A$3:$AE$577,17,FALSE)</f>
        <v>0.5</v>
      </c>
      <c r="Z250" s="27">
        <f>VLOOKUP($P250,CornerStats!$A$3:$AE$577,19,FALSE)</f>
        <v>0.6</v>
      </c>
      <c r="AA250" s="27">
        <f>VLOOKUP($P250,CornerStats!$A$3:$AE$577,20,FALSE)</f>
        <v>0.5</v>
      </c>
      <c r="AB250" s="27">
        <f>VLOOKUP($P250,CornerStats!$A$3:$AE$577,22,FALSE)</f>
        <v>0.4</v>
      </c>
    </row>
    <row r="251" spans="1:28" hidden="1" x14ac:dyDescent="0.3">
      <c r="A251" s="22">
        <f>VLOOKUP($M251,CornerStats!$A$3:$AE$577,5,FALSE)</f>
        <v>10.363636363636363</v>
      </c>
      <c r="B251" s="22">
        <f>VLOOKUP($M251,CornerStats!$A$3:$AE$577,6,FALSE)</f>
        <v>9.3333333333333339</v>
      </c>
      <c r="C251" s="22">
        <f>VLOOKUP($M251,CornerStats!$A$3:$AE$577,8,FALSE)</f>
        <v>6.3636363636363633</v>
      </c>
      <c r="D251" s="22">
        <f>VLOOKUP($M251,CornerStats!$A$3:$AE$577,9,FALSE)</f>
        <v>6.5</v>
      </c>
      <c r="E251" s="29">
        <f>VLOOKUP($M251,CornerStats!$A$3:$AE$577,11,FALSE)</f>
        <v>4</v>
      </c>
      <c r="F251" s="29">
        <f>VLOOKUP($M251,CornerStats!$A$3:$AE$577,12,FALSE)</f>
        <v>2.8333333333333335</v>
      </c>
      <c r="G251" s="27">
        <f>VLOOKUP($M251,CornerStats!$A$3:$AE$577,14,FALSE)</f>
        <v>0.54545454545454541</v>
      </c>
      <c r="H251" s="27">
        <f>VLOOKUP($M251,CornerStats!$A$3:$AE$577,15,FALSE)</f>
        <v>0.5</v>
      </c>
      <c r="I251" s="27">
        <f>VLOOKUP($M251,CornerStats!$A$3:$AE$577,17,FALSE)</f>
        <v>0.45454545454545453</v>
      </c>
      <c r="J251" s="27">
        <f>VLOOKUP($M251,CornerStats!$A$3:$AE$577,18,FALSE)</f>
        <v>0.33333333333333331</v>
      </c>
      <c r="K251" s="27">
        <f>VLOOKUP($M251,CornerStats!$A$3:$AE$577,20,FALSE)</f>
        <v>0.54545454545454541</v>
      </c>
      <c r="L251" s="27">
        <f>VLOOKUP($M251,CornerStats!$A$3:$AE$577,21,FALSE)</f>
        <v>0.66666666666666663</v>
      </c>
      <c r="M251" s="24" t="str">
        <f>Fixtures!A251</f>
        <v>Roma</v>
      </c>
      <c r="N251" s="24" t="str">
        <f>Fixtures!E251</f>
        <v>Serie A</v>
      </c>
      <c r="O251" s="25">
        <f>IF(Fixtures!C251&gt;7,Fixtures!D251)</f>
        <v>43814</v>
      </c>
      <c r="P251" s="24" t="str">
        <f>Fixtures!B251</f>
        <v>SPAL</v>
      </c>
      <c r="Q251" s="22">
        <f>VLOOKUP($P251,CornerStats!$A$3:$AE$577,5,FALSE)</f>
        <v>12.636363636363637</v>
      </c>
      <c r="R251" s="22">
        <f>VLOOKUP($P251,CornerStats!$A$3:$AE$577,7,FALSE)</f>
        <v>13.8</v>
      </c>
      <c r="S251" s="22">
        <f>VLOOKUP($P251,CornerStats!$A$3:$AE$577,8,FALSE)</f>
        <v>5.6363636363636367</v>
      </c>
      <c r="T251" s="22">
        <f>VLOOKUP($P251,CornerStats!$A$3:$AE$577,10,FALSE)</f>
        <v>5</v>
      </c>
      <c r="U251" s="29">
        <f>VLOOKUP($P251,CornerStats!$A$3:$AE$577,11,FALSE)</f>
        <v>7</v>
      </c>
      <c r="V251" s="29">
        <f>VLOOKUP($P251,CornerStats!$A$3:$AE$577,13,FALSE)</f>
        <v>8.8000000000000007</v>
      </c>
      <c r="W251" s="27">
        <f>VLOOKUP($P251,CornerStats!$A$3:$AE$577,14,FALSE)</f>
        <v>0.90909090909090906</v>
      </c>
      <c r="X251" s="27">
        <f>VLOOKUP($P251,CornerStats!$A$3:$AE$577,16,FALSE)</f>
        <v>1</v>
      </c>
      <c r="Y251" s="27">
        <f>VLOOKUP($P251,CornerStats!$A$3:$AE$577,17,FALSE)</f>
        <v>0.90909090909090906</v>
      </c>
      <c r="Z251" s="27">
        <f>VLOOKUP($P251,CornerStats!$A$3:$AE$577,19,FALSE)</f>
        <v>1</v>
      </c>
      <c r="AA251" s="27">
        <f>VLOOKUP($P251,CornerStats!$A$3:$AE$577,20,FALSE)</f>
        <v>0.18181818181818182</v>
      </c>
      <c r="AB251" s="27">
        <f>VLOOKUP($P251,CornerStats!$A$3:$AE$577,22,FALSE)</f>
        <v>0</v>
      </c>
    </row>
    <row r="252" spans="1:28" hidden="1" x14ac:dyDescent="0.3">
      <c r="A252" s="22">
        <f>VLOOKUP($M252,CornerStats!$A$3:$AE$577,5,FALSE)</f>
        <v>10.583333333333334</v>
      </c>
      <c r="B252" s="22">
        <f>VLOOKUP($M252,CornerStats!$A$3:$AE$577,6,FALSE)</f>
        <v>8.8333333333333339</v>
      </c>
      <c r="C252" s="22">
        <f>VLOOKUP($M252,CornerStats!$A$3:$AE$577,8,FALSE)</f>
        <v>5.083333333333333</v>
      </c>
      <c r="D252" s="22">
        <f>VLOOKUP($M252,CornerStats!$A$3:$AE$577,9,FALSE)</f>
        <v>5.5</v>
      </c>
      <c r="E252" s="29">
        <f>VLOOKUP($M252,CornerStats!$A$3:$AE$577,11,FALSE)</f>
        <v>5.5</v>
      </c>
      <c r="F252" s="29">
        <f>VLOOKUP($M252,CornerStats!$A$3:$AE$577,12,FALSE)</f>
        <v>3.3333333333333335</v>
      </c>
      <c r="G252" s="27">
        <f>VLOOKUP($M252,CornerStats!$A$3:$AE$577,14,FALSE)</f>
        <v>0.66666666666666663</v>
      </c>
      <c r="H252" s="27">
        <f>VLOOKUP($M252,CornerStats!$A$3:$AE$577,15,FALSE)</f>
        <v>0.5</v>
      </c>
      <c r="I252" s="27">
        <f>VLOOKUP($M252,CornerStats!$A$3:$AE$577,17,FALSE)</f>
        <v>0.5</v>
      </c>
      <c r="J252" s="27">
        <f>VLOOKUP($M252,CornerStats!$A$3:$AE$577,18,FALSE)</f>
        <v>0.33333333333333331</v>
      </c>
      <c r="K252" s="27">
        <f>VLOOKUP($M252,CornerStats!$A$3:$AE$577,20,FALSE)</f>
        <v>0.58333333333333337</v>
      </c>
      <c r="L252" s="27">
        <f>VLOOKUP($M252,CornerStats!$A$3:$AE$577,21,FALSE)</f>
        <v>0.66666666666666663</v>
      </c>
      <c r="M252" s="24" t="str">
        <f>Fixtures!A252</f>
        <v>Saint-Etienne</v>
      </c>
      <c r="N252" s="24" t="str">
        <f>Fixtures!E252</f>
        <v>Ligue 1</v>
      </c>
      <c r="O252" s="25">
        <f>IF(Fixtures!C252&gt;7,Fixtures!D252)</f>
        <v>43814</v>
      </c>
      <c r="P252" s="24" t="str">
        <f>Fixtures!B252</f>
        <v>PSG</v>
      </c>
      <c r="Q252" s="22">
        <f>VLOOKUP($P252,CornerStats!$A$3:$AE$577,5,FALSE)</f>
        <v>10.166666666666666</v>
      </c>
      <c r="R252" s="22">
        <f>VLOOKUP($P252,CornerStats!$A$3:$AE$577,7,FALSE)</f>
        <v>11.166666666666666</v>
      </c>
      <c r="S252" s="22">
        <f>VLOOKUP($P252,CornerStats!$A$3:$AE$577,8,FALSE)</f>
        <v>7.416666666666667</v>
      </c>
      <c r="T252" s="22">
        <f>VLOOKUP($P252,CornerStats!$A$3:$AE$577,10,FALSE)</f>
        <v>8.8333333333333339</v>
      </c>
      <c r="U252" s="29">
        <f>VLOOKUP($P252,CornerStats!$A$3:$AE$577,11,FALSE)</f>
        <v>2.75</v>
      </c>
      <c r="V252" s="29">
        <f>VLOOKUP($P252,CornerStats!$A$3:$AE$577,13,FALSE)</f>
        <v>2.3333333333333335</v>
      </c>
      <c r="W252" s="27">
        <f>VLOOKUP($P252,CornerStats!$A$3:$AE$577,14,FALSE)</f>
        <v>0.66666666666666663</v>
      </c>
      <c r="X252" s="27">
        <f>VLOOKUP($P252,CornerStats!$A$3:$AE$577,16,FALSE)</f>
        <v>1</v>
      </c>
      <c r="Y252" s="27">
        <f>VLOOKUP($P252,CornerStats!$A$3:$AE$577,17,FALSE)</f>
        <v>0.5</v>
      </c>
      <c r="Z252" s="27">
        <f>VLOOKUP($P252,CornerStats!$A$3:$AE$577,19,FALSE)</f>
        <v>0.66666666666666663</v>
      </c>
      <c r="AA252" s="27">
        <f>VLOOKUP($P252,CornerStats!$A$3:$AE$577,20,FALSE)</f>
        <v>0.66666666666666663</v>
      </c>
      <c r="AB252" s="27">
        <f>VLOOKUP($P252,CornerStats!$A$3:$AE$577,22,FALSE)</f>
        <v>0.66666666666666663</v>
      </c>
    </row>
    <row r="253" spans="1:28" hidden="1" x14ac:dyDescent="0.3">
      <c r="A253" s="22">
        <f>VLOOKUP($M253,CornerStats!$A$3:$AE$577,5,FALSE)</f>
        <v>9</v>
      </c>
      <c r="B253" s="22">
        <f>VLOOKUP($M253,CornerStats!$A$3:$AE$577,6,FALSE)</f>
        <v>9.1999999999999993</v>
      </c>
      <c r="C253" s="22">
        <f>VLOOKUP($M253,CornerStats!$A$3:$AE$577,8,FALSE)</f>
        <v>4.3</v>
      </c>
      <c r="D253" s="22">
        <f>VLOOKUP($M253,CornerStats!$A$3:$AE$577,9,FALSE)</f>
        <v>4.8</v>
      </c>
      <c r="E253" s="29">
        <f>VLOOKUP($M253,CornerStats!$A$3:$AE$577,11,FALSE)</f>
        <v>4.7</v>
      </c>
      <c r="F253" s="29">
        <f>VLOOKUP($M253,CornerStats!$A$3:$AE$577,12,FALSE)</f>
        <v>4.4000000000000004</v>
      </c>
      <c r="G253" s="27">
        <f>VLOOKUP($M253,CornerStats!$A$3:$AE$577,14,FALSE)</f>
        <v>0.6</v>
      </c>
      <c r="H253" s="27">
        <f>VLOOKUP($M253,CornerStats!$A$3:$AE$577,15,FALSE)</f>
        <v>0.6</v>
      </c>
      <c r="I253" s="27">
        <f>VLOOKUP($M253,CornerStats!$A$3:$AE$577,17,FALSE)</f>
        <v>0.3</v>
      </c>
      <c r="J253" s="27">
        <f>VLOOKUP($M253,CornerStats!$A$3:$AE$577,18,FALSE)</f>
        <v>0.2</v>
      </c>
      <c r="K253" s="27">
        <f>VLOOKUP($M253,CornerStats!$A$3:$AE$577,20,FALSE)</f>
        <v>1</v>
      </c>
      <c r="L253" s="27">
        <f>VLOOKUP($M253,CornerStats!$A$3:$AE$577,21,FALSE)</f>
        <v>1</v>
      </c>
      <c r="M253" s="24" t="str">
        <f>Fixtures!A253</f>
        <v>Wolfsburg</v>
      </c>
      <c r="N253" s="24" t="str">
        <f>Fixtures!E253</f>
        <v>Bundesliga</v>
      </c>
      <c r="O253" s="25">
        <f>IF(Fixtures!C253&gt;7,Fixtures!D253)</f>
        <v>43814</v>
      </c>
      <c r="P253" s="24" t="str">
        <f>Fixtures!B253</f>
        <v>Borussia M'gladbach</v>
      </c>
      <c r="Q253" s="22">
        <f>VLOOKUP($P253,CornerStats!$A$3:$AE$577,5,FALSE)</f>
        <v>11.6</v>
      </c>
      <c r="R253" s="22">
        <f>VLOOKUP($P253,CornerStats!$A$3:$AE$577,7,FALSE)</f>
        <v>11.4</v>
      </c>
      <c r="S253" s="22">
        <f>VLOOKUP($P253,CornerStats!$A$3:$AE$577,8,FALSE)</f>
        <v>5.9</v>
      </c>
      <c r="T253" s="22">
        <f>VLOOKUP($P253,CornerStats!$A$3:$AE$577,10,FALSE)</f>
        <v>5</v>
      </c>
      <c r="U253" s="29">
        <f>VLOOKUP($P253,CornerStats!$A$3:$AE$577,11,FALSE)</f>
        <v>5.7</v>
      </c>
      <c r="V253" s="29">
        <f>VLOOKUP($P253,CornerStats!$A$3:$AE$577,13,FALSE)</f>
        <v>6.4</v>
      </c>
      <c r="W253" s="27">
        <f>VLOOKUP($P253,CornerStats!$A$3:$AE$577,14,FALSE)</f>
        <v>0.8</v>
      </c>
      <c r="X253" s="27">
        <f>VLOOKUP($P253,CornerStats!$A$3:$AE$577,16,FALSE)</f>
        <v>0.6</v>
      </c>
      <c r="Y253" s="27">
        <f>VLOOKUP($P253,CornerStats!$A$3:$AE$577,17,FALSE)</f>
        <v>0.7</v>
      </c>
      <c r="Z253" s="27">
        <f>VLOOKUP($P253,CornerStats!$A$3:$AE$577,19,FALSE)</f>
        <v>0.6</v>
      </c>
      <c r="AA253" s="27">
        <f>VLOOKUP($P253,CornerStats!$A$3:$AE$577,20,FALSE)</f>
        <v>0.6</v>
      </c>
      <c r="AB253" s="27">
        <f>VLOOKUP($P253,CornerStats!$A$3:$AE$577,22,FALSE)</f>
        <v>0.6</v>
      </c>
    </row>
    <row r="254" spans="1:28" hidden="1" x14ac:dyDescent="0.3">
      <c r="A254" s="22">
        <f>VLOOKUP($M254,CornerStats!$A$3:$AE$577,5,FALSE)</f>
        <v>9.4</v>
      </c>
      <c r="B254" s="22">
        <f>VLOOKUP($M254,CornerStats!$A$3:$AE$577,6,FALSE)</f>
        <v>9</v>
      </c>
      <c r="C254" s="22">
        <f>VLOOKUP($M254,CornerStats!$A$3:$AE$577,8,FALSE)</f>
        <v>5.3</v>
      </c>
      <c r="D254" s="22">
        <f>VLOOKUP($M254,CornerStats!$A$3:$AE$577,9,FALSE)</f>
        <v>5.4</v>
      </c>
      <c r="E254" s="29">
        <f>VLOOKUP($M254,CornerStats!$A$3:$AE$577,11,FALSE)</f>
        <v>4.0999999999999996</v>
      </c>
      <c r="F254" s="29">
        <f>VLOOKUP($M254,CornerStats!$A$3:$AE$577,12,FALSE)</f>
        <v>3.6</v>
      </c>
      <c r="G254" s="27">
        <f>VLOOKUP($M254,CornerStats!$A$3:$AE$577,14,FALSE)</f>
        <v>0.6</v>
      </c>
      <c r="H254" s="27">
        <f>VLOOKUP($M254,CornerStats!$A$3:$AE$577,15,FALSE)</f>
        <v>0.6</v>
      </c>
      <c r="I254" s="27">
        <f>VLOOKUP($M254,CornerStats!$A$3:$AE$577,17,FALSE)</f>
        <v>0.3</v>
      </c>
      <c r="J254" s="27">
        <f>VLOOKUP($M254,CornerStats!$A$3:$AE$577,18,FALSE)</f>
        <v>0</v>
      </c>
      <c r="K254" s="27">
        <f>VLOOKUP($M254,CornerStats!$A$3:$AE$577,20,FALSE)</f>
        <v>0.9</v>
      </c>
      <c r="L254" s="27">
        <f>VLOOKUP($M254,CornerStats!$A$3:$AE$577,21,FALSE)</f>
        <v>1</v>
      </c>
      <c r="M254" s="24" t="str">
        <f>Fixtures!A254</f>
        <v>Schalke 04</v>
      </c>
      <c r="N254" s="24" t="str">
        <f>Fixtures!E254</f>
        <v>Bundesliga</v>
      </c>
      <c r="O254" s="25">
        <f>IF(Fixtures!C254&gt;7,Fixtures!D254)</f>
        <v>43814</v>
      </c>
      <c r="P254" s="24" t="str">
        <f>Fixtures!B254</f>
        <v>Eintracht Frankfurt</v>
      </c>
      <c r="Q254" s="22">
        <f>VLOOKUP($P254,CornerStats!$A$3:$AE$577,5,FALSE)</f>
        <v>9</v>
      </c>
      <c r="R254" s="22">
        <f>VLOOKUP($P254,CornerStats!$A$3:$AE$577,7,FALSE)</f>
        <v>9.5</v>
      </c>
      <c r="S254" s="22">
        <f>VLOOKUP($P254,CornerStats!$A$3:$AE$577,8,FALSE)</f>
        <v>5.9</v>
      </c>
      <c r="T254" s="22">
        <f>VLOOKUP($P254,CornerStats!$A$3:$AE$577,10,FALSE)</f>
        <v>5.75</v>
      </c>
      <c r="U254" s="29">
        <f>VLOOKUP($P254,CornerStats!$A$3:$AE$577,11,FALSE)</f>
        <v>3.1</v>
      </c>
      <c r="V254" s="29">
        <f>VLOOKUP($P254,CornerStats!$A$3:$AE$577,13,FALSE)</f>
        <v>3.75</v>
      </c>
      <c r="W254" s="27">
        <f>VLOOKUP($P254,CornerStats!$A$3:$AE$577,14,FALSE)</f>
        <v>0.6</v>
      </c>
      <c r="X254" s="27">
        <f>VLOOKUP($P254,CornerStats!$A$3:$AE$577,16,FALSE)</f>
        <v>0.75</v>
      </c>
      <c r="Y254" s="27">
        <f>VLOOKUP($P254,CornerStats!$A$3:$AE$577,17,FALSE)</f>
        <v>0.5</v>
      </c>
      <c r="Z254" s="27">
        <f>VLOOKUP($P254,CornerStats!$A$3:$AE$577,19,FALSE)</f>
        <v>0.5</v>
      </c>
      <c r="AA254" s="27">
        <f>VLOOKUP($P254,CornerStats!$A$3:$AE$577,20,FALSE)</f>
        <v>0.7</v>
      </c>
      <c r="AB254" s="27">
        <f>VLOOKUP($P254,CornerStats!$A$3:$AE$577,22,FALSE)</f>
        <v>0.75</v>
      </c>
    </row>
    <row r="255" spans="1:28" hidden="1" x14ac:dyDescent="0.3">
      <c r="A255" s="22">
        <f>VLOOKUP($M255,CornerStats!$A$3:$AE$577,5,FALSE)</f>
        <v>10</v>
      </c>
      <c r="B255" s="22">
        <f>VLOOKUP($M255,CornerStats!$A$3:$AE$577,6,FALSE)</f>
        <v>10.166666666666666</v>
      </c>
      <c r="C255" s="22">
        <f>VLOOKUP($M255,CornerStats!$A$3:$AE$577,8,FALSE)</f>
        <v>4.2727272727272725</v>
      </c>
      <c r="D255" s="22">
        <f>VLOOKUP($M255,CornerStats!$A$3:$AE$577,9,FALSE)</f>
        <v>5.333333333333333</v>
      </c>
      <c r="E255" s="29">
        <f>VLOOKUP($M255,CornerStats!$A$3:$AE$577,11,FALSE)</f>
        <v>5.7272727272727275</v>
      </c>
      <c r="F255" s="29">
        <f>VLOOKUP($M255,CornerStats!$A$3:$AE$577,12,FALSE)</f>
        <v>4.833333333333333</v>
      </c>
      <c r="G255" s="27">
        <f>VLOOKUP($M255,CornerStats!$A$3:$AE$577,14,FALSE)</f>
        <v>0.63636363636363635</v>
      </c>
      <c r="H255" s="27">
        <f>VLOOKUP($M255,CornerStats!$A$3:$AE$577,15,FALSE)</f>
        <v>0.66666666666666663</v>
      </c>
      <c r="I255" s="27">
        <f>VLOOKUP($M255,CornerStats!$A$3:$AE$577,17,FALSE)</f>
        <v>0.45454545454545453</v>
      </c>
      <c r="J255" s="27">
        <f>VLOOKUP($M255,CornerStats!$A$3:$AE$577,18,FALSE)</f>
        <v>0.5</v>
      </c>
      <c r="K255" s="27">
        <f>VLOOKUP($M255,CornerStats!$A$3:$AE$577,20,FALSE)</f>
        <v>0.63636363636363635</v>
      </c>
      <c r="L255" s="27">
        <f>VLOOKUP($M255,CornerStats!$A$3:$AE$577,21,FALSE)</f>
        <v>0.66666666666666663</v>
      </c>
      <c r="M255" s="24" t="str">
        <f>Fixtures!A255</f>
        <v>Crystal Palace</v>
      </c>
      <c r="N255" s="24" t="str">
        <f>Fixtures!E255</f>
        <v>Premier League</v>
      </c>
      <c r="O255" s="25">
        <f>IF(Fixtures!C255&gt;7,Fixtures!D255)</f>
        <v>43815</v>
      </c>
      <c r="P255" s="24" t="str">
        <f>Fixtures!B255</f>
        <v>Brighton &amp; Hove Albion</v>
      </c>
      <c r="Q255" s="22">
        <f>VLOOKUP($P255,CornerStats!$A$3:$AE$577,5,FALSE)</f>
        <v>9.3636363636363633</v>
      </c>
      <c r="R255" s="22">
        <f>VLOOKUP($P255,CornerStats!$A$3:$AE$577,7,FALSE)</f>
        <v>8.6</v>
      </c>
      <c r="S255" s="22">
        <f>VLOOKUP($P255,CornerStats!$A$3:$AE$577,8,FALSE)</f>
        <v>4</v>
      </c>
      <c r="T255" s="22">
        <f>VLOOKUP($P255,CornerStats!$A$3:$AE$577,10,FALSE)</f>
        <v>2.6</v>
      </c>
      <c r="U255" s="29">
        <f>VLOOKUP($P255,CornerStats!$A$3:$AE$577,11,FALSE)</f>
        <v>5.3636363636363633</v>
      </c>
      <c r="V255" s="29">
        <f>VLOOKUP($P255,CornerStats!$A$3:$AE$577,13,FALSE)</f>
        <v>6</v>
      </c>
      <c r="W255" s="27">
        <f>VLOOKUP($P255,CornerStats!$A$3:$AE$577,14,FALSE)</f>
        <v>0.54545454545454541</v>
      </c>
      <c r="X255" s="27">
        <f>VLOOKUP($P255,CornerStats!$A$3:$AE$577,16,FALSE)</f>
        <v>0.4</v>
      </c>
      <c r="Y255" s="27">
        <f>VLOOKUP($P255,CornerStats!$A$3:$AE$577,17,FALSE)</f>
        <v>0.36363636363636365</v>
      </c>
      <c r="Z255" s="27">
        <f>VLOOKUP($P255,CornerStats!$A$3:$AE$577,19,FALSE)</f>
        <v>0.2</v>
      </c>
      <c r="AA255" s="27">
        <f>VLOOKUP($P255,CornerStats!$A$3:$AE$577,20,FALSE)</f>
        <v>0.72727272727272729</v>
      </c>
      <c r="AB255" s="27">
        <f>VLOOKUP($P255,CornerStats!$A$3:$AE$577,22,FALSE)</f>
        <v>0.8</v>
      </c>
    </row>
    <row r="256" spans="1:28" hidden="1" x14ac:dyDescent="0.3">
      <c r="A256" s="22">
        <f>VLOOKUP($M256,CornerStats!$A$3:$AE$577,5,FALSE)</f>
        <v>11.545454545454545</v>
      </c>
      <c r="B256" s="22">
        <f>VLOOKUP($M256,CornerStats!$A$3:$AE$577,6,FALSE)</f>
        <v>9.6666666666666661</v>
      </c>
      <c r="C256" s="22">
        <f>VLOOKUP($M256,CornerStats!$A$3:$AE$577,8,FALSE)</f>
        <v>4.3636363636363633</v>
      </c>
      <c r="D256" s="22">
        <f>VLOOKUP($M256,CornerStats!$A$3:$AE$577,9,FALSE)</f>
        <v>5</v>
      </c>
      <c r="E256" s="29">
        <f>VLOOKUP($M256,CornerStats!$A$3:$AE$577,11,FALSE)</f>
        <v>7.1818181818181817</v>
      </c>
      <c r="F256" s="29">
        <f>VLOOKUP($M256,CornerStats!$A$3:$AE$577,12,FALSE)</f>
        <v>4.666666666666667</v>
      </c>
      <c r="G256" s="27">
        <f>VLOOKUP($M256,CornerStats!$A$3:$AE$577,14,FALSE)</f>
        <v>0.63636363636363635</v>
      </c>
      <c r="H256" s="27">
        <f>VLOOKUP($M256,CornerStats!$A$3:$AE$577,15,FALSE)</f>
        <v>0.5</v>
      </c>
      <c r="I256" s="27">
        <f>VLOOKUP($M256,CornerStats!$A$3:$AE$577,17,FALSE)</f>
        <v>0.54545454545454541</v>
      </c>
      <c r="J256" s="27">
        <f>VLOOKUP($M256,CornerStats!$A$3:$AE$577,18,FALSE)</f>
        <v>0.33333333333333331</v>
      </c>
      <c r="K256" s="27">
        <f>VLOOKUP($M256,CornerStats!$A$3:$AE$577,20,FALSE)</f>
        <v>0.45454545454545453</v>
      </c>
      <c r="L256" s="27">
        <f>VLOOKUP($M256,CornerStats!$A$3:$AE$577,21,FALSE)</f>
        <v>0.66666666666666663</v>
      </c>
      <c r="M256" s="24" t="str">
        <f>Fixtures!A256</f>
        <v>Cagliari</v>
      </c>
      <c r="N256" s="24" t="str">
        <f>Fixtures!E256</f>
        <v>Serie A</v>
      </c>
      <c r="O256" s="25">
        <f>IF(Fixtures!C256&gt;7,Fixtures!D256)</f>
        <v>43815</v>
      </c>
      <c r="P256" s="24" t="str">
        <f>Fixtures!B256</f>
        <v>Lazio</v>
      </c>
      <c r="Q256" s="22">
        <f>VLOOKUP($P256,CornerStats!$A$3:$AE$577,5,FALSE)</f>
        <v>10.818181818181818</v>
      </c>
      <c r="R256" s="22">
        <f>VLOOKUP($P256,CornerStats!$A$3:$AE$577,7,FALSE)</f>
        <v>11.333333333333334</v>
      </c>
      <c r="S256" s="22">
        <f>VLOOKUP($P256,CornerStats!$A$3:$AE$577,8,FALSE)</f>
        <v>5.9090909090909092</v>
      </c>
      <c r="T256" s="22">
        <f>VLOOKUP($P256,CornerStats!$A$3:$AE$577,10,FALSE)</f>
        <v>5.166666666666667</v>
      </c>
      <c r="U256" s="29">
        <f>VLOOKUP($P256,CornerStats!$A$3:$AE$577,11,FALSE)</f>
        <v>4.9090909090909092</v>
      </c>
      <c r="V256" s="29">
        <f>VLOOKUP($P256,CornerStats!$A$3:$AE$577,13,FALSE)</f>
        <v>6.166666666666667</v>
      </c>
      <c r="W256" s="27">
        <f>VLOOKUP($P256,CornerStats!$A$3:$AE$577,14,FALSE)</f>
        <v>0.81818181818181823</v>
      </c>
      <c r="X256" s="27">
        <f>VLOOKUP($P256,CornerStats!$A$3:$AE$577,16,FALSE)</f>
        <v>1</v>
      </c>
      <c r="Y256" s="27">
        <f>VLOOKUP($P256,CornerStats!$A$3:$AE$577,17,FALSE)</f>
        <v>0.54545454545454541</v>
      </c>
      <c r="Z256" s="27">
        <f>VLOOKUP($P256,CornerStats!$A$3:$AE$577,19,FALSE)</f>
        <v>0.5</v>
      </c>
      <c r="AA256" s="27">
        <f>VLOOKUP($P256,CornerStats!$A$3:$AE$577,20,FALSE)</f>
        <v>0.45454545454545453</v>
      </c>
      <c r="AB256" s="27">
        <f>VLOOKUP($P256,CornerStats!$A$3:$AE$577,22,FALSE)</f>
        <v>0.5</v>
      </c>
    </row>
    <row r="257" spans="1:28" hidden="1" x14ac:dyDescent="0.3">
      <c r="A257" s="22">
        <f>VLOOKUP($M257,CornerStats!$A$3:$AE$577,5,FALSE)</f>
        <v>11.7</v>
      </c>
      <c r="B257" s="22">
        <f>VLOOKUP($M257,CornerStats!$A$3:$AE$577,6,FALSE)</f>
        <v>10.8</v>
      </c>
      <c r="C257" s="22">
        <f>VLOOKUP($M257,CornerStats!$A$3:$AE$577,8,FALSE)</f>
        <v>7.2</v>
      </c>
      <c r="D257" s="22">
        <f>VLOOKUP($M257,CornerStats!$A$3:$AE$577,9,FALSE)</f>
        <v>7.8</v>
      </c>
      <c r="E257" s="29">
        <f>VLOOKUP($M257,CornerStats!$A$3:$AE$577,11,FALSE)</f>
        <v>4.5</v>
      </c>
      <c r="F257" s="29">
        <f>VLOOKUP($M257,CornerStats!$A$3:$AE$577,12,FALSE)</f>
        <v>3</v>
      </c>
      <c r="G257" s="27">
        <f>VLOOKUP($M257,CornerStats!$A$3:$AE$577,14,FALSE)</f>
        <v>0.9</v>
      </c>
      <c r="H257" s="27">
        <f>VLOOKUP($M257,CornerStats!$A$3:$AE$577,15,FALSE)</f>
        <v>0.8</v>
      </c>
      <c r="I257" s="27">
        <f>VLOOKUP($M257,CornerStats!$A$3:$AE$577,17,FALSE)</f>
        <v>0.6</v>
      </c>
      <c r="J257" s="27">
        <f>VLOOKUP($M257,CornerStats!$A$3:$AE$577,18,FALSE)</f>
        <v>0.4</v>
      </c>
      <c r="K257" s="27">
        <f>VLOOKUP($M257,CornerStats!$A$3:$AE$577,20,FALSE)</f>
        <v>0.6</v>
      </c>
      <c r="L257" s="27">
        <f>VLOOKUP($M257,CornerStats!$A$3:$AE$577,21,FALSE)</f>
        <v>0.8</v>
      </c>
      <c r="M257" s="24" t="str">
        <f>Fixtures!A257</f>
        <v>Borussia Dortmund</v>
      </c>
      <c r="N257" s="24" t="str">
        <f>Fixtures!E257</f>
        <v>Bundesliga</v>
      </c>
      <c r="O257" s="25">
        <f>IF(Fixtures!C257&gt;7,Fixtures!D257)</f>
        <v>43816</v>
      </c>
      <c r="P257" s="24" t="str">
        <f>Fixtures!B257</f>
        <v>RB Leipzig</v>
      </c>
      <c r="Q257" s="22">
        <f>VLOOKUP($P257,CornerStats!$A$3:$AE$577,5,FALSE)</f>
        <v>8.6</v>
      </c>
      <c r="R257" s="22">
        <f>VLOOKUP($P257,CornerStats!$A$3:$AE$577,7,FALSE)</f>
        <v>9.4</v>
      </c>
      <c r="S257" s="22">
        <f>VLOOKUP($P257,CornerStats!$A$3:$AE$577,8,FALSE)</f>
        <v>4.3</v>
      </c>
      <c r="T257" s="22">
        <f>VLOOKUP($P257,CornerStats!$A$3:$AE$577,10,FALSE)</f>
        <v>4.4000000000000004</v>
      </c>
      <c r="U257" s="29">
        <f>VLOOKUP($P257,CornerStats!$A$3:$AE$577,11,FALSE)</f>
        <v>4.3</v>
      </c>
      <c r="V257" s="29">
        <f>VLOOKUP($P257,CornerStats!$A$3:$AE$577,13,FALSE)</f>
        <v>5</v>
      </c>
      <c r="W257" s="27">
        <f>VLOOKUP($P257,CornerStats!$A$3:$AE$577,14,FALSE)</f>
        <v>0.6</v>
      </c>
      <c r="X257" s="27">
        <f>VLOOKUP($P257,CornerStats!$A$3:$AE$577,16,FALSE)</f>
        <v>0.8</v>
      </c>
      <c r="Y257" s="27">
        <f>VLOOKUP($P257,CornerStats!$A$3:$AE$577,17,FALSE)</f>
        <v>0.3</v>
      </c>
      <c r="Z257" s="27">
        <f>VLOOKUP($P257,CornerStats!$A$3:$AE$577,19,FALSE)</f>
        <v>0.4</v>
      </c>
      <c r="AA257" s="27">
        <f>VLOOKUP($P257,CornerStats!$A$3:$AE$577,20,FALSE)</f>
        <v>0.8</v>
      </c>
      <c r="AB257" s="27">
        <f>VLOOKUP($P257,CornerStats!$A$3:$AE$577,22,FALSE)</f>
        <v>0.8</v>
      </c>
    </row>
    <row r="258" spans="1:28" hidden="1" x14ac:dyDescent="0.3">
      <c r="A258" s="22">
        <f>VLOOKUP($M258,CornerStats!$A$3:$AE$577,5,FALSE)</f>
        <v>10.6</v>
      </c>
      <c r="B258" s="22">
        <f>VLOOKUP($M258,CornerStats!$A$3:$AE$577,6,FALSE)</f>
        <v>10.6</v>
      </c>
      <c r="C258" s="22">
        <f>VLOOKUP($M258,CornerStats!$A$3:$AE$577,8,FALSE)</f>
        <v>4.8</v>
      </c>
      <c r="D258" s="22">
        <f>VLOOKUP($M258,CornerStats!$A$3:$AE$577,9,FALSE)</f>
        <v>6.8</v>
      </c>
      <c r="E258" s="29">
        <f>VLOOKUP($M258,CornerStats!$A$3:$AE$577,11,FALSE)</f>
        <v>5.8</v>
      </c>
      <c r="F258" s="29">
        <f>VLOOKUP($M258,CornerStats!$A$3:$AE$577,12,FALSE)</f>
        <v>3.8</v>
      </c>
      <c r="G258" s="27">
        <f>VLOOKUP($M258,CornerStats!$A$3:$AE$577,14,FALSE)</f>
        <v>0.8</v>
      </c>
      <c r="H258" s="27">
        <f>VLOOKUP($M258,CornerStats!$A$3:$AE$577,15,FALSE)</f>
        <v>0.6</v>
      </c>
      <c r="I258" s="27">
        <f>VLOOKUP($M258,CornerStats!$A$3:$AE$577,17,FALSE)</f>
        <v>0.7</v>
      </c>
      <c r="J258" s="27">
        <f>VLOOKUP($M258,CornerStats!$A$3:$AE$577,18,FALSE)</f>
        <v>0.6</v>
      </c>
      <c r="K258" s="27">
        <f>VLOOKUP($M258,CornerStats!$A$3:$AE$577,20,FALSE)</f>
        <v>0.8</v>
      </c>
      <c r="L258" s="27">
        <f>VLOOKUP($M258,CornerStats!$A$3:$AE$577,21,FALSE)</f>
        <v>0.6</v>
      </c>
      <c r="M258" s="24" t="str">
        <f>Fixtures!A258</f>
        <v>Werder Bremen</v>
      </c>
      <c r="N258" s="24" t="str">
        <f>Fixtures!E258</f>
        <v>Bundesliga</v>
      </c>
      <c r="O258" s="25">
        <f>IF(Fixtures!C258&gt;7,Fixtures!D258)</f>
        <v>43816</v>
      </c>
      <c r="P258" s="24" t="str">
        <f>Fixtures!B258</f>
        <v>Mainz 05</v>
      </c>
      <c r="Q258" s="22">
        <f>VLOOKUP($P258,CornerStats!$A$3:$AE$577,5,FALSE)</f>
        <v>10.7</v>
      </c>
      <c r="R258" s="22">
        <f>VLOOKUP($P258,CornerStats!$A$3:$AE$577,7,FALSE)</f>
        <v>10.666666666666666</v>
      </c>
      <c r="S258" s="22">
        <f>VLOOKUP($P258,CornerStats!$A$3:$AE$577,8,FALSE)</f>
        <v>5</v>
      </c>
      <c r="T258" s="22">
        <f>VLOOKUP($P258,CornerStats!$A$3:$AE$577,10,FALSE)</f>
        <v>4.333333333333333</v>
      </c>
      <c r="U258" s="29">
        <f>VLOOKUP($P258,CornerStats!$A$3:$AE$577,11,FALSE)</f>
        <v>5.7</v>
      </c>
      <c r="V258" s="29">
        <f>VLOOKUP($P258,CornerStats!$A$3:$AE$577,13,FALSE)</f>
        <v>6.333333333333333</v>
      </c>
      <c r="W258" s="27">
        <f>VLOOKUP($P258,CornerStats!$A$3:$AE$577,14,FALSE)</f>
        <v>0.8</v>
      </c>
      <c r="X258" s="27">
        <f>VLOOKUP($P258,CornerStats!$A$3:$AE$577,16,FALSE)</f>
        <v>0.83333333333333337</v>
      </c>
      <c r="Y258" s="27">
        <f>VLOOKUP($P258,CornerStats!$A$3:$AE$577,17,FALSE)</f>
        <v>0.4</v>
      </c>
      <c r="Z258" s="27">
        <f>VLOOKUP($P258,CornerStats!$A$3:$AE$577,19,FALSE)</f>
        <v>0.33333333333333331</v>
      </c>
      <c r="AA258" s="27">
        <f>VLOOKUP($P258,CornerStats!$A$3:$AE$577,20,FALSE)</f>
        <v>0.8</v>
      </c>
      <c r="AB258" s="27">
        <f>VLOOKUP($P258,CornerStats!$A$3:$AE$577,22,FALSE)</f>
        <v>0.83333333333333337</v>
      </c>
    </row>
    <row r="259" spans="1:28" hidden="1" x14ac:dyDescent="0.3">
      <c r="A259" s="22">
        <f>VLOOKUP($M259,CornerStats!$A$3:$AE$577,5,FALSE)</f>
        <v>8.5</v>
      </c>
      <c r="B259" s="22">
        <f>VLOOKUP($M259,CornerStats!$A$3:$AE$577,6,FALSE)</f>
        <v>8.1999999999999993</v>
      </c>
      <c r="C259" s="22">
        <f>VLOOKUP($M259,CornerStats!$A$3:$AE$577,8,FALSE)</f>
        <v>2.6</v>
      </c>
      <c r="D259" s="22">
        <f>VLOOKUP($M259,CornerStats!$A$3:$AE$577,9,FALSE)</f>
        <v>2</v>
      </c>
      <c r="E259" s="29">
        <f>VLOOKUP($M259,CornerStats!$A$3:$AE$577,11,FALSE)</f>
        <v>5.9</v>
      </c>
      <c r="F259" s="29">
        <f>VLOOKUP($M259,CornerStats!$A$3:$AE$577,12,FALSE)</f>
        <v>6.2</v>
      </c>
      <c r="G259" s="27">
        <f>VLOOKUP($M259,CornerStats!$A$3:$AE$577,14,FALSE)</f>
        <v>0.5</v>
      </c>
      <c r="H259" s="27">
        <f>VLOOKUP($M259,CornerStats!$A$3:$AE$577,15,FALSE)</f>
        <v>0.4</v>
      </c>
      <c r="I259" s="27">
        <f>VLOOKUP($M259,CornerStats!$A$3:$AE$577,17,FALSE)</f>
        <v>0.2</v>
      </c>
      <c r="J259" s="27">
        <f>VLOOKUP($M259,CornerStats!$A$3:$AE$577,18,FALSE)</f>
        <v>0.2</v>
      </c>
      <c r="K259" s="27">
        <f>VLOOKUP($M259,CornerStats!$A$3:$AE$577,20,FALSE)</f>
        <v>0.9</v>
      </c>
      <c r="L259" s="27">
        <f>VLOOKUP($M259,CornerStats!$A$3:$AE$577,21,FALSE)</f>
        <v>0.8</v>
      </c>
      <c r="M259" s="24" t="str">
        <f>Fixtures!A259</f>
        <v>Augsburg</v>
      </c>
      <c r="N259" s="24" t="str">
        <f>Fixtures!E259</f>
        <v>Bundesliga</v>
      </c>
      <c r="O259" s="25">
        <f>IF(Fixtures!C259&gt;7,Fixtures!D259)</f>
        <v>43816</v>
      </c>
      <c r="P259" s="24" t="str">
        <f>Fixtures!B259</f>
        <v>Fortuna Dusseldorf</v>
      </c>
      <c r="Q259" s="22">
        <f>VLOOKUP($P259,CornerStats!$A$3:$AE$577,5,FALSE)</f>
        <v>9.9</v>
      </c>
      <c r="R259" s="22">
        <f>VLOOKUP($P259,CornerStats!$A$3:$AE$577,7,FALSE)</f>
        <v>12</v>
      </c>
      <c r="S259" s="22">
        <f>VLOOKUP($P259,CornerStats!$A$3:$AE$577,8,FALSE)</f>
        <v>3.9</v>
      </c>
      <c r="T259" s="22">
        <f>VLOOKUP($P259,CornerStats!$A$3:$AE$577,10,FALSE)</f>
        <v>3.8</v>
      </c>
      <c r="U259" s="29">
        <f>VLOOKUP($P259,CornerStats!$A$3:$AE$577,11,FALSE)</f>
        <v>6</v>
      </c>
      <c r="V259" s="29">
        <f>VLOOKUP($P259,CornerStats!$A$3:$AE$577,13,FALSE)</f>
        <v>8.1999999999999993</v>
      </c>
      <c r="W259" s="27">
        <f>VLOOKUP($P259,CornerStats!$A$3:$AE$577,14,FALSE)</f>
        <v>0.6</v>
      </c>
      <c r="X259" s="27">
        <f>VLOOKUP($P259,CornerStats!$A$3:$AE$577,16,FALSE)</f>
        <v>0.8</v>
      </c>
      <c r="Y259" s="27">
        <f>VLOOKUP($P259,CornerStats!$A$3:$AE$577,17,FALSE)</f>
        <v>0.5</v>
      </c>
      <c r="Z259" s="27">
        <f>VLOOKUP($P259,CornerStats!$A$3:$AE$577,19,FALSE)</f>
        <v>0.8</v>
      </c>
      <c r="AA259" s="27">
        <f>VLOOKUP($P259,CornerStats!$A$3:$AE$577,20,FALSE)</f>
        <v>0.8</v>
      </c>
      <c r="AB259" s="27">
        <f>VLOOKUP($P259,CornerStats!$A$3:$AE$577,22,FALSE)</f>
        <v>0.6</v>
      </c>
    </row>
    <row r="260" spans="1:28" hidden="1" x14ac:dyDescent="0.3">
      <c r="A260" s="22">
        <f>VLOOKUP($M260,CornerStats!$A$3:$AE$577,5,FALSE)</f>
        <v>8.6999999999999993</v>
      </c>
      <c r="B260" s="22">
        <f>VLOOKUP($M260,CornerStats!$A$3:$AE$577,6,FALSE)</f>
        <v>8.6666666666666661</v>
      </c>
      <c r="C260" s="22">
        <f>VLOOKUP($M260,CornerStats!$A$3:$AE$577,8,FALSE)</f>
        <v>3.6</v>
      </c>
      <c r="D260" s="22">
        <f>VLOOKUP($M260,CornerStats!$A$3:$AE$577,9,FALSE)</f>
        <v>4.166666666666667</v>
      </c>
      <c r="E260" s="29">
        <f>VLOOKUP($M260,CornerStats!$A$3:$AE$577,11,FALSE)</f>
        <v>5.0999999999999996</v>
      </c>
      <c r="F260" s="29">
        <f>VLOOKUP($M260,CornerStats!$A$3:$AE$577,12,FALSE)</f>
        <v>4.5</v>
      </c>
      <c r="G260" s="27">
        <f>VLOOKUP($M260,CornerStats!$A$3:$AE$577,14,FALSE)</f>
        <v>0.7</v>
      </c>
      <c r="H260" s="27">
        <f>VLOOKUP($M260,CornerStats!$A$3:$AE$577,15,FALSE)</f>
        <v>0.66666666666666663</v>
      </c>
      <c r="I260" s="27">
        <f>VLOOKUP($M260,CornerStats!$A$3:$AE$577,17,FALSE)</f>
        <v>0.2</v>
      </c>
      <c r="J260" s="27">
        <f>VLOOKUP($M260,CornerStats!$A$3:$AE$577,18,FALSE)</f>
        <v>0.33333333333333331</v>
      </c>
      <c r="K260" s="27">
        <f>VLOOKUP($M260,CornerStats!$A$3:$AE$577,20,FALSE)</f>
        <v>1</v>
      </c>
      <c r="L260" s="27">
        <f>VLOOKUP($M260,CornerStats!$A$3:$AE$577,21,FALSE)</f>
        <v>1</v>
      </c>
      <c r="M260" s="24" t="str">
        <f>Fixtures!A260</f>
        <v>Union Berlin</v>
      </c>
      <c r="N260" s="24" t="str">
        <f>Fixtures!E260</f>
        <v>Bundesliga</v>
      </c>
      <c r="O260" s="25">
        <f>IF(Fixtures!C260&gt;7,Fixtures!D260)</f>
        <v>43816</v>
      </c>
      <c r="P260" s="24" t="str">
        <f>Fixtures!B260</f>
        <v>Hoffenheim</v>
      </c>
      <c r="Q260" s="22">
        <f>VLOOKUP($P260,CornerStats!$A$3:$AE$577,5,FALSE)</f>
        <v>11.5</v>
      </c>
      <c r="R260" s="22">
        <f>VLOOKUP($P260,CornerStats!$A$3:$AE$577,7,FALSE)</f>
        <v>12.8</v>
      </c>
      <c r="S260" s="22">
        <f>VLOOKUP($P260,CornerStats!$A$3:$AE$577,8,FALSE)</f>
        <v>4.2</v>
      </c>
      <c r="T260" s="22">
        <f>VLOOKUP($P260,CornerStats!$A$3:$AE$577,10,FALSE)</f>
        <v>3.6</v>
      </c>
      <c r="U260" s="29">
        <f>VLOOKUP($P260,CornerStats!$A$3:$AE$577,11,FALSE)</f>
        <v>7.3</v>
      </c>
      <c r="V260" s="29">
        <f>VLOOKUP($P260,CornerStats!$A$3:$AE$577,13,FALSE)</f>
        <v>9.1999999999999993</v>
      </c>
      <c r="W260" s="27">
        <f>VLOOKUP($P260,CornerStats!$A$3:$AE$577,14,FALSE)</f>
        <v>0.7</v>
      </c>
      <c r="X260" s="27">
        <f>VLOOKUP($P260,CornerStats!$A$3:$AE$577,16,FALSE)</f>
        <v>0.8</v>
      </c>
      <c r="Y260" s="27">
        <f>VLOOKUP($P260,CornerStats!$A$3:$AE$577,17,FALSE)</f>
        <v>0.5</v>
      </c>
      <c r="Z260" s="27">
        <f>VLOOKUP($P260,CornerStats!$A$3:$AE$577,19,FALSE)</f>
        <v>0.6</v>
      </c>
      <c r="AA260" s="27">
        <f>VLOOKUP($P260,CornerStats!$A$3:$AE$577,20,FALSE)</f>
        <v>0.6</v>
      </c>
      <c r="AB260" s="27">
        <f>VLOOKUP($P260,CornerStats!$A$3:$AE$577,22,FALSE)</f>
        <v>0.4</v>
      </c>
    </row>
    <row r="261" spans="1:28" hidden="1" x14ac:dyDescent="0.3">
      <c r="A261" s="22">
        <f>VLOOKUP($M261,CornerStats!$A$3:$AE$577,5,FALSE)</f>
        <v>11.5</v>
      </c>
      <c r="B261" s="22">
        <f>VLOOKUP($M261,CornerStats!$A$3:$AE$577,6,FALSE)</f>
        <v>12.75</v>
      </c>
      <c r="C261" s="22">
        <f>VLOOKUP($M261,CornerStats!$A$3:$AE$577,8,FALSE)</f>
        <v>5.2</v>
      </c>
      <c r="D261" s="22">
        <f>VLOOKUP($M261,CornerStats!$A$3:$AE$577,9,FALSE)</f>
        <v>5.25</v>
      </c>
      <c r="E261" s="29">
        <f>VLOOKUP($M261,CornerStats!$A$3:$AE$577,11,FALSE)</f>
        <v>6.3</v>
      </c>
      <c r="F261" s="29">
        <f>VLOOKUP($M261,CornerStats!$A$3:$AE$577,12,FALSE)</f>
        <v>7.5</v>
      </c>
      <c r="G261" s="27">
        <f>VLOOKUP($M261,CornerStats!$A$3:$AE$577,14,FALSE)</f>
        <v>0.6</v>
      </c>
      <c r="H261" s="27">
        <f>VLOOKUP($M261,CornerStats!$A$3:$AE$577,15,FALSE)</f>
        <v>0.75</v>
      </c>
      <c r="I261" s="27">
        <f>VLOOKUP($M261,CornerStats!$A$3:$AE$577,17,FALSE)</f>
        <v>0.6</v>
      </c>
      <c r="J261" s="27">
        <f>VLOOKUP($M261,CornerStats!$A$3:$AE$577,18,FALSE)</f>
        <v>0.75</v>
      </c>
      <c r="K261" s="27">
        <f>VLOOKUP($M261,CornerStats!$A$3:$AE$577,20,FALSE)</f>
        <v>0.4</v>
      </c>
      <c r="L261" s="27">
        <f>VLOOKUP($M261,CornerStats!$A$3:$AE$577,21,FALSE)</f>
        <v>0.25</v>
      </c>
      <c r="M261" s="24" t="str">
        <f>Fixtures!A261</f>
        <v>Brescia</v>
      </c>
      <c r="N261" s="24" t="str">
        <f>Fixtures!E261</f>
        <v>Serie A</v>
      </c>
      <c r="O261" s="25" t="b">
        <f>IF(Fixtures!C261&gt;7,Fixtures!D261)</f>
        <v>0</v>
      </c>
      <c r="P261" s="24" t="str">
        <f>Fixtures!B261</f>
        <v>Sassuolo</v>
      </c>
      <c r="Q261" s="22">
        <f>VLOOKUP($P261,CornerStats!$A$3:$AE$577,5,FALSE)</f>
        <v>11.5</v>
      </c>
      <c r="R261" s="22">
        <f>VLOOKUP($P261,CornerStats!$A$3:$AE$577,7,FALSE)</f>
        <v>11.6</v>
      </c>
      <c r="S261" s="22">
        <f>VLOOKUP($P261,CornerStats!$A$3:$AE$577,8,FALSE)</f>
        <v>5</v>
      </c>
      <c r="T261" s="22">
        <f>VLOOKUP($P261,CornerStats!$A$3:$AE$577,10,FALSE)</f>
        <v>4.8</v>
      </c>
      <c r="U261" s="29">
        <f>VLOOKUP($P261,CornerStats!$A$3:$AE$577,11,FALSE)</f>
        <v>6.5</v>
      </c>
      <c r="V261" s="29">
        <f>VLOOKUP($P261,CornerStats!$A$3:$AE$577,13,FALSE)</f>
        <v>6.8</v>
      </c>
      <c r="W261" s="27">
        <f>VLOOKUP($P261,CornerStats!$A$3:$AE$577,14,FALSE)</f>
        <v>1</v>
      </c>
      <c r="X261" s="27">
        <f>VLOOKUP($P261,CornerStats!$A$3:$AE$577,16,FALSE)</f>
        <v>1</v>
      </c>
      <c r="Y261" s="27">
        <f>VLOOKUP($P261,CornerStats!$A$3:$AE$577,17,FALSE)</f>
        <v>0.5</v>
      </c>
      <c r="Z261" s="27">
        <f>VLOOKUP($P261,CornerStats!$A$3:$AE$577,19,FALSE)</f>
        <v>0.6</v>
      </c>
      <c r="AA261" s="27">
        <f>VLOOKUP($P261,CornerStats!$A$3:$AE$577,20,FALSE)</f>
        <v>0.5</v>
      </c>
      <c r="AB261" s="27">
        <f>VLOOKUP($P261,CornerStats!$A$3:$AE$577,22,FALSE)</f>
        <v>0.4</v>
      </c>
    </row>
    <row r="262" spans="1:28" hidden="1" x14ac:dyDescent="0.3">
      <c r="A262" s="22">
        <f>VLOOKUP($M262,CornerStats!$A$3:$AE$577,5,FALSE)</f>
        <v>12.818181818181818</v>
      </c>
      <c r="B262" s="22">
        <f>VLOOKUP($M262,CornerStats!$A$3:$AE$577,6,FALSE)</f>
        <v>14.2</v>
      </c>
      <c r="C262" s="22">
        <f>VLOOKUP($M262,CornerStats!$A$3:$AE$577,8,FALSE)</f>
        <v>5.6363636363636367</v>
      </c>
      <c r="D262" s="22">
        <f>VLOOKUP($M262,CornerStats!$A$3:$AE$577,9,FALSE)</f>
        <v>7</v>
      </c>
      <c r="E262" s="29">
        <f>VLOOKUP($M262,CornerStats!$A$3:$AE$577,11,FALSE)</f>
        <v>7.1818181818181817</v>
      </c>
      <c r="F262" s="29">
        <f>VLOOKUP($M262,CornerStats!$A$3:$AE$577,12,FALSE)</f>
        <v>7.2</v>
      </c>
      <c r="G262" s="27">
        <f>VLOOKUP($M262,CornerStats!$A$3:$AE$577,14,FALSE)</f>
        <v>0.90909090909090906</v>
      </c>
      <c r="H262" s="27">
        <f>VLOOKUP($M262,CornerStats!$A$3:$AE$577,15,FALSE)</f>
        <v>1</v>
      </c>
      <c r="I262" s="27">
        <f>VLOOKUP($M262,CornerStats!$A$3:$AE$577,17,FALSE)</f>
        <v>0.81818181818181823</v>
      </c>
      <c r="J262" s="27">
        <f>VLOOKUP($M262,CornerStats!$A$3:$AE$577,18,FALSE)</f>
        <v>1</v>
      </c>
      <c r="K262" s="27">
        <f>VLOOKUP($M262,CornerStats!$A$3:$AE$577,20,FALSE)</f>
        <v>0.18181818181818182</v>
      </c>
      <c r="L262" s="27">
        <f>VLOOKUP($M262,CornerStats!$A$3:$AE$577,21,FALSE)</f>
        <v>0</v>
      </c>
      <c r="M262" s="24" t="str">
        <f>Fixtures!A262</f>
        <v>Sampdoria</v>
      </c>
      <c r="N262" s="24" t="str">
        <f>Fixtures!E262</f>
        <v>Serie A</v>
      </c>
      <c r="O262" s="25">
        <f>IF(Fixtures!C262&gt;7,Fixtures!D262)</f>
        <v>43817</v>
      </c>
      <c r="P262" s="24" t="str">
        <f>Fixtures!B262</f>
        <v>Juventus</v>
      </c>
      <c r="Q262" s="22">
        <f>VLOOKUP($P262,CornerStats!$A$3:$AE$577,5,FALSE)</f>
        <v>11.545454545454545</v>
      </c>
      <c r="R262" s="22">
        <f>VLOOKUP($P262,CornerStats!$A$3:$AE$577,7,FALSE)</f>
        <v>12.166666666666666</v>
      </c>
      <c r="S262" s="22">
        <f>VLOOKUP($P262,CornerStats!$A$3:$AE$577,8,FALSE)</f>
        <v>6.1818181818181817</v>
      </c>
      <c r="T262" s="22">
        <f>VLOOKUP($P262,CornerStats!$A$3:$AE$577,10,FALSE)</f>
        <v>5.5</v>
      </c>
      <c r="U262" s="29">
        <f>VLOOKUP($P262,CornerStats!$A$3:$AE$577,11,FALSE)</f>
        <v>5.3636363636363633</v>
      </c>
      <c r="V262" s="29">
        <f>VLOOKUP($P262,CornerStats!$A$3:$AE$577,13,FALSE)</f>
        <v>6.666666666666667</v>
      </c>
      <c r="W262" s="27">
        <f>VLOOKUP($P262,CornerStats!$A$3:$AE$577,14,FALSE)</f>
        <v>0.72727272727272729</v>
      </c>
      <c r="X262" s="27">
        <f>VLOOKUP($P262,CornerStats!$A$3:$AE$577,16,FALSE)</f>
        <v>0.83333333333333337</v>
      </c>
      <c r="Y262" s="27">
        <f>VLOOKUP($P262,CornerStats!$A$3:$AE$577,17,FALSE)</f>
        <v>0.54545454545454541</v>
      </c>
      <c r="Z262" s="27">
        <f>VLOOKUP($P262,CornerStats!$A$3:$AE$577,19,FALSE)</f>
        <v>0.5</v>
      </c>
      <c r="AA262" s="27">
        <f>VLOOKUP($P262,CornerStats!$A$3:$AE$577,20,FALSE)</f>
        <v>0.45454545454545453</v>
      </c>
      <c r="AB262" s="27">
        <f>VLOOKUP($P262,CornerStats!$A$3:$AE$577,22,FALSE)</f>
        <v>0.5</v>
      </c>
    </row>
    <row r="263" spans="1:28" hidden="1" x14ac:dyDescent="0.3">
      <c r="A263" s="22">
        <f>VLOOKUP($M263,CornerStats!$A$3:$AE$577,5,FALSE)</f>
        <v>8.9</v>
      </c>
      <c r="B263" s="22">
        <f>VLOOKUP($M263,CornerStats!$A$3:$AE$577,6,FALSE)</f>
        <v>11.333333333333334</v>
      </c>
      <c r="C263" s="22">
        <f>VLOOKUP($M263,CornerStats!$A$3:$AE$577,8,FALSE)</f>
        <v>7.2</v>
      </c>
      <c r="D263" s="22">
        <f>VLOOKUP($M263,CornerStats!$A$3:$AE$577,9,FALSE)</f>
        <v>10</v>
      </c>
      <c r="E263" s="29">
        <f>VLOOKUP($M263,CornerStats!$A$3:$AE$577,11,FALSE)</f>
        <v>1.7</v>
      </c>
      <c r="F263" s="29">
        <f>VLOOKUP($M263,CornerStats!$A$3:$AE$577,12,FALSE)</f>
        <v>1.3333333333333333</v>
      </c>
      <c r="G263" s="27">
        <f>VLOOKUP($M263,CornerStats!$A$3:$AE$577,14,FALSE)</f>
        <v>0.5</v>
      </c>
      <c r="H263" s="27">
        <f>VLOOKUP($M263,CornerStats!$A$3:$AE$577,15,FALSE)</f>
        <v>0.83333333333333337</v>
      </c>
      <c r="I263" s="27">
        <f>VLOOKUP($M263,CornerStats!$A$3:$AE$577,17,FALSE)</f>
        <v>0.4</v>
      </c>
      <c r="J263" s="27">
        <f>VLOOKUP($M263,CornerStats!$A$3:$AE$577,18,FALSE)</f>
        <v>0.66666666666666663</v>
      </c>
      <c r="K263" s="27">
        <f>VLOOKUP($M263,CornerStats!$A$3:$AE$577,20,FALSE)</f>
        <v>0.7</v>
      </c>
      <c r="L263" s="27">
        <f>VLOOKUP($M263,CornerStats!$A$3:$AE$577,21,FALSE)</f>
        <v>0.5</v>
      </c>
      <c r="M263" s="24" t="str">
        <f>Fixtures!A263</f>
        <v>Bayer Leverkusen</v>
      </c>
      <c r="N263" s="24" t="str">
        <f>Fixtures!E263</f>
        <v>Bundesliga</v>
      </c>
      <c r="O263" s="25">
        <f>IF(Fixtures!C263&gt;7,Fixtures!D263)</f>
        <v>43817</v>
      </c>
      <c r="P263" s="24" t="str">
        <f>Fixtures!B263</f>
        <v>Hertha BSC</v>
      </c>
      <c r="Q263" s="22">
        <f>VLOOKUP($P263,CornerStats!$A$3:$AE$577,5,FALSE)</f>
        <v>9.3000000000000007</v>
      </c>
      <c r="R263" s="22">
        <f>VLOOKUP($P263,CornerStats!$A$3:$AE$577,7,FALSE)</f>
        <v>9.6666666666666661</v>
      </c>
      <c r="S263" s="22">
        <f>VLOOKUP($P263,CornerStats!$A$3:$AE$577,8,FALSE)</f>
        <v>3.5</v>
      </c>
      <c r="T263" s="22">
        <f>VLOOKUP($P263,CornerStats!$A$3:$AE$577,10,FALSE)</f>
        <v>3.1666666666666665</v>
      </c>
      <c r="U263" s="29">
        <f>VLOOKUP($P263,CornerStats!$A$3:$AE$577,11,FALSE)</f>
        <v>5.8</v>
      </c>
      <c r="V263" s="29">
        <f>VLOOKUP($P263,CornerStats!$A$3:$AE$577,13,FALSE)</f>
        <v>6.5</v>
      </c>
      <c r="W263" s="27">
        <f>VLOOKUP($P263,CornerStats!$A$3:$AE$577,14,FALSE)</f>
        <v>0.6</v>
      </c>
      <c r="X263" s="27">
        <f>VLOOKUP($P263,CornerStats!$A$3:$AE$577,16,FALSE)</f>
        <v>0.66666666666666663</v>
      </c>
      <c r="Y263" s="27">
        <f>VLOOKUP($P263,CornerStats!$A$3:$AE$577,17,FALSE)</f>
        <v>0.4</v>
      </c>
      <c r="Z263" s="27">
        <f>VLOOKUP($P263,CornerStats!$A$3:$AE$577,19,FALSE)</f>
        <v>0.5</v>
      </c>
      <c r="AA263" s="27">
        <f>VLOOKUP($P263,CornerStats!$A$3:$AE$577,20,FALSE)</f>
        <v>0.7</v>
      </c>
      <c r="AB263" s="27">
        <f>VLOOKUP($P263,CornerStats!$A$3:$AE$577,22,FALSE)</f>
        <v>0.5</v>
      </c>
    </row>
    <row r="264" spans="1:28" hidden="1" x14ac:dyDescent="0.3">
      <c r="A264" s="22">
        <f>VLOOKUP($M264,CornerStats!$A$3:$AE$577,5,FALSE)</f>
        <v>11.6</v>
      </c>
      <c r="B264" s="22">
        <f>VLOOKUP($M264,CornerStats!$A$3:$AE$577,6,FALSE)</f>
        <v>11.8</v>
      </c>
      <c r="C264" s="22">
        <f>VLOOKUP($M264,CornerStats!$A$3:$AE$577,8,FALSE)</f>
        <v>5.9</v>
      </c>
      <c r="D264" s="22">
        <f>VLOOKUP($M264,CornerStats!$A$3:$AE$577,9,FALSE)</f>
        <v>6.8</v>
      </c>
      <c r="E264" s="29">
        <f>VLOOKUP($M264,CornerStats!$A$3:$AE$577,11,FALSE)</f>
        <v>5.7</v>
      </c>
      <c r="F264" s="29">
        <f>VLOOKUP($M264,CornerStats!$A$3:$AE$577,12,FALSE)</f>
        <v>5</v>
      </c>
      <c r="G264" s="27">
        <f>VLOOKUP($M264,CornerStats!$A$3:$AE$577,14,FALSE)</f>
        <v>0.8</v>
      </c>
      <c r="H264" s="27">
        <f>VLOOKUP($M264,CornerStats!$A$3:$AE$577,15,FALSE)</f>
        <v>1</v>
      </c>
      <c r="I264" s="27">
        <f>VLOOKUP($M264,CornerStats!$A$3:$AE$577,17,FALSE)</f>
        <v>0.7</v>
      </c>
      <c r="J264" s="27">
        <f>VLOOKUP($M264,CornerStats!$A$3:$AE$577,18,FALSE)</f>
        <v>0.8</v>
      </c>
      <c r="K264" s="27">
        <f>VLOOKUP($M264,CornerStats!$A$3:$AE$577,20,FALSE)</f>
        <v>0.6</v>
      </c>
      <c r="L264" s="27">
        <f>VLOOKUP($M264,CornerStats!$A$3:$AE$577,21,FALSE)</f>
        <v>0.6</v>
      </c>
      <c r="M264" s="24" t="str">
        <f>Fixtures!A264</f>
        <v>Borussia M'gladbach</v>
      </c>
      <c r="N264" s="24" t="str">
        <f>Fixtures!E264</f>
        <v>Bundesliga</v>
      </c>
      <c r="O264" s="25">
        <f>IF(Fixtures!C264&gt;7,Fixtures!D264)</f>
        <v>43817</v>
      </c>
      <c r="P264" s="24" t="str">
        <f>Fixtures!B264</f>
        <v>Paderborn</v>
      </c>
      <c r="Q264" s="22">
        <f>VLOOKUP($P264,CornerStats!$A$3:$AE$577,5,FALSE)</f>
        <v>12.1</v>
      </c>
      <c r="R264" s="22">
        <f>VLOOKUP($P264,CornerStats!$A$3:$AE$577,7,FALSE)</f>
        <v>11</v>
      </c>
      <c r="S264" s="22">
        <f>VLOOKUP($P264,CornerStats!$A$3:$AE$577,8,FALSE)</f>
        <v>6.4</v>
      </c>
      <c r="T264" s="22">
        <f>VLOOKUP($P264,CornerStats!$A$3:$AE$577,10,FALSE)</f>
        <v>6</v>
      </c>
      <c r="U264" s="29">
        <f>VLOOKUP($P264,CornerStats!$A$3:$AE$577,11,FALSE)</f>
        <v>5.7</v>
      </c>
      <c r="V264" s="29">
        <f>VLOOKUP($P264,CornerStats!$A$3:$AE$577,13,FALSE)</f>
        <v>5</v>
      </c>
      <c r="W264" s="27">
        <f>VLOOKUP($P264,CornerStats!$A$3:$AE$577,14,FALSE)</f>
        <v>0.8</v>
      </c>
      <c r="X264" s="27">
        <f>VLOOKUP($P264,CornerStats!$A$3:$AE$577,16,FALSE)</f>
        <v>0.8</v>
      </c>
      <c r="Y264" s="27">
        <f>VLOOKUP($P264,CornerStats!$A$3:$AE$577,17,FALSE)</f>
        <v>0.7</v>
      </c>
      <c r="Z264" s="27">
        <f>VLOOKUP($P264,CornerStats!$A$3:$AE$577,19,FALSE)</f>
        <v>0.6</v>
      </c>
      <c r="AA264" s="27">
        <f>VLOOKUP($P264,CornerStats!$A$3:$AE$577,20,FALSE)</f>
        <v>0.5</v>
      </c>
      <c r="AB264" s="27">
        <f>VLOOKUP($P264,CornerStats!$A$3:$AE$577,22,FALSE)</f>
        <v>0.6</v>
      </c>
    </row>
    <row r="265" spans="1:28" hidden="1" x14ac:dyDescent="0.3">
      <c r="A265" s="22">
        <f>VLOOKUP($M265,CornerStats!$A$3:$AE$577,5,FALSE)</f>
        <v>9</v>
      </c>
      <c r="B265" s="22">
        <f>VLOOKUP($M265,CornerStats!$A$3:$AE$577,6,FALSE)</f>
        <v>9.1999999999999993</v>
      </c>
      <c r="C265" s="22">
        <f>VLOOKUP($M265,CornerStats!$A$3:$AE$577,8,FALSE)</f>
        <v>4.3</v>
      </c>
      <c r="D265" s="22">
        <f>VLOOKUP($M265,CornerStats!$A$3:$AE$577,9,FALSE)</f>
        <v>4.8</v>
      </c>
      <c r="E265" s="29">
        <f>VLOOKUP($M265,CornerStats!$A$3:$AE$577,11,FALSE)</f>
        <v>4.7</v>
      </c>
      <c r="F265" s="29">
        <f>VLOOKUP($M265,CornerStats!$A$3:$AE$577,12,FALSE)</f>
        <v>4.4000000000000004</v>
      </c>
      <c r="G265" s="27">
        <f>VLOOKUP($M265,CornerStats!$A$3:$AE$577,14,FALSE)</f>
        <v>0.6</v>
      </c>
      <c r="H265" s="27">
        <f>VLOOKUP($M265,CornerStats!$A$3:$AE$577,15,FALSE)</f>
        <v>0.6</v>
      </c>
      <c r="I265" s="27">
        <f>VLOOKUP($M265,CornerStats!$A$3:$AE$577,17,FALSE)</f>
        <v>0.3</v>
      </c>
      <c r="J265" s="27">
        <f>VLOOKUP($M265,CornerStats!$A$3:$AE$577,18,FALSE)</f>
        <v>0.2</v>
      </c>
      <c r="K265" s="27">
        <f>VLOOKUP($M265,CornerStats!$A$3:$AE$577,20,FALSE)</f>
        <v>1</v>
      </c>
      <c r="L265" s="27">
        <f>VLOOKUP($M265,CornerStats!$A$3:$AE$577,21,FALSE)</f>
        <v>1</v>
      </c>
      <c r="M265" s="24" t="str">
        <f>Fixtures!A265</f>
        <v>Wolfsburg</v>
      </c>
      <c r="N265" s="24" t="str">
        <f>Fixtures!E265</f>
        <v>Bundesliga</v>
      </c>
      <c r="O265" s="25">
        <f>IF(Fixtures!C265&gt;7,Fixtures!D265)</f>
        <v>43817</v>
      </c>
      <c r="P265" s="24" t="str">
        <f>Fixtures!B265</f>
        <v>Schalke 04</v>
      </c>
      <c r="Q265" s="22">
        <f>VLOOKUP($P265,CornerStats!$A$3:$AE$577,5,FALSE)</f>
        <v>9.4</v>
      </c>
      <c r="R265" s="22">
        <f>VLOOKUP($P265,CornerStats!$A$3:$AE$577,7,FALSE)</f>
        <v>9.8000000000000007</v>
      </c>
      <c r="S265" s="22">
        <f>VLOOKUP($P265,CornerStats!$A$3:$AE$577,8,FALSE)</f>
        <v>5.3</v>
      </c>
      <c r="T265" s="22">
        <f>VLOOKUP($P265,CornerStats!$A$3:$AE$577,10,FALSE)</f>
        <v>5.2</v>
      </c>
      <c r="U265" s="29">
        <f>VLOOKUP($P265,CornerStats!$A$3:$AE$577,11,FALSE)</f>
        <v>4.0999999999999996</v>
      </c>
      <c r="V265" s="29">
        <f>VLOOKUP($P265,CornerStats!$A$3:$AE$577,13,FALSE)</f>
        <v>4.5999999999999996</v>
      </c>
      <c r="W265" s="27">
        <f>VLOOKUP($P265,CornerStats!$A$3:$AE$577,14,FALSE)</f>
        <v>0.6</v>
      </c>
      <c r="X265" s="27">
        <f>VLOOKUP($P265,CornerStats!$A$3:$AE$577,16,FALSE)</f>
        <v>0.6</v>
      </c>
      <c r="Y265" s="27">
        <f>VLOOKUP($P265,CornerStats!$A$3:$AE$577,17,FALSE)</f>
        <v>0.3</v>
      </c>
      <c r="Z265" s="27">
        <f>VLOOKUP($P265,CornerStats!$A$3:$AE$577,19,FALSE)</f>
        <v>0.6</v>
      </c>
      <c r="AA265" s="27">
        <f>VLOOKUP($P265,CornerStats!$A$3:$AE$577,20,FALSE)</f>
        <v>0.9</v>
      </c>
      <c r="AB265" s="27">
        <f>VLOOKUP($P265,CornerStats!$A$3:$AE$577,22,FALSE)</f>
        <v>0.8</v>
      </c>
    </row>
    <row r="266" spans="1:28" hidden="1" x14ac:dyDescent="0.3">
      <c r="A266" s="22">
        <f>VLOOKUP($M266,CornerStats!$A$3:$AE$577,5,FALSE)</f>
        <v>9</v>
      </c>
      <c r="B266" s="22">
        <f>VLOOKUP($M266,CornerStats!$A$3:$AE$577,6,FALSE)</f>
        <v>8.6666666666666661</v>
      </c>
      <c r="C266" s="22">
        <f>VLOOKUP($M266,CornerStats!$A$3:$AE$577,8,FALSE)</f>
        <v>5.9</v>
      </c>
      <c r="D266" s="22">
        <f>VLOOKUP($M266,CornerStats!$A$3:$AE$577,9,FALSE)</f>
        <v>6</v>
      </c>
      <c r="E266" s="29">
        <f>VLOOKUP($M266,CornerStats!$A$3:$AE$577,11,FALSE)</f>
        <v>3.1</v>
      </c>
      <c r="F266" s="29">
        <f>VLOOKUP($M266,CornerStats!$A$3:$AE$577,12,FALSE)</f>
        <v>2.6666666666666665</v>
      </c>
      <c r="G266" s="27">
        <f>VLOOKUP($M266,CornerStats!$A$3:$AE$577,14,FALSE)</f>
        <v>0.6</v>
      </c>
      <c r="H266" s="27">
        <f>VLOOKUP($M266,CornerStats!$A$3:$AE$577,15,FALSE)</f>
        <v>0.5</v>
      </c>
      <c r="I266" s="27">
        <f>VLOOKUP($M266,CornerStats!$A$3:$AE$577,17,FALSE)</f>
        <v>0.5</v>
      </c>
      <c r="J266" s="27">
        <f>VLOOKUP($M266,CornerStats!$A$3:$AE$577,18,FALSE)</f>
        <v>0.5</v>
      </c>
      <c r="K266" s="27">
        <f>VLOOKUP($M266,CornerStats!$A$3:$AE$577,20,FALSE)</f>
        <v>0.7</v>
      </c>
      <c r="L266" s="27">
        <f>VLOOKUP($M266,CornerStats!$A$3:$AE$577,21,FALSE)</f>
        <v>0.66666666666666663</v>
      </c>
      <c r="M266" s="24" t="str">
        <f>Fixtures!A266</f>
        <v>Eintracht Frankfurt</v>
      </c>
      <c r="N266" s="24" t="str">
        <f>Fixtures!E266</f>
        <v>Bundesliga</v>
      </c>
      <c r="O266" s="25">
        <f>IF(Fixtures!C266&gt;7,Fixtures!D266)</f>
        <v>43817</v>
      </c>
      <c r="P266" s="24" t="str">
        <f>Fixtures!B266</f>
        <v>Köln</v>
      </c>
      <c r="Q266" s="22">
        <f>VLOOKUP($P266,CornerStats!$A$3:$AE$577,5,FALSE)</f>
        <v>12</v>
      </c>
      <c r="R266" s="22">
        <f>VLOOKUP($P266,CornerStats!$A$3:$AE$577,7,FALSE)</f>
        <v>11.166666666666666</v>
      </c>
      <c r="S266" s="22">
        <f>VLOOKUP($P266,CornerStats!$A$3:$AE$577,8,FALSE)</f>
        <v>5.9</v>
      </c>
      <c r="T266" s="22">
        <f>VLOOKUP($P266,CornerStats!$A$3:$AE$577,10,FALSE)</f>
        <v>5.666666666666667</v>
      </c>
      <c r="U266" s="29">
        <f>VLOOKUP($P266,CornerStats!$A$3:$AE$577,11,FALSE)</f>
        <v>6.1</v>
      </c>
      <c r="V266" s="29">
        <f>VLOOKUP($P266,CornerStats!$A$3:$AE$577,13,FALSE)</f>
        <v>5.5</v>
      </c>
      <c r="W266" s="27">
        <f>VLOOKUP($P266,CornerStats!$A$3:$AE$577,14,FALSE)</f>
        <v>0.8</v>
      </c>
      <c r="X266" s="27">
        <f>VLOOKUP($P266,CornerStats!$A$3:$AE$577,16,FALSE)</f>
        <v>0.66666666666666663</v>
      </c>
      <c r="Y266" s="27">
        <f>VLOOKUP($P266,CornerStats!$A$3:$AE$577,17,FALSE)</f>
        <v>0.7</v>
      </c>
      <c r="Z266" s="27">
        <f>VLOOKUP($P266,CornerStats!$A$3:$AE$577,19,FALSE)</f>
        <v>0.5</v>
      </c>
      <c r="AA266" s="27">
        <f>VLOOKUP($P266,CornerStats!$A$3:$AE$577,20,FALSE)</f>
        <v>0.5</v>
      </c>
      <c r="AB266" s="27">
        <f>VLOOKUP($P266,CornerStats!$A$3:$AE$577,22,FALSE)</f>
        <v>0.66666666666666663</v>
      </c>
    </row>
    <row r="267" spans="1:28" hidden="1" x14ac:dyDescent="0.3">
      <c r="A267" s="22">
        <f>VLOOKUP($M267,CornerStats!$A$3:$AE$577,5,FALSE)</f>
        <v>10.3</v>
      </c>
      <c r="B267" s="22">
        <f>VLOOKUP($M267,CornerStats!$A$3:$AE$577,6,FALSE)</f>
        <v>11</v>
      </c>
      <c r="C267" s="22">
        <f>VLOOKUP($M267,CornerStats!$A$3:$AE$577,8,FALSE)</f>
        <v>3.9</v>
      </c>
      <c r="D267" s="22">
        <f>VLOOKUP($M267,CornerStats!$A$3:$AE$577,9,FALSE)</f>
        <v>5</v>
      </c>
      <c r="E267" s="29">
        <f>VLOOKUP($M267,CornerStats!$A$3:$AE$577,11,FALSE)</f>
        <v>6.4</v>
      </c>
      <c r="F267" s="29">
        <f>VLOOKUP($M267,CornerStats!$A$3:$AE$577,12,FALSE)</f>
        <v>6</v>
      </c>
      <c r="G267" s="27">
        <f>VLOOKUP($M267,CornerStats!$A$3:$AE$577,14,FALSE)</f>
        <v>0.7</v>
      </c>
      <c r="H267" s="27">
        <f>VLOOKUP($M267,CornerStats!$A$3:$AE$577,15,FALSE)</f>
        <v>1</v>
      </c>
      <c r="I267" s="27">
        <f>VLOOKUP($M267,CornerStats!$A$3:$AE$577,17,FALSE)</f>
        <v>0.5</v>
      </c>
      <c r="J267" s="27">
        <f>VLOOKUP($M267,CornerStats!$A$3:$AE$577,18,FALSE)</f>
        <v>0.6</v>
      </c>
      <c r="K267" s="27">
        <f>VLOOKUP($M267,CornerStats!$A$3:$AE$577,20,FALSE)</f>
        <v>0.7</v>
      </c>
      <c r="L267" s="27">
        <f>VLOOKUP($M267,CornerStats!$A$3:$AE$577,21,FALSE)</f>
        <v>0.8</v>
      </c>
      <c r="M267" s="24" t="str">
        <f>Fixtures!A267</f>
        <v>Freiburg</v>
      </c>
      <c r="N267" s="24" t="str">
        <f>Fixtures!E267</f>
        <v>Bundesliga</v>
      </c>
      <c r="O267" s="25">
        <f>IF(Fixtures!C267&gt;7,Fixtures!D267)</f>
        <v>43817</v>
      </c>
      <c r="P267" s="24" t="str">
        <f>Fixtures!B267</f>
        <v>Bayern Munich</v>
      </c>
      <c r="Q267" s="22">
        <f>VLOOKUP($P267,CornerStats!$A$3:$AE$577,5,FALSE)</f>
        <v>10.6</v>
      </c>
      <c r="R267" s="22">
        <f>VLOOKUP($P267,CornerStats!$A$3:$AE$577,7,FALSE)</f>
        <v>9</v>
      </c>
      <c r="S267" s="22">
        <f>VLOOKUP($P267,CornerStats!$A$3:$AE$577,8,FALSE)</f>
        <v>7.3</v>
      </c>
      <c r="T267" s="22">
        <f>VLOOKUP($P267,CornerStats!$A$3:$AE$577,10,FALSE)</f>
        <v>4.4000000000000004</v>
      </c>
      <c r="U267" s="29">
        <f>VLOOKUP($P267,CornerStats!$A$3:$AE$577,11,FALSE)</f>
        <v>3.3</v>
      </c>
      <c r="V267" s="29">
        <f>VLOOKUP($P267,CornerStats!$A$3:$AE$577,13,FALSE)</f>
        <v>4.5999999999999996</v>
      </c>
      <c r="W267" s="27">
        <f>VLOOKUP($P267,CornerStats!$A$3:$AE$577,14,FALSE)</f>
        <v>0.8</v>
      </c>
      <c r="X267" s="27">
        <f>VLOOKUP($P267,CornerStats!$A$3:$AE$577,16,FALSE)</f>
        <v>0.6</v>
      </c>
      <c r="Y267" s="27">
        <f>VLOOKUP($P267,CornerStats!$A$3:$AE$577,17,FALSE)</f>
        <v>0.5</v>
      </c>
      <c r="Z267" s="27">
        <f>VLOOKUP($P267,CornerStats!$A$3:$AE$577,19,FALSE)</f>
        <v>0.2</v>
      </c>
      <c r="AA267" s="27">
        <f>VLOOKUP($P267,CornerStats!$A$3:$AE$577,20,FALSE)</f>
        <v>0.6</v>
      </c>
      <c r="AB267" s="27">
        <f>VLOOKUP($P267,CornerStats!$A$3:$AE$577,22,FALSE)</f>
        <v>0.8</v>
      </c>
    </row>
    <row r="268" spans="1:28" hidden="1" x14ac:dyDescent="0.3">
      <c r="A268" s="22">
        <f>VLOOKUP($M268,CornerStats!$A$3:$AE$577,5,FALSE)</f>
        <v>10.636363636363637</v>
      </c>
      <c r="B268" s="22">
        <f>VLOOKUP($M268,CornerStats!$A$3:$AE$577,6,FALSE)</f>
        <v>9.1666666666666661</v>
      </c>
      <c r="C268" s="22">
        <f>VLOOKUP($M268,CornerStats!$A$3:$AE$577,8,FALSE)</f>
        <v>6.5454545454545459</v>
      </c>
      <c r="D268" s="22">
        <f>VLOOKUP($M268,CornerStats!$A$3:$AE$577,9,FALSE)</f>
        <v>6.833333333333333</v>
      </c>
      <c r="E268" s="29">
        <f>VLOOKUP($M268,CornerStats!$A$3:$AE$577,11,FALSE)</f>
        <v>4.0909090909090908</v>
      </c>
      <c r="F268" s="29">
        <f>VLOOKUP($M268,CornerStats!$A$3:$AE$577,12,FALSE)</f>
        <v>2.3333333333333335</v>
      </c>
      <c r="G268" s="27">
        <f>VLOOKUP($M268,CornerStats!$A$3:$AE$577,14,FALSE)</f>
        <v>0.81818181818181823</v>
      </c>
      <c r="H268" s="27">
        <f>VLOOKUP($M268,CornerStats!$A$3:$AE$577,15,FALSE)</f>
        <v>0.66666666666666663</v>
      </c>
      <c r="I268" s="27">
        <f>VLOOKUP($M268,CornerStats!$A$3:$AE$577,17,FALSE)</f>
        <v>0.27272727272727271</v>
      </c>
      <c r="J268" s="27">
        <f>VLOOKUP($M268,CornerStats!$A$3:$AE$577,18,FALSE)</f>
        <v>0.16666666666666666</v>
      </c>
      <c r="K268" s="27">
        <f>VLOOKUP($M268,CornerStats!$A$3:$AE$577,20,FALSE)</f>
        <v>0.72727272727272729</v>
      </c>
      <c r="L268" s="27">
        <f>VLOOKUP($M268,CornerStats!$A$3:$AE$577,21,FALSE)</f>
        <v>0.83333333333333337</v>
      </c>
      <c r="M268" s="24" t="str">
        <f>Fixtures!A268</f>
        <v>Fiorentina</v>
      </c>
      <c r="N268" s="24" t="str">
        <f>Fixtures!E268</f>
        <v>Serie A</v>
      </c>
      <c r="O268" s="25">
        <f>IF(Fixtures!C268&gt;7,Fixtures!D268)</f>
        <v>43819</v>
      </c>
      <c r="P268" s="24" t="str">
        <f>Fixtures!B268</f>
        <v>Roma</v>
      </c>
      <c r="Q268" s="22">
        <f>VLOOKUP($P268,CornerStats!$A$3:$AE$577,5,FALSE)</f>
        <v>10.363636363636363</v>
      </c>
      <c r="R268" s="22">
        <f>VLOOKUP($P268,CornerStats!$A$3:$AE$577,7,FALSE)</f>
        <v>11.6</v>
      </c>
      <c r="S268" s="22">
        <f>VLOOKUP($P268,CornerStats!$A$3:$AE$577,8,FALSE)</f>
        <v>6.3636363636363633</v>
      </c>
      <c r="T268" s="22">
        <f>VLOOKUP($P268,CornerStats!$A$3:$AE$577,10,FALSE)</f>
        <v>6.2</v>
      </c>
      <c r="U268" s="29">
        <f>VLOOKUP($P268,CornerStats!$A$3:$AE$577,11,FALSE)</f>
        <v>4</v>
      </c>
      <c r="V268" s="29">
        <f>VLOOKUP($P268,CornerStats!$A$3:$AE$577,13,FALSE)</f>
        <v>5.4</v>
      </c>
      <c r="W268" s="27">
        <f>VLOOKUP($P268,CornerStats!$A$3:$AE$577,14,FALSE)</f>
        <v>0.54545454545454541</v>
      </c>
      <c r="X268" s="27">
        <f>VLOOKUP($P268,CornerStats!$A$3:$AE$577,16,FALSE)</f>
        <v>0.6</v>
      </c>
      <c r="Y268" s="27">
        <f>VLOOKUP($P268,CornerStats!$A$3:$AE$577,17,FALSE)</f>
        <v>0.45454545454545453</v>
      </c>
      <c r="Z268" s="27">
        <f>VLOOKUP($P268,CornerStats!$A$3:$AE$577,19,FALSE)</f>
        <v>0.6</v>
      </c>
      <c r="AA268" s="27">
        <f>VLOOKUP($P268,CornerStats!$A$3:$AE$577,20,FALSE)</f>
        <v>0.54545454545454541</v>
      </c>
      <c r="AB268" s="27">
        <f>VLOOKUP($P268,CornerStats!$A$3:$AE$577,22,FALSE)</f>
        <v>0.4</v>
      </c>
    </row>
    <row r="269" spans="1:28" hidden="1" x14ac:dyDescent="0.3">
      <c r="A269" s="22">
        <f>VLOOKUP($M269,CornerStats!$A$3:$AE$577,5,FALSE)</f>
        <v>11.5</v>
      </c>
      <c r="B269" s="22">
        <f>VLOOKUP($M269,CornerStats!$A$3:$AE$577,6,FALSE)</f>
        <v>10.199999999999999</v>
      </c>
      <c r="C269" s="22">
        <f>VLOOKUP($M269,CornerStats!$A$3:$AE$577,8,FALSE)</f>
        <v>4.2</v>
      </c>
      <c r="D269" s="22">
        <f>VLOOKUP($M269,CornerStats!$A$3:$AE$577,9,FALSE)</f>
        <v>4.8</v>
      </c>
      <c r="E269" s="29">
        <f>VLOOKUP($M269,CornerStats!$A$3:$AE$577,11,FALSE)</f>
        <v>7.3</v>
      </c>
      <c r="F269" s="29">
        <f>VLOOKUP($M269,CornerStats!$A$3:$AE$577,12,FALSE)</f>
        <v>5.4</v>
      </c>
      <c r="G269" s="27">
        <f>VLOOKUP($M269,CornerStats!$A$3:$AE$577,14,FALSE)</f>
        <v>0.7</v>
      </c>
      <c r="H269" s="27">
        <f>VLOOKUP($M269,CornerStats!$A$3:$AE$577,15,FALSE)</f>
        <v>0.6</v>
      </c>
      <c r="I269" s="27">
        <f>VLOOKUP($M269,CornerStats!$A$3:$AE$577,17,FALSE)</f>
        <v>0.5</v>
      </c>
      <c r="J269" s="27">
        <f>VLOOKUP($M269,CornerStats!$A$3:$AE$577,18,FALSE)</f>
        <v>0.4</v>
      </c>
      <c r="K269" s="27">
        <f>VLOOKUP($M269,CornerStats!$A$3:$AE$577,20,FALSE)</f>
        <v>0.6</v>
      </c>
      <c r="L269" s="27">
        <f>VLOOKUP($M269,CornerStats!$A$3:$AE$577,21,FALSE)</f>
        <v>0.8</v>
      </c>
      <c r="M269" s="24" t="str">
        <f>Fixtures!A269</f>
        <v>Hoffenheim</v>
      </c>
      <c r="N269" s="24" t="str">
        <f>Fixtures!E269</f>
        <v>Bundesliga</v>
      </c>
      <c r="O269" s="25">
        <f>IF(Fixtures!C269&gt;7,Fixtures!D269)</f>
        <v>43819</v>
      </c>
      <c r="P269" s="24" t="str">
        <f>Fixtures!B269</f>
        <v>Borussia Dortmund</v>
      </c>
      <c r="Q269" s="22">
        <f>VLOOKUP($P269,CornerStats!$A$3:$AE$577,5,FALSE)</f>
        <v>11.7</v>
      </c>
      <c r="R269" s="22">
        <f>VLOOKUP($P269,CornerStats!$A$3:$AE$577,7,FALSE)</f>
        <v>12.6</v>
      </c>
      <c r="S269" s="22">
        <f>VLOOKUP($P269,CornerStats!$A$3:$AE$577,8,FALSE)</f>
        <v>7.2</v>
      </c>
      <c r="T269" s="22">
        <f>VLOOKUP($P269,CornerStats!$A$3:$AE$577,10,FALSE)</f>
        <v>6.6</v>
      </c>
      <c r="U269" s="29">
        <f>VLOOKUP($P269,CornerStats!$A$3:$AE$577,11,FALSE)</f>
        <v>4.5</v>
      </c>
      <c r="V269" s="29">
        <f>VLOOKUP($P269,CornerStats!$A$3:$AE$577,13,FALSE)</f>
        <v>6</v>
      </c>
      <c r="W269" s="27">
        <f>VLOOKUP($P269,CornerStats!$A$3:$AE$577,14,FALSE)</f>
        <v>0.9</v>
      </c>
      <c r="X269" s="27">
        <f>VLOOKUP($P269,CornerStats!$A$3:$AE$577,16,FALSE)</f>
        <v>1</v>
      </c>
      <c r="Y269" s="27">
        <f>VLOOKUP($P269,CornerStats!$A$3:$AE$577,17,FALSE)</f>
        <v>0.6</v>
      </c>
      <c r="Z269" s="27">
        <f>VLOOKUP($P269,CornerStats!$A$3:$AE$577,19,FALSE)</f>
        <v>0.8</v>
      </c>
      <c r="AA269" s="27">
        <f>VLOOKUP($P269,CornerStats!$A$3:$AE$577,20,FALSE)</f>
        <v>0.6</v>
      </c>
      <c r="AB269" s="27">
        <f>VLOOKUP($P269,CornerStats!$A$3:$AE$577,22,FALSE)</f>
        <v>0.4</v>
      </c>
    </row>
    <row r="270" spans="1:28" hidden="1" x14ac:dyDescent="0.3">
      <c r="A270" s="22">
        <f>VLOOKUP($M270,CornerStats!$A$3:$AE$577,5,FALSE)</f>
        <v>12.363636363636363</v>
      </c>
      <c r="B270" s="22">
        <f>VLOOKUP($M270,CornerStats!$A$3:$AE$577,6,FALSE)</f>
        <v>11.5</v>
      </c>
      <c r="C270" s="22">
        <f>VLOOKUP($M270,CornerStats!$A$3:$AE$577,8,FALSE)</f>
        <v>5.4545454545454541</v>
      </c>
      <c r="D270" s="22">
        <f>VLOOKUP($M270,CornerStats!$A$3:$AE$577,9,FALSE)</f>
        <v>5</v>
      </c>
      <c r="E270" s="29">
        <f>VLOOKUP($M270,CornerStats!$A$3:$AE$577,11,FALSE)</f>
        <v>6.9090909090909092</v>
      </c>
      <c r="F270" s="29">
        <f>VLOOKUP($M270,CornerStats!$A$3:$AE$577,12,FALSE)</f>
        <v>6.5</v>
      </c>
      <c r="G270" s="27">
        <f>VLOOKUP($M270,CornerStats!$A$3:$AE$577,14,FALSE)</f>
        <v>0.90909090909090906</v>
      </c>
      <c r="H270" s="27">
        <f>VLOOKUP($M270,CornerStats!$A$3:$AE$577,15,FALSE)</f>
        <v>0.83333333333333337</v>
      </c>
      <c r="I270" s="27">
        <f>VLOOKUP($M270,CornerStats!$A$3:$AE$577,17,FALSE)</f>
        <v>0.63636363636363635</v>
      </c>
      <c r="J270" s="27">
        <f>VLOOKUP($M270,CornerStats!$A$3:$AE$577,18,FALSE)</f>
        <v>0.66666666666666663</v>
      </c>
      <c r="K270" s="27">
        <f>VLOOKUP($M270,CornerStats!$A$3:$AE$577,20,FALSE)</f>
        <v>0.36363636363636365</v>
      </c>
      <c r="L270" s="27">
        <f>VLOOKUP($M270,CornerStats!$A$3:$AE$577,21,FALSE)</f>
        <v>0.33333333333333331</v>
      </c>
      <c r="M270" s="24" t="str">
        <f>Fixtures!A270</f>
        <v>AFC Bournemouth</v>
      </c>
      <c r="N270" s="24" t="str">
        <f>Fixtures!E270</f>
        <v>Premier League</v>
      </c>
      <c r="O270" s="25">
        <f>IF(Fixtures!C270&gt;7,Fixtures!D270)</f>
        <v>43820</v>
      </c>
      <c r="P270" s="24" t="str">
        <f>Fixtures!B270</f>
        <v>Burnley</v>
      </c>
      <c r="Q270" s="22">
        <f>VLOOKUP($P270,CornerStats!$A$3:$AE$577,5,FALSE)</f>
        <v>11.363636363636363</v>
      </c>
      <c r="R270" s="22">
        <f>VLOOKUP($P270,CornerStats!$A$3:$AE$577,7,FALSE)</f>
        <v>11.5</v>
      </c>
      <c r="S270" s="22">
        <f>VLOOKUP($P270,CornerStats!$A$3:$AE$577,8,FALSE)</f>
        <v>5.0909090909090908</v>
      </c>
      <c r="T270" s="22">
        <f>VLOOKUP($P270,CornerStats!$A$3:$AE$577,10,FALSE)</f>
        <v>4.833333333333333</v>
      </c>
      <c r="U270" s="29">
        <f>VLOOKUP($P270,CornerStats!$A$3:$AE$577,11,FALSE)</f>
        <v>6.2727272727272725</v>
      </c>
      <c r="V270" s="29">
        <f>VLOOKUP($P270,CornerStats!$A$3:$AE$577,13,FALSE)</f>
        <v>6.666666666666667</v>
      </c>
      <c r="W270" s="27">
        <f>VLOOKUP($P270,CornerStats!$A$3:$AE$577,14,FALSE)</f>
        <v>0.90909090909090906</v>
      </c>
      <c r="X270" s="27">
        <f>VLOOKUP($P270,CornerStats!$A$3:$AE$577,16,FALSE)</f>
        <v>0.83333333333333337</v>
      </c>
      <c r="Y270" s="27">
        <f>VLOOKUP($P270,CornerStats!$A$3:$AE$577,17,FALSE)</f>
        <v>0.45454545454545453</v>
      </c>
      <c r="Z270" s="27">
        <f>VLOOKUP($P270,CornerStats!$A$3:$AE$577,19,FALSE)</f>
        <v>0.5</v>
      </c>
      <c r="AA270" s="27">
        <f>VLOOKUP($P270,CornerStats!$A$3:$AE$577,20,FALSE)</f>
        <v>0.63636363636363635</v>
      </c>
      <c r="AB270" s="27">
        <f>VLOOKUP($P270,CornerStats!$A$3:$AE$577,22,FALSE)</f>
        <v>0.5</v>
      </c>
    </row>
    <row r="271" spans="1:28" hidden="1" x14ac:dyDescent="0.3">
      <c r="A271" s="22">
        <f>VLOOKUP($M271,CornerStats!$A$3:$AE$577,5,FALSE)</f>
        <v>12.636363636363637</v>
      </c>
      <c r="B271" s="22">
        <f>VLOOKUP($M271,CornerStats!$A$3:$AE$577,6,FALSE)</f>
        <v>10.166666666666666</v>
      </c>
      <c r="C271" s="22">
        <f>VLOOKUP($M271,CornerStats!$A$3:$AE$577,8,FALSE)</f>
        <v>4.2727272727272725</v>
      </c>
      <c r="D271" s="22">
        <f>VLOOKUP($M271,CornerStats!$A$3:$AE$577,9,FALSE)</f>
        <v>4.666666666666667</v>
      </c>
      <c r="E271" s="29">
        <f>VLOOKUP($M271,CornerStats!$A$3:$AE$577,11,FALSE)</f>
        <v>8.3636363636363633</v>
      </c>
      <c r="F271" s="29">
        <f>VLOOKUP($M271,CornerStats!$A$3:$AE$577,12,FALSE)</f>
        <v>5.5</v>
      </c>
      <c r="G271" s="27">
        <f>VLOOKUP($M271,CornerStats!$A$3:$AE$577,14,FALSE)</f>
        <v>0.81818181818181823</v>
      </c>
      <c r="H271" s="27">
        <f>VLOOKUP($M271,CornerStats!$A$3:$AE$577,15,FALSE)</f>
        <v>0.66666666666666663</v>
      </c>
      <c r="I271" s="27">
        <f>VLOOKUP($M271,CornerStats!$A$3:$AE$577,17,FALSE)</f>
        <v>0.72727272727272729</v>
      </c>
      <c r="J271" s="27">
        <f>VLOOKUP($M271,CornerStats!$A$3:$AE$577,18,FALSE)</f>
        <v>0.5</v>
      </c>
      <c r="K271" s="27">
        <f>VLOOKUP($M271,CornerStats!$A$3:$AE$577,20,FALSE)</f>
        <v>0.27272727272727271</v>
      </c>
      <c r="L271" s="27">
        <f>VLOOKUP($M271,CornerStats!$A$3:$AE$577,21,FALSE)</f>
        <v>0.5</v>
      </c>
      <c r="M271" s="24" t="str">
        <f>Fixtures!A271</f>
        <v>Aston Villa</v>
      </c>
      <c r="N271" s="24" t="str">
        <f>Fixtures!E271</f>
        <v>Premier League</v>
      </c>
      <c r="O271" s="25">
        <f>IF(Fixtures!C271&gt;7,Fixtures!D271)</f>
        <v>43820</v>
      </c>
      <c r="P271" s="24" t="str">
        <f>Fixtures!B271</f>
        <v>Southampton</v>
      </c>
      <c r="Q271" s="22">
        <f>VLOOKUP($P271,CornerStats!$A$3:$AE$577,5,FALSE)</f>
        <v>10.636363636363637</v>
      </c>
      <c r="R271" s="22">
        <f>VLOOKUP($P271,CornerStats!$A$3:$AE$577,7,FALSE)</f>
        <v>12.166666666666666</v>
      </c>
      <c r="S271" s="22">
        <f>VLOOKUP($P271,CornerStats!$A$3:$AE$577,8,FALSE)</f>
        <v>3.9090909090909092</v>
      </c>
      <c r="T271" s="22">
        <f>VLOOKUP($P271,CornerStats!$A$3:$AE$577,10,FALSE)</f>
        <v>4.5</v>
      </c>
      <c r="U271" s="29">
        <f>VLOOKUP($P271,CornerStats!$A$3:$AE$577,11,FALSE)</f>
        <v>6.7272727272727275</v>
      </c>
      <c r="V271" s="29">
        <f>VLOOKUP($P271,CornerStats!$A$3:$AE$577,13,FALSE)</f>
        <v>7.666666666666667</v>
      </c>
      <c r="W271" s="27">
        <f>VLOOKUP($P271,CornerStats!$A$3:$AE$577,14,FALSE)</f>
        <v>0.72727272727272729</v>
      </c>
      <c r="X271" s="27">
        <f>VLOOKUP($P271,CornerStats!$A$3:$AE$577,16,FALSE)</f>
        <v>0.83333333333333337</v>
      </c>
      <c r="Y271" s="27">
        <f>VLOOKUP($P271,CornerStats!$A$3:$AE$577,17,FALSE)</f>
        <v>0.45454545454545453</v>
      </c>
      <c r="Z271" s="27">
        <f>VLOOKUP($P271,CornerStats!$A$3:$AE$577,19,FALSE)</f>
        <v>0.66666666666666663</v>
      </c>
      <c r="AA271" s="27">
        <f>VLOOKUP($P271,CornerStats!$A$3:$AE$577,20,FALSE)</f>
        <v>0.54545454545454541</v>
      </c>
      <c r="AB271" s="27">
        <f>VLOOKUP($P271,CornerStats!$A$3:$AE$577,22,FALSE)</f>
        <v>0.33333333333333331</v>
      </c>
    </row>
    <row r="272" spans="1:28" hidden="1" x14ac:dyDescent="0.3">
      <c r="A272" s="22">
        <f>VLOOKUP($M272,CornerStats!$A$3:$AE$577,5,FALSE)</f>
        <v>9.3636363636363633</v>
      </c>
      <c r="B272" s="22">
        <f>VLOOKUP($M272,CornerStats!$A$3:$AE$577,6,FALSE)</f>
        <v>10</v>
      </c>
      <c r="C272" s="22">
        <f>VLOOKUP($M272,CornerStats!$A$3:$AE$577,8,FALSE)</f>
        <v>4</v>
      </c>
      <c r="D272" s="22">
        <f>VLOOKUP($M272,CornerStats!$A$3:$AE$577,9,FALSE)</f>
        <v>5.166666666666667</v>
      </c>
      <c r="E272" s="29">
        <f>VLOOKUP($M272,CornerStats!$A$3:$AE$577,11,FALSE)</f>
        <v>5.3636363636363633</v>
      </c>
      <c r="F272" s="29">
        <f>VLOOKUP($M272,CornerStats!$A$3:$AE$577,12,FALSE)</f>
        <v>4.833333333333333</v>
      </c>
      <c r="G272" s="27">
        <f>VLOOKUP($M272,CornerStats!$A$3:$AE$577,14,FALSE)</f>
        <v>0.54545454545454541</v>
      </c>
      <c r="H272" s="27">
        <f>VLOOKUP($M272,CornerStats!$A$3:$AE$577,15,FALSE)</f>
        <v>0.66666666666666663</v>
      </c>
      <c r="I272" s="27">
        <f>VLOOKUP($M272,CornerStats!$A$3:$AE$577,17,FALSE)</f>
        <v>0.36363636363636365</v>
      </c>
      <c r="J272" s="27">
        <f>VLOOKUP($M272,CornerStats!$A$3:$AE$577,18,FALSE)</f>
        <v>0.5</v>
      </c>
      <c r="K272" s="27">
        <f>VLOOKUP($M272,CornerStats!$A$3:$AE$577,20,FALSE)</f>
        <v>0.72727272727272729</v>
      </c>
      <c r="L272" s="27">
        <f>VLOOKUP($M272,CornerStats!$A$3:$AE$577,21,FALSE)</f>
        <v>0.66666666666666663</v>
      </c>
      <c r="M272" s="24" t="str">
        <f>Fixtures!A272</f>
        <v>Brighton &amp; Hove Albion</v>
      </c>
      <c r="N272" s="24" t="str">
        <f>Fixtures!E272</f>
        <v>Premier League</v>
      </c>
      <c r="O272" s="25">
        <f>IF(Fixtures!C272&gt;7,Fixtures!D272)</f>
        <v>43820</v>
      </c>
      <c r="P272" s="24" t="str">
        <f>Fixtures!B272</f>
        <v>Sheffield United</v>
      </c>
      <c r="Q272" s="22">
        <f>VLOOKUP($P272,CornerStats!$A$3:$AE$577,5,FALSE)</f>
        <v>12.818181818181818</v>
      </c>
      <c r="R272" s="22">
        <f>VLOOKUP($P272,CornerStats!$A$3:$AE$577,7,FALSE)</f>
        <v>11.4</v>
      </c>
      <c r="S272" s="22">
        <f>VLOOKUP($P272,CornerStats!$A$3:$AE$577,8,FALSE)</f>
        <v>6.2727272727272725</v>
      </c>
      <c r="T272" s="22">
        <f>VLOOKUP($P272,CornerStats!$A$3:$AE$577,10,FALSE)</f>
        <v>4.4000000000000004</v>
      </c>
      <c r="U272" s="29">
        <f>VLOOKUP($P272,CornerStats!$A$3:$AE$577,11,FALSE)</f>
        <v>6.5454545454545459</v>
      </c>
      <c r="V272" s="29">
        <f>VLOOKUP($P272,CornerStats!$A$3:$AE$577,13,FALSE)</f>
        <v>7</v>
      </c>
      <c r="W272" s="27">
        <f>VLOOKUP($P272,CornerStats!$A$3:$AE$577,14,FALSE)</f>
        <v>0.81818181818181823</v>
      </c>
      <c r="X272" s="27">
        <f>VLOOKUP($P272,CornerStats!$A$3:$AE$577,16,FALSE)</f>
        <v>0.6</v>
      </c>
      <c r="Y272" s="27">
        <f>VLOOKUP($P272,CornerStats!$A$3:$AE$577,17,FALSE)</f>
        <v>0.81818181818181823</v>
      </c>
      <c r="Z272" s="27">
        <f>VLOOKUP($P272,CornerStats!$A$3:$AE$577,19,FALSE)</f>
        <v>0.6</v>
      </c>
      <c r="AA272" s="27">
        <f>VLOOKUP($P272,CornerStats!$A$3:$AE$577,20,FALSE)</f>
        <v>0.36363636363636365</v>
      </c>
      <c r="AB272" s="27">
        <f>VLOOKUP($P272,CornerStats!$A$3:$AE$577,22,FALSE)</f>
        <v>0.4</v>
      </c>
    </row>
    <row r="273" spans="1:28" hidden="1" x14ac:dyDescent="0.3">
      <c r="A273" s="22">
        <f>VLOOKUP($M273,CornerStats!$A$3:$AE$577,5,FALSE)</f>
        <v>10.545454545454545</v>
      </c>
      <c r="B273" s="22">
        <f>VLOOKUP($M273,CornerStats!$A$3:$AE$577,6,FALSE)</f>
        <v>11.166666666666666</v>
      </c>
      <c r="C273" s="22">
        <f>VLOOKUP($M273,CornerStats!$A$3:$AE$577,8,FALSE)</f>
        <v>6.6363636363636367</v>
      </c>
      <c r="D273" s="22">
        <f>VLOOKUP($M273,CornerStats!$A$3:$AE$577,9,FALSE)</f>
        <v>7.333333333333333</v>
      </c>
      <c r="E273" s="29">
        <f>VLOOKUP($M273,CornerStats!$A$3:$AE$577,11,FALSE)</f>
        <v>3.9090909090909092</v>
      </c>
      <c r="F273" s="29">
        <f>VLOOKUP($M273,CornerStats!$A$3:$AE$577,12,FALSE)</f>
        <v>3.8333333333333335</v>
      </c>
      <c r="G273" s="27">
        <f>VLOOKUP($M273,CornerStats!$A$3:$AE$577,14,FALSE)</f>
        <v>0.54545454545454541</v>
      </c>
      <c r="H273" s="27">
        <f>VLOOKUP($M273,CornerStats!$A$3:$AE$577,15,FALSE)</f>
        <v>0.66666666666666663</v>
      </c>
      <c r="I273" s="27">
        <f>VLOOKUP($M273,CornerStats!$A$3:$AE$577,17,FALSE)</f>
        <v>0.54545454545454541</v>
      </c>
      <c r="J273" s="27">
        <f>VLOOKUP($M273,CornerStats!$A$3:$AE$577,18,FALSE)</f>
        <v>0.66666666666666663</v>
      </c>
      <c r="K273" s="27">
        <f>VLOOKUP($M273,CornerStats!$A$3:$AE$577,20,FALSE)</f>
        <v>0.54545454545454541</v>
      </c>
      <c r="L273" s="27">
        <f>VLOOKUP($M273,CornerStats!$A$3:$AE$577,21,FALSE)</f>
        <v>0.5</v>
      </c>
      <c r="M273" s="24" t="str">
        <f>Fixtures!A273</f>
        <v>Everton</v>
      </c>
      <c r="N273" s="24" t="str">
        <f>Fixtures!E273</f>
        <v>Premier League</v>
      </c>
      <c r="O273" s="25">
        <f>IF(Fixtures!C273&gt;7,Fixtures!D273)</f>
        <v>43820</v>
      </c>
      <c r="P273" s="24" t="str">
        <f>Fixtures!B273</f>
        <v>Arsenal</v>
      </c>
      <c r="Q273" s="22">
        <f>VLOOKUP($P273,CornerStats!$A$3:$AE$577,5,FALSE)</f>
        <v>14.545454545454545</v>
      </c>
      <c r="R273" s="22">
        <f>VLOOKUP($P273,CornerStats!$A$3:$AE$577,7,FALSE)</f>
        <v>12</v>
      </c>
      <c r="S273" s="22">
        <f>VLOOKUP($P273,CornerStats!$A$3:$AE$577,8,FALSE)</f>
        <v>8.2727272727272734</v>
      </c>
      <c r="T273" s="22">
        <f>VLOOKUP($P273,CornerStats!$A$3:$AE$577,10,FALSE)</f>
        <v>5.4</v>
      </c>
      <c r="U273" s="29">
        <f>VLOOKUP($P273,CornerStats!$A$3:$AE$577,11,FALSE)</f>
        <v>6.2727272727272725</v>
      </c>
      <c r="V273" s="29">
        <f>VLOOKUP($P273,CornerStats!$A$3:$AE$577,13,FALSE)</f>
        <v>6.6</v>
      </c>
      <c r="W273" s="27">
        <f>VLOOKUP($P273,CornerStats!$A$3:$AE$577,14,FALSE)</f>
        <v>0.81818181818181823</v>
      </c>
      <c r="X273" s="27">
        <f>VLOOKUP($P273,CornerStats!$A$3:$AE$577,16,FALSE)</f>
        <v>0.6</v>
      </c>
      <c r="Y273" s="27">
        <f>VLOOKUP($P273,CornerStats!$A$3:$AE$577,17,FALSE)</f>
        <v>0.72727272727272729</v>
      </c>
      <c r="Z273" s="27">
        <f>VLOOKUP($P273,CornerStats!$A$3:$AE$577,19,FALSE)</f>
        <v>0.4</v>
      </c>
      <c r="AA273" s="27">
        <f>VLOOKUP($P273,CornerStats!$A$3:$AE$577,20,FALSE)</f>
        <v>0.27272727272727271</v>
      </c>
      <c r="AB273" s="27">
        <f>VLOOKUP($P273,CornerStats!$A$3:$AE$577,22,FALSE)</f>
        <v>0.6</v>
      </c>
    </row>
    <row r="274" spans="1:28" hidden="1" x14ac:dyDescent="0.3">
      <c r="A274" s="22">
        <f>VLOOKUP($M274,CornerStats!$A$3:$AE$577,5,FALSE)</f>
        <v>11.454545454545455</v>
      </c>
      <c r="B274" s="22">
        <f>VLOOKUP($M274,CornerStats!$A$3:$AE$577,6,FALSE)</f>
        <v>13.333333333333334</v>
      </c>
      <c r="C274" s="22">
        <f>VLOOKUP($M274,CornerStats!$A$3:$AE$577,8,FALSE)</f>
        <v>8.8181818181818183</v>
      </c>
      <c r="D274" s="22">
        <f>VLOOKUP($M274,CornerStats!$A$3:$AE$577,9,FALSE)</f>
        <v>10.833333333333334</v>
      </c>
      <c r="E274" s="29">
        <f>VLOOKUP($M274,CornerStats!$A$3:$AE$577,11,FALSE)</f>
        <v>2.6363636363636362</v>
      </c>
      <c r="F274" s="29">
        <f>VLOOKUP($M274,CornerStats!$A$3:$AE$577,12,FALSE)</f>
        <v>2.5</v>
      </c>
      <c r="G274" s="27">
        <f>VLOOKUP($M274,CornerStats!$A$3:$AE$577,14,FALSE)</f>
        <v>0.81818181818181823</v>
      </c>
      <c r="H274" s="27">
        <f>VLOOKUP($M274,CornerStats!$A$3:$AE$577,15,FALSE)</f>
        <v>1</v>
      </c>
      <c r="I274" s="27">
        <f>VLOOKUP($M274,CornerStats!$A$3:$AE$577,17,FALSE)</f>
        <v>0.36363636363636365</v>
      </c>
      <c r="J274" s="27">
        <f>VLOOKUP($M274,CornerStats!$A$3:$AE$577,18,FALSE)</f>
        <v>0.5</v>
      </c>
      <c r="K274" s="27">
        <f>VLOOKUP($M274,CornerStats!$A$3:$AE$577,20,FALSE)</f>
        <v>0.63636363636363635</v>
      </c>
      <c r="L274" s="27">
        <f>VLOOKUP($M274,CornerStats!$A$3:$AE$577,21,FALSE)</f>
        <v>0.5</v>
      </c>
      <c r="M274" s="24" t="str">
        <f>Fixtures!A274</f>
        <v>Manchester City</v>
      </c>
      <c r="N274" s="24" t="str">
        <f>Fixtures!E274</f>
        <v>Premier League</v>
      </c>
      <c r="O274" s="25">
        <f>IF(Fixtures!C274&gt;7,Fixtures!D274)</f>
        <v>43820</v>
      </c>
      <c r="P274" s="24" t="str">
        <f>Fixtures!B274</f>
        <v>Leicester City</v>
      </c>
      <c r="Q274" s="22">
        <f>VLOOKUP($P274,CornerStats!$A$3:$AE$577,5,FALSE)</f>
        <v>10.727272727272727</v>
      </c>
      <c r="R274" s="22">
        <f>VLOOKUP($P274,CornerStats!$A$3:$AE$577,7,FALSE)</f>
        <v>10.333333333333334</v>
      </c>
      <c r="S274" s="22">
        <f>VLOOKUP($P274,CornerStats!$A$3:$AE$577,8,FALSE)</f>
        <v>7.1818181818181817</v>
      </c>
      <c r="T274" s="22">
        <f>VLOOKUP($P274,CornerStats!$A$3:$AE$577,10,FALSE)</f>
        <v>6.166666666666667</v>
      </c>
      <c r="U274" s="29">
        <f>VLOOKUP($P274,CornerStats!$A$3:$AE$577,11,FALSE)</f>
        <v>3.5454545454545454</v>
      </c>
      <c r="V274" s="29">
        <f>VLOOKUP($P274,CornerStats!$A$3:$AE$577,13,FALSE)</f>
        <v>4.166666666666667</v>
      </c>
      <c r="W274" s="27">
        <f>VLOOKUP($P274,CornerStats!$A$3:$AE$577,14,FALSE)</f>
        <v>1</v>
      </c>
      <c r="X274" s="27">
        <f>VLOOKUP($P274,CornerStats!$A$3:$AE$577,16,FALSE)</f>
        <v>1</v>
      </c>
      <c r="Y274" s="27">
        <f>VLOOKUP($P274,CornerStats!$A$3:$AE$577,17,FALSE)</f>
        <v>0.45454545454545453</v>
      </c>
      <c r="Z274" s="27">
        <f>VLOOKUP($P274,CornerStats!$A$3:$AE$577,19,FALSE)</f>
        <v>0.5</v>
      </c>
      <c r="AA274" s="27">
        <f>VLOOKUP($P274,CornerStats!$A$3:$AE$577,20,FALSE)</f>
        <v>0.72727272727272729</v>
      </c>
      <c r="AB274" s="27">
        <f>VLOOKUP($P274,CornerStats!$A$3:$AE$577,22,FALSE)</f>
        <v>0.83333333333333337</v>
      </c>
    </row>
    <row r="275" spans="1:28" hidden="1" x14ac:dyDescent="0.3">
      <c r="A275" s="22">
        <f>VLOOKUP($M275,CornerStats!$A$3:$AE$577,5,FALSE)</f>
        <v>10.090909090909092</v>
      </c>
      <c r="B275" s="22">
        <f>VLOOKUP($M275,CornerStats!$A$3:$AE$577,6,FALSE)</f>
        <v>9.1999999999999993</v>
      </c>
      <c r="C275" s="22">
        <f>VLOOKUP($M275,CornerStats!$A$3:$AE$577,8,FALSE)</f>
        <v>3.4545454545454546</v>
      </c>
      <c r="D275" s="22">
        <f>VLOOKUP($M275,CornerStats!$A$3:$AE$577,9,FALSE)</f>
        <v>4.5999999999999996</v>
      </c>
      <c r="E275" s="29">
        <f>VLOOKUP($M275,CornerStats!$A$3:$AE$577,11,FALSE)</f>
        <v>6.6363636363636367</v>
      </c>
      <c r="F275" s="29">
        <f>VLOOKUP($M275,CornerStats!$A$3:$AE$577,12,FALSE)</f>
        <v>4.5999999999999996</v>
      </c>
      <c r="G275" s="27">
        <f>VLOOKUP($M275,CornerStats!$A$3:$AE$577,14,FALSE)</f>
        <v>0.81818181818181823</v>
      </c>
      <c r="H275" s="27">
        <f>VLOOKUP($M275,CornerStats!$A$3:$AE$577,15,FALSE)</f>
        <v>0.6</v>
      </c>
      <c r="I275" s="27">
        <f>VLOOKUP($M275,CornerStats!$A$3:$AE$577,17,FALSE)</f>
        <v>0.45454545454545453</v>
      </c>
      <c r="J275" s="27">
        <f>VLOOKUP($M275,CornerStats!$A$3:$AE$577,18,FALSE)</f>
        <v>0.2</v>
      </c>
      <c r="K275" s="27">
        <f>VLOOKUP($M275,CornerStats!$A$3:$AE$577,20,FALSE)</f>
        <v>0.81818181818181823</v>
      </c>
      <c r="L275" s="27">
        <f>VLOOKUP($M275,CornerStats!$A$3:$AE$577,21,FALSE)</f>
        <v>1</v>
      </c>
      <c r="M275" s="24" t="str">
        <f>Fixtures!A275</f>
        <v>Newcastle United</v>
      </c>
      <c r="N275" s="24" t="str">
        <f>Fixtures!E275</f>
        <v>Premier League</v>
      </c>
      <c r="O275" s="25">
        <f>IF(Fixtures!C275&gt;7,Fixtures!D275)</f>
        <v>43820</v>
      </c>
      <c r="P275" s="24" t="str">
        <f>Fixtures!B275</f>
        <v>Crystal Palace</v>
      </c>
      <c r="Q275" s="22">
        <f>VLOOKUP($P275,CornerStats!$A$3:$AE$577,5,FALSE)</f>
        <v>10</v>
      </c>
      <c r="R275" s="22">
        <f>VLOOKUP($P275,CornerStats!$A$3:$AE$577,7,FALSE)</f>
        <v>9.8000000000000007</v>
      </c>
      <c r="S275" s="22">
        <f>VLOOKUP($P275,CornerStats!$A$3:$AE$577,8,FALSE)</f>
        <v>4.2727272727272725</v>
      </c>
      <c r="T275" s="22">
        <f>VLOOKUP($P275,CornerStats!$A$3:$AE$577,10,FALSE)</f>
        <v>3</v>
      </c>
      <c r="U275" s="29">
        <f>VLOOKUP($P275,CornerStats!$A$3:$AE$577,11,FALSE)</f>
        <v>5.7272727272727275</v>
      </c>
      <c r="V275" s="29">
        <f>VLOOKUP($P275,CornerStats!$A$3:$AE$577,13,FALSE)</f>
        <v>6.8</v>
      </c>
      <c r="W275" s="27">
        <f>VLOOKUP($P275,CornerStats!$A$3:$AE$577,14,FALSE)</f>
        <v>0.63636363636363635</v>
      </c>
      <c r="X275" s="27">
        <f>VLOOKUP($P275,CornerStats!$A$3:$AE$577,16,FALSE)</f>
        <v>0.6</v>
      </c>
      <c r="Y275" s="27">
        <f>VLOOKUP($P275,CornerStats!$A$3:$AE$577,17,FALSE)</f>
        <v>0.45454545454545453</v>
      </c>
      <c r="Z275" s="27">
        <f>VLOOKUP($P275,CornerStats!$A$3:$AE$577,19,FALSE)</f>
        <v>0.4</v>
      </c>
      <c r="AA275" s="27">
        <f>VLOOKUP($P275,CornerStats!$A$3:$AE$577,20,FALSE)</f>
        <v>0.63636363636363635</v>
      </c>
      <c r="AB275" s="27">
        <f>VLOOKUP($P275,CornerStats!$A$3:$AE$577,22,FALSE)</f>
        <v>0.6</v>
      </c>
    </row>
    <row r="276" spans="1:28" hidden="1" x14ac:dyDescent="0.3">
      <c r="A276" s="22">
        <f>VLOOKUP($M276,CornerStats!$A$3:$AE$577,5,FALSE)</f>
        <v>11.727272727272727</v>
      </c>
      <c r="B276" s="22">
        <f>VLOOKUP($M276,CornerStats!$A$3:$AE$577,6,FALSE)</f>
        <v>13.4</v>
      </c>
      <c r="C276" s="22">
        <f>VLOOKUP($M276,CornerStats!$A$3:$AE$577,8,FALSE)</f>
        <v>3.9090909090909092</v>
      </c>
      <c r="D276" s="22">
        <f>VLOOKUP($M276,CornerStats!$A$3:$AE$577,9,FALSE)</f>
        <v>4.4000000000000004</v>
      </c>
      <c r="E276" s="29">
        <f>VLOOKUP($M276,CornerStats!$A$3:$AE$577,11,FALSE)</f>
        <v>7.8181818181818183</v>
      </c>
      <c r="F276" s="29">
        <f>VLOOKUP($M276,CornerStats!$A$3:$AE$577,12,FALSE)</f>
        <v>9</v>
      </c>
      <c r="G276" s="27">
        <f>VLOOKUP($M276,CornerStats!$A$3:$AE$577,14,FALSE)</f>
        <v>0.90909090909090906</v>
      </c>
      <c r="H276" s="27">
        <f>VLOOKUP($M276,CornerStats!$A$3:$AE$577,15,FALSE)</f>
        <v>1</v>
      </c>
      <c r="I276" s="27">
        <f>VLOOKUP($M276,CornerStats!$A$3:$AE$577,17,FALSE)</f>
        <v>0.63636363636363635</v>
      </c>
      <c r="J276" s="27">
        <f>VLOOKUP($M276,CornerStats!$A$3:$AE$577,18,FALSE)</f>
        <v>0.8</v>
      </c>
      <c r="K276" s="27">
        <f>VLOOKUP($M276,CornerStats!$A$3:$AE$577,20,FALSE)</f>
        <v>0.54545454545454541</v>
      </c>
      <c r="L276" s="27">
        <f>VLOOKUP($M276,CornerStats!$A$3:$AE$577,21,FALSE)</f>
        <v>0.4</v>
      </c>
      <c r="M276" s="24" t="str">
        <f>Fixtures!A276</f>
        <v>Norwich City</v>
      </c>
      <c r="N276" s="24" t="str">
        <f>Fixtures!E276</f>
        <v>Premier League</v>
      </c>
      <c r="O276" s="25">
        <f>IF(Fixtures!C276&gt;7,Fixtures!D276)</f>
        <v>43820</v>
      </c>
      <c r="P276" s="24" t="str">
        <f>Fixtures!B276</f>
        <v>Wolverhampton Wanderers</v>
      </c>
      <c r="Q276" s="22">
        <f>VLOOKUP($P276,CornerStats!$A$3:$AE$577,5,FALSE)</f>
        <v>10.727272727272727</v>
      </c>
      <c r="R276" s="22">
        <f>VLOOKUP($P276,CornerStats!$A$3:$AE$577,7,FALSE)</f>
        <v>13</v>
      </c>
      <c r="S276" s="22">
        <f>VLOOKUP($P276,CornerStats!$A$3:$AE$577,8,FALSE)</f>
        <v>4.5454545454545459</v>
      </c>
      <c r="T276" s="22">
        <f>VLOOKUP($P276,CornerStats!$A$3:$AE$577,10,FALSE)</f>
        <v>5.5</v>
      </c>
      <c r="U276" s="29">
        <f>VLOOKUP($P276,CornerStats!$A$3:$AE$577,11,FALSE)</f>
        <v>6.1818181818181817</v>
      </c>
      <c r="V276" s="29">
        <f>VLOOKUP($P276,CornerStats!$A$3:$AE$577,13,FALSE)</f>
        <v>7.5</v>
      </c>
      <c r="W276" s="27">
        <f>VLOOKUP($P276,CornerStats!$A$3:$AE$577,14,FALSE)</f>
        <v>0.72727272727272729</v>
      </c>
      <c r="X276" s="27">
        <f>VLOOKUP($P276,CornerStats!$A$3:$AE$577,16,FALSE)</f>
        <v>1</v>
      </c>
      <c r="Y276" s="27">
        <f>VLOOKUP($P276,CornerStats!$A$3:$AE$577,17,FALSE)</f>
        <v>0.45454545454545453</v>
      </c>
      <c r="Z276" s="27">
        <f>VLOOKUP($P276,CornerStats!$A$3:$AE$577,19,FALSE)</f>
        <v>0.66666666666666663</v>
      </c>
      <c r="AA276" s="27">
        <f>VLOOKUP($P276,CornerStats!$A$3:$AE$577,20,FALSE)</f>
        <v>0.54545454545454541</v>
      </c>
      <c r="AB276" s="27">
        <f>VLOOKUP($P276,CornerStats!$A$3:$AE$577,22,FALSE)</f>
        <v>0.33333333333333331</v>
      </c>
    </row>
    <row r="277" spans="1:28" hidden="1" x14ac:dyDescent="0.3">
      <c r="A277" s="22">
        <f>VLOOKUP($M277,CornerStats!$A$3:$AE$577,5,FALSE)</f>
        <v>10.454545454545455</v>
      </c>
      <c r="B277" s="22">
        <f>VLOOKUP($M277,CornerStats!$A$3:$AE$577,6,FALSE)</f>
        <v>9.4</v>
      </c>
      <c r="C277" s="22">
        <f>VLOOKUP($M277,CornerStats!$A$3:$AE$577,8,FALSE)</f>
        <v>5.9090909090909092</v>
      </c>
      <c r="D277" s="22">
        <f>VLOOKUP($M277,CornerStats!$A$3:$AE$577,9,FALSE)</f>
        <v>5.4</v>
      </c>
      <c r="E277" s="29">
        <f>VLOOKUP($M277,CornerStats!$A$3:$AE$577,11,FALSE)</f>
        <v>4.5454545454545459</v>
      </c>
      <c r="F277" s="29">
        <f>VLOOKUP($M277,CornerStats!$A$3:$AE$577,12,FALSE)</f>
        <v>4</v>
      </c>
      <c r="G277" s="27">
        <f>VLOOKUP($M277,CornerStats!$A$3:$AE$577,14,FALSE)</f>
        <v>0.81818181818181823</v>
      </c>
      <c r="H277" s="27">
        <f>VLOOKUP($M277,CornerStats!$A$3:$AE$577,15,FALSE)</f>
        <v>0.8</v>
      </c>
      <c r="I277" s="27">
        <f>VLOOKUP($M277,CornerStats!$A$3:$AE$577,17,FALSE)</f>
        <v>0.45454545454545453</v>
      </c>
      <c r="J277" s="27">
        <f>VLOOKUP($M277,CornerStats!$A$3:$AE$577,18,FALSE)</f>
        <v>0.4</v>
      </c>
      <c r="K277" s="27">
        <f>VLOOKUP($M277,CornerStats!$A$3:$AE$577,20,FALSE)</f>
        <v>0.63636363636363635</v>
      </c>
      <c r="L277" s="27">
        <f>VLOOKUP($M277,CornerStats!$A$3:$AE$577,21,FALSE)</f>
        <v>0.8</v>
      </c>
      <c r="M277" s="24" t="str">
        <f>Fixtures!A277</f>
        <v>Internazionale</v>
      </c>
      <c r="N277" s="24" t="str">
        <f>Fixtures!E277</f>
        <v>Serie A</v>
      </c>
      <c r="O277" s="25">
        <f>IF(Fixtures!C277&gt;7,Fixtures!D277)</f>
        <v>43820</v>
      </c>
      <c r="P277" s="24" t="str">
        <f>Fixtures!B277</f>
        <v>Genoa</v>
      </c>
      <c r="Q277" s="22">
        <f>VLOOKUP($P277,CornerStats!$A$3:$AE$577,5,FALSE)</f>
        <v>10.545454545454545</v>
      </c>
      <c r="R277" s="22">
        <f>VLOOKUP($P277,CornerStats!$A$3:$AE$577,7,FALSE)</f>
        <v>9.4</v>
      </c>
      <c r="S277" s="22">
        <f>VLOOKUP($P277,CornerStats!$A$3:$AE$577,8,FALSE)</f>
        <v>5.6363636363636367</v>
      </c>
      <c r="T277" s="22">
        <f>VLOOKUP($P277,CornerStats!$A$3:$AE$577,10,FALSE)</f>
        <v>4</v>
      </c>
      <c r="U277" s="29">
        <f>VLOOKUP($P277,CornerStats!$A$3:$AE$577,11,FALSE)</f>
        <v>4.9090909090909092</v>
      </c>
      <c r="V277" s="29">
        <f>VLOOKUP($P277,CornerStats!$A$3:$AE$577,13,FALSE)</f>
        <v>5.4</v>
      </c>
      <c r="W277" s="27">
        <f>VLOOKUP($P277,CornerStats!$A$3:$AE$577,14,FALSE)</f>
        <v>0.63636363636363635</v>
      </c>
      <c r="X277" s="27">
        <f>VLOOKUP($P277,CornerStats!$A$3:$AE$577,16,FALSE)</f>
        <v>0.6</v>
      </c>
      <c r="Y277" s="27">
        <f>VLOOKUP($P277,CornerStats!$A$3:$AE$577,17,FALSE)</f>
        <v>0.45454545454545453</v>
      </c>
      <c r="Z277" s="27">
        <f>VLOOKUP($P277,CornerStats!$A$3:$AE$577,19,FALSE)</f>
        <v>0.4</v>
      </c>
      <c r="AA277" s="27">
        <f>VLOOKUP($P277,CornerStats!$A$3:$AE$577,20,FALSE)</f>
        <v>0.54545454545454541</v>
      </c>
      <c r="AB277" s="27">
        <f>VLOOKUP($P277,CornerStats!$A$3:$AE$577,22,FALSE)</f>
        <v>0.6</v>
      </c>
    </row>
    <row r="278" spans="1:28" hidden="1" x14ac:dyDescent="0.3">
      <c r="A278" s="22">
        <f>VLOOKUP($M278,CornerStats!$A$3:$AE$577,5,FALSE)</f>
        <v>12.090909090909092</v>
      </c>
      <c r="B278" s="22">
        <f>VLOOKUP($M278,CornerStats!$A$3:$AE$577,6,FALSE)</f>
        <v>12.166666666666666</v>
      </c>
      <c r="C278" s="22">
        <f>VLOOKUP($M278,CornerStats!$A$3:$AE$577,8,FALSE)</f>
        <v>5.1818181818181817</v>
      </c>
      <c r="D278" s="22">
        <f>VLOOKUP($M278,CornerStats!$A$3:$AE$577,9,FALSE)</f>
        <v>6.166666666666667</v>
      </c>
      <c r="E278" s="29">
        <f>VLOOKUP($M278,CornerStats!$A$3:$AE$577,11,FALSE)</f>
        <v>6.9090909090909092</v>
      </c>
      <c r="F278" s="29">
        <f>VLOOKUP($M278,CornerStats!$A$3:$AE$577,12,FALSE)</f>
        <v>6</v>
      </c>
      <c r="G278" s="27">
        <f>VLOOKUP($M278,CornerStats!$A$3:$AE$577,14,FALSE)</f>
        <v>0.81818181818181823</v>
      </c>
      <c r="H278" s="27">
        <f>VLOOKUP($M278,CornerStats!$A$3:$AE$577,15,FALSE)</f>
        <v>0.83333333333333337</v>
      </c>
      <c r="I278" s="27">
        <f>VLOOKUP($M278,CornerStats!$A$3:$AE$577,17,FALSE)</f>
        <v>0.45454545454545453</v>
      </c>
      <c r="J278" s="27">
        <f>VLOOKUP($M278,CornerStats!$A$3:$AE$577,18,FALSE)</f>
        <v>0.5</v>
      </c>
      <c r="K278" s="27">
        <f>VLOOKUP($M278,CornerStats!$A$3:$AE$577,20,FALSE)</f>
        <v>0.54545454545454541</v>
      </c>
      <c r="L278" s="27">
        <f>VLOOKUP($M278,CornerStats!$A$3:$AE$577,21,FALSE)</f>
        <v>0.5</v>
      </c>
      <c r="M278" s="24" t="str">
        <f>Fixtures!A278</f>
        <v>Torino</v>
      </c>
      <c r="N278" s="24" t="str">
        <f>Fixtures!E278</f>
        <v>Serie A</v>
      </c>
      <c r="O278" s="25">
        <f>IF(Fixtures!C278&gt;7,Fixtures!D278)</f>
        <v>43820</v>
      </c>
      <c r="P278" s="24" t="str">
        <f>Fixtures!B278</f>
        <v>SPAL</v>
      </c>
      <c r="Q278" s="22">
        <f>VLOOKUP($P278,CornerStats!$A$3:$AE$577,5,FALSE)</f>
        <v>12.636363636363637</v>
      </c>
      <c r="R278" s="22">
        <f>VLOOKUP($P278,CornerStats!$A$3:$AE$577,7,FALSE)</f>
        <v>13.8</v>
      </c>
      <c r="S278" s="22">
        <f>VLOOKUP($P278,CornerStats!$A$3:$AE$577,8,FALSE)</f>
        <v>5.6363636363636367</v>
      </c>
      <c r="T278" s="22">
        <f>VLOOKUP($P278,CornerStats!$A$3:$AE$577,10,FALSE)</f>
        <v>5</v>
      </c>
      <c r="U278" s="29">
        <f>VLOOKUP($P278,CornerStats!$A$3:$AE$577,11,FALSE)</f>
        <v>7</v>
      </c>
      <c r="V278" s="29">
        <f>VLOOKUP($P278,CornerStats!$A$3:$AE$577,13,FALSE)</f>
        <v>8.8000000000000007</v>
      </c>
      <c r="W278" s="27">
        <f>VLOOKUP($P278,CornerStats!$A$3:$AE$577,14,FALSE)</f>
        <v>0.90909090909090906</v>
      </c>
      <c r="X278" s="27">
        <f>VLOOKUP($P278,CornerStats!$A$3:$AE$577,16,FALSE)</f>
        <v>1</v>
      </c>
      <c r="Y278" s="27">
        <f>VLOOKUP($P278,CornerStats!$A$3:$AE$577,17,FALSE)</f>
        <v>0.90909090909090906</v>
      </c>
      <c r="Z278" s="27">
        <f>VLOOKUP($P278,CornerStats!$A$3:$AE$577,19,FALSE)</f>
        <v>1</v>
      </c>
      <c r="AA278" s="27">
        <f>VLOOKUP($P278,CornerStats!$A$3:$AE$577,20,FALSE)</f>
        <v>0.18181818181818182</v>
      </c>
      <c r="AB278" s="27">
        <f>VLOOKUP($P278,CornerStats!$A$3:$AE$577,22,FALSE)</f>
        <v>0</v>
      </c>
    </row>
    <row r="279" spans="1:28" hidden="1" x14ac:dyDescent="0.3">
      <c r="A279" s="22">
        <f>VLOOKUP($M279,CornerStats!$A$3:$AE$577,5,FALSE)</f>
        <v>10.909090909090908</v>
      </c>
      <c r="B279" s="22">
        <f>VLOOKUP($M279,CornerStats!$A$3:$AE$577,6,FALSE)</f>
        <v>10.166666666666666</v>
      </c>
      <c r="C279" s="22">
        <f>VLOOKUP($M279,CornerStats!$A$3:$AE$577,8,FALSE)</f>
        <v>4.9090909090909092</v>
      </c>
      <c r="D279" s="22">
        <f>VLOOKUP($M279,CornerStats!$A$3:$AE$577,9,FALSE)</f>
        <v>5.833333333333333</v>
      </c>
      <c r="E279" s="29">
        <f>VLOOKUP($M279,CornerStats!$A$3:$AE$577,11,FALSE)</f>
        <v>6</v>
      </c>
      <c r="F279" s="29">
        <f>VLOOKUP($M279,CornerStats!$A$3:$AE$577,12,FALSE)</f>
        <v>4.333333333333333</v>
      </c>
      <c r="G279" s="27">
        <f>VLOOKUP($M279,CornerStats!$A$3:$AE$577,14,FALSE)</f>
        <v>0.81818181818181823</v>
      </c>
      <c r="H279" s="27">
        <f>VLOOKUP($M279,CornerStats!$A$3:$AE$577,15,FALSE)</f>
        <v>0.83333333333333337</v>
      </c>
      <c r="I279" s="27">
        <f>VLOOKUP($M279,CornerStats!$A$3:$AE$577,17,FALSE)</f>
        <v>0.54545454545454541</v>
      </c>
      <c r="J279" s="27">
        <f>VLOOKUP($M279,CornerStats!$A$3:$AE$577,18,FALSE)</f>
        <v>0.33333333333333331</v>
      </c>
      <c r="K279" s="27">
        <f>VLOOKUP($M279,CornerStats!$A$3:$AE$577,20,FALSE)</f>
        <v>0.54545454545454541</v>
      </c>
      <c r="L279" s="27">
        <f>VLOOKUP($M279,CornerStats!$A$3:$AE$577,21,FALSE)</f>
        <v>0.66666666666666663</v>
      </c>
      <c r="M279" s="24" t="str">
        <f>Fixtures!A279</f>
        <v>Udinese</v>
      </c>
      <c r="N279" s="24" t="str">
        <f>Fixtures!E279</f>
        <v>Serie A</v>
      </c>
      <c r="O279" s="25">
        <f>IF(Fixtures!C279&gt;7,Fixtures!D279)</f>
        <v>43820</v>
      </c>
      <c r="P279" s="24" t="str">
        <f>Fixtures!B279</f>
        <v>Cagliari</v>
      </c>
      <c r="Q279" s="22">
        <f>VLOOKUP($P279,CornerStats!$A$3:$AE$577,5,FALSE)</f>
        <v>11.545454545454545</v>
      </c>
      <c r="R279" s="22">
        <f>VLOOKUP($P279,CornerStats!$A$3:$AE$577,7,FALSE)</f>
        <v>13.8</v>
      </c>
      <c r="S279" s="22">
        <f>VLOOKUP($P279,CornerStats!$A$3:$AE$577,8,FALSE)</f>
        <v>4.3636363636363633</v>
      </c>
      <c r="T279" s="22">
        <f>VLOOKUP($P279,CornerStats!$A$3:$AE$577,10,FALSE)</f>
        <v>3.6</v>
      </c>
      <c r="U279" s="29">
        <f>VLOOKUP($P279,CornerStats!$A$3:$AE$577,11,FALSE)</f>
        <v>7.1818181818181817</v>
      </c>
      <c r="V279" s="29">
        <f>VLOOKUP($P279,CornerStats!$A$3:$AE$577,13,FALSE)</f>
        <v>10.199999999999999</v>
      </c>
      <c r="W279" s="27">
        <f>VLOOKUP($P279,CornerStats!$A$3:$AE$577,14,FALSE)</f>
        <v>0.63636363636363635</v>
      </c>
      <c r="X279" s="27">
        <f>VLOOKUP($P279,CornerStats!$A$3:$AE$577,16,FALSE)</f>
        <v>0.8</v>
      </c>
      <c r="Y279" s="27">
        <f>VLOOKUP($P279,CornerStats!$A$3:$AE$577,17,FALSE)</f>
        <v>0.54545454545454541</v>
      </c>
      <c r="Z279" s="27">
        <f>VLOOKUP($P279,CornerStats!$A$3:$AE$577,19,FALSE)</f>
        <v>0.8</v>
      </c>
      <c r="AA279" s="27">
        <f>VLOOKUP($P279,CornerStats!$A$3:$AE$577,20,FALSE)</f>
        <v>0.45454545454545453</v>
      </c>
      <c r="AB279" s="27">
        <f>VLOOKUP($P279,CornerStats!$A$3:$AE$577,22,FALSE)</f>
        <v>0.2</v>
      </c>
    </row>
    <row r="280" spans="1:28" hidden="1" x14ac:dyDescent="0.3">
      <c r="A280" s="22">
        <f>VLOOKUP($M280,CornerStats!$A$3:$AE$577,5,FALSE)</f>
        <v>9.9166666666666661</v>
      </c>
      <c r="B280" s="22">
        <f>VLOOKUP($M280,CornerStats!$A$3:$AE$577,6,FALSE)</f>
        <v>10</v>
      </c>
      <c r="C280" s="22">
        <f>VLOOKUP($M280,CornerStats!$A$3:$AE$577,8,FALSE)</f>
        <v>5.25</v>
      </c>
      <c r="D280" s="22">
        <f>VLOOKUP($M280,CornerStats!$A$3:$AE$577,9,FALSE)</f>
        <v>6.333333333333333</v>
      </c>
      <c r="E280" s="29">
        <f>VLOOKUP($M280,CornerStats!$A$3:$AE$577,11,FALSE)</f>
        <v>4.666666666666667</v>
      </c>
      <c r="F280" s="29">
        <f>VLOOKUP($M280,CornerStats!$A$3:$AE$577,12,FALSE)</f>
        <v>3.6666666666666665</v>
      </c>
      <c r="G280" s="27">
        <f>VLOOKUP($M280,CornerStats!$A$3:$AE$577,14,FALSE)</f>
        <v>0.5</v>
      </c>
      <c r="H280" s="27">
        <f>VLOOKUP($M280,CornerStats!$A$3:$AE$577,15,FALSE)</f>
        <v>0.66666666666666663</v>
      </c>
      <c r="I280" s="27">
        <f>VLOOKUP($M280,CornerStats!$A$3:$AE$577,17,FALSE)</f>
        <v>0.33333333333333331</v>
      </c>
      <c r="J280" s="27">
        <f>VLOOKUP($M280,CornerStats!$A$3:$AE$577,18,FALSE)</f>
        <v>0.33333333333333331</v>
      </c>
      <c r="K280" s="27">
        <f>VLOOKUP($M280,CornerStats!$A$3:$AE$577,20,FALSE)</f>
        <v>0.66666666666666663</v>
      </c>
      <c r="L280" s="27">
        <f>VLOOKUP($M280,CornerStats!$A$3:$AE$577,21,FALSE)</f>
        <v>0.66666666666666663</v>
      </c>
      <c r="M280" s="24" t="str">
        <f>Fixtures!A280</f>
        <v>Montpellier</v>
      </c>
      <c r="N280" s="24" t="str">
        <f>Fixtures!E280</f>
        <v>Ligue 1</v>
      </c>
      <c r="O280" s="25">
        <f>IF(Fixtures!C280&gt;7,Fixtures!D280)</f>
        <v>43820</v>
      </c>
      <c r="P280" s="24" t="str">
        <f>Fixtures!B280</f>
        <v>Brest</v>
      </c>
      <c r="Q280" s="22">
        <f>VLOOKUP($P280,CornerStats!$A$3:$AE$577,5,FALSE)</f>
        <v>10.583333333333334</v>
      </c>
      <c r="R280" s="22">
        <f>VLOOKUP($P280,CornerStats!$A$3:$AE$577,7,FALSE)</f>
        <v>11</v>
      </c>
      <c r="S280" s="22">
        <f>VLOOKUP($P280,CornerStats!$A$3:$AE$577,8,FALSE)</f>
        <v>4.25</v>
      </c>
      <c r="T280" s="22">
        <f>VLOOKUP($P280,CornerStats!$A$3:$AE$577,10,FALSE)</f>
        <v>4.333333333333333</v>
      </c>
      <c r="U280" s="29">
        <f>VLOOKUP($P280,CornerStats!$A$3:$AE$577,11,FALSE)</f>
        <v>6.333333333333333</v>
      </c>
      <c r="V280" s="29">
        <f>VLOOKUP($P280,CornerStats!$A$3:$AE$577,13,FALSE)</f>
        <v>6.666666666666667</v>
      </c>
      <c r="W280" s="27">
        <f>VLOOKUP($P280,CornerStats!$A$3:$AE$577,14,FALSE)</f>
        <v>0.66666666666666663</v>
      </c>
      <c r="X280" s="27">
        <f>VLOOKUP($P280,CornerStats!$A$3:$AE$577,16,FALSE)</f>
        <v>0.66666666666666663</v>
      </c>
      <c r="Y280" s="27">
        <f>VLOOKUP($P280,CornerStats!$A$3:$AE$577,17,FALSE)</f>
        <v>0.58333333333333337</v>
      </c>
      <c r="Z280" s="27">
        <f>VLOOKUP($P280,CornerStats!$A$3:$AE$577,19,FALSE)</f>
        <v>0.5</v>
      </c>
      <c r="AA280" s="27">
        <f>VLOOKUP($P280,CornerStats!$A$3:$AE$577,20,FALSE)</f>
        <v>0.66666666666666663</v>
      </c>
      <c r="AB280" s="27">
        <f>VLOOKUP($P280,CornerStats!$A$3:$AE$577,22,FALSE)</f>
        <v>0.5</v>
      </c>
    </row>
    <row r="281" spans="1:28" hidden="1" x14ac:dyDescent="0.3">
      <c r="A281" s="22">
        <f>VLOOKUP($M281,CornerStats!$A$3:$AE$577,5,FALSE)</f>
        <v>10.583333333333334</v>
      </c>
      <c r="B281" s="22">
        <f>VLOOKUP($M281,CornerStats!$A$3:$AE$577,6,FALSE)</f>
        <v>11</v>
      </c>
      <c r="C281" s="22">
        <f>VLOOKUP($M281,CornerStats!$A$3:$AE$577,8,FALSE)</f>
        <v>4.916666666666667</v>
      </c>
      <c r="D281" s="22">
        <f>VLOOKUP($M281,CornerStats!$A$3:$AE$577,9,FALSE)</f>
        <v>6.333333333333333</v>
      </c>
      <c r="E281" s="29">
        <f>VLOOKUP($M281,CornerStats!$A$3:$AE$577,11,FALSE)</f>
        <v>5.666666666666667</v>
      </c>
      <c r="F281" s="29">
        <f>VLOOKUP($M281,CornerStats!$A$3:$AE$577,12,FALSE)</f>
        <v>4.666666666666667</v>
      </c>
      <c r="G281" s="27">
        <f>VLOOKUP($M281,CornerStats!$A$3:$AE$577,14,FALSE)</f>
        <v>0.83333333333333337</v>
      </c>
      <c r="H281" s="27">
        <f>VLOOKUP($M281,CornerStats!$A$3:$AE$577,15,FALSE)</f>
        <v>0.83333333333333337</v>
      </c>
      <c r="I281" s="27">
        <f>VLOOKUP($M281,CornerStats!$A$3:$AE$577,17,FALSE)</f>
        <v>0.41666666666666669</v>
      </c>
      <c r="J281" s="27">
        <f>VLOOKUP($M281,CornerStats!$A$3:$AE$577,18,FALSE)</f>
        <v>0.5</v>
      </c>
      <c r="K281" s="27">
        <f>VLOOKUP($M281,CornerStats!$A$3:$AE$577,20,FALSE)</f>
        <v>0.66666666666666663</v>
      </c>
      <c r="L281" s="27">
        <f>VLOOKUP($M281,CornerStats!$A$3:$AE$577,21,FALSE)</f>
        <v>0.66666666666666663</v>
      </c>
      <c r="M281" s="24" t="str">
        <f>Fixtures!A281</f>
        <v>Dijon</v>
      </c>
      <c r="N281" s="24" t="str">
        <f>Fixtures!E281</f>
        <v>Ligue 1</v>
      </c>
      <c r="O281" s="25">
        <f>IF(Fixtures!C281&gt;7,Fixtures!D281)</f>
        <v>43820</v>
      </c>
      <c r="P281" s="24" t="str">
        <f>Fixtures!B281</f>
        <v>Metz</v>
      </c>
      <c r="Q281" s="22">
        <f>VLOOKUP($P281,CornerStats!$A$3:$AE$577,5,FALSE)</f>
        <v>8.9166666666666661</v>
      </c>
      <c r="R281" s="22">
        <f>VLOOKUP($P281,CornerStats!$A$3:$AE$577,7,FALSE)</f>
        <v>8.8333333333333339</v>
      </c>
      <c r="S281" s="22">
        <f>VLOOKUP($P281,CornerStats!$A$3:$AE$577,8,FALSE)</f>
        <v>4.333333333333333</v>
      </c>
      <c r="T281" s="22">
        <f>VLOOKUP($P281,CornerStats!$A$3:$AE$577,10,FALSE)</f>
        <v>4.5</v>
      </c>
      <c r="U281" s="29">
        <f>VLOOKUP($P281,CornerStats!$A$3:$AE$577,11,FALSE)</f>
        <v>4.583333333333333</v>
      </c>
      <c r="V281" s="29">
        <f>VLOOKUP($P281,CornerStats!$A$3:$AE$577,13,FALSE)</f>
        <v>4.333333333333333</v>
      </c>
      <c r="W281" s="27">
        <f>VLOOKUP($P281,CornerStats!$A$3:$AE$577,14,FALSE)</f>
        <v>0.66666666666666663</v>
      </c>
      <c r="X281" s="27">
        <f>VLOOKUP($P281,CornerStats!$A$3:$AE$577,16,FALSE)</f>
        <v>0.66666666666666663</v>
      </c>
      <c r="Y281" s="27">
        <f>VLOOKUP($P281,CornerStats!$A$3:$AE$577,17,FALSE)</f>
        <v>0.25</v>
      </c>
      <c r="Z281" s="27">
        <f>VLOOKUP($P281,CornerStats!$A$3:$AE$577,19,FALSE)</f>
        <v>0.33333333333333331</v>
      </c>
      <c r="AA281" s="27">
        <f>VLOOKUP($P281,CornerStats!$A$3:$AE$577,20,FALSE)</f>
        <v>0.91666666666666663</v>
      </c>
      <c r="AB281" s="27">
        <f>VLOOKUP($P281,CornerStats!$A$3:$AE$577,22,FALSE)</f>
        <v>0.83333333333333337</v>
      </c>
    </row>
    <row r="282" spans="1:28" hidden="1" x14ac:dyDescent="0.3">
      <c r="A282" s="22">
        <f>VLOOKUP($M282,CornerStats!$A$3:$AE$577,5,FALSE)</f>
        <v>9.0909090909090917</v>
      </c>
      <c r="B282" s="22">
        <f>VLOOKUP($M282,CornerStats!$A$3:$AE$577,6,FALSE)</f>
        <v>11.4</v>
      </c>
      <c r="C282" s="22">
        <f>VLOOKUP($M282,CornerStats!$A$3:$AE$577,8,FALSE)</f>
        <v>4</v>
      </c>
      <c r="D282" s="22">
        <f>VLOOKUP($M282,CornerStats!$A$3:$AE$577,9,FALSE)</f>
        <v>5.6</v>
      </c>
      <c r="E282" s="29">
        <f>VLOOKUP($M282,CornerStats!$A$3:$AE$577,11,FALSE)</f>
        <v>5.0909090909090908</v>
      </c>
      <c r="F282" s="29">
        <f>VLOOKUP($M282,CornerStats!$A$3:$AE$577,12,FALSE)</f>
        <v>5.8</v>
      </c>
      <c r="G282" s="27">
        <f>VLOOKUP($M282,CornerStats!$A$3:$AE$577,14,FALSE)</f>
        <v>0.45454545454545453</v>
      </c>
      <c r="H282" s="27">
        <f>VLOOKUP($M282,CornerStats!$A$3:$AE$577,15,FALSE)</f>
        <v>0.8</v>
      </c>
      <c r="I282" s="27">
        <f>VLOOKUP($M282,CornerStats!$A$3:$AE$577,17,FALSE)</f>
        <v>0.45454545454545453</v>
      </c>
      <c r="J282" s="27">
        <f>VLOOKUP($M282,CornerStats!$A$3:$AE$577,18,FALSE)</f>
        <v>0.8</v>
      </c>
      <c r="K282" s="27">
        <f>VLOOKUP($M282,CornerStats!$A$3:$AE$577,20,FALSE)</f>
        <v>0.72727272727272729</v>
      </c>
      <c r="L282" s="27">
        <f>VLOOKUP($M282,CornerStats!$A$3:$AE$577,21,FALSE)</f>
        <v>0.4</v>
      </c>
      <c r="M282" s="24" t="str">
        <f>Fixtures!A282</f>
        <v>Rennes</v>
      </c>
      <c r="N282" s="24" t="str">
        <f>Fixtures!E282</f>
        <v>Ligue 1</v>
      </c>
      <c r="O282" s="25">
        <f>IF(Fixtures!C282&gt;7,Fixtures!D282)</f>
        <v>43820</v>
      </c>
      <c r="P282" s="24" t="str">
        <f>Fixtures!B282</f>
        <v>Bordeaux</v>
      </c>
      <c r="Q282" s="22">
        <f>VLOOKUP($P282,CornerStats!$A$3:$AE$577,5,FALSE)</f>
        <v>9.6666666666666661</v>
      </c>
      <c r="R282" s="22">
        <f>VLOOKUP($P282,CornerStats!$A$3:$AE$577,7,FALSE)</f>
        <v>7.833333333333333</v>
      </c>
      <c r="S282" s="22">
        <f>VLOOKUP($P282,CornerStats!$A$3:$AE$577,8,FALSE)</f>
        <v>4.25</v>
      </c>
      <c r="T282" s="22">
        <f>VLOOKUP($P282,CornerStats!$A$3:$AE$577,10,FALSE)</f>
        <v>4.166666666666667</v>
      </c>
      <c r="U282" s="29">
        <f>VLOOKUP($P282,CornerStats!$A$3:$AE$577,11,FALSE)</f>
        <v>5.416666666666667</v>
      </c>
      <c r="V282" s="29">
        <f>VLOOKUP($P282,CornerStats!$A$3:$AE$577,13,FALSE)</f>
        <v>3.6666666666666665</v>
      </c>
      <c r="W282" s="27">
        <f>VLOOKUP($P282,CornerStats!$A$3:$AE$577,14,FALSE)</f>
        <v>0.66666666666666663</v>
      </c>
      <c r="X282" s="27">
        <f>VLOOKUP($P282,CornerStats!$A$3:$AE$577,16,FALSE)</f>
        <v>0.5</v>
      </c>
      <c r="Y282" s="27">
        <f>VLOOKUP($P282,CornerStats!$A$3:$AE$577,17,FALSE)</f>
        <v>0.25</v>
      </c>
      <c r="Z282" s="27">
        <f>VLOOKUP($P282,CornerStats!$A$3:$AE$577,19,FALSE)</f>
        <v>0</v>
      </c>
      <c r="AA282" s="27">
        <f>VLOOKUP($P282,CornerStats!$A$3:$AE$577,20,FALSE)</f>
        <v>0.75</v>
      </c>
      <c r="AB282" s="27">
        <f>VLOOKUP($P282,CornerStats!$A$3:$AE$577,22,FALSE)</f>
        <v>1</v>
      </c>
    </row>
    <row r="283" spans="1:28" hidden="1" x14ac:dyDescent="0.3">
      <c r="A283" s="22">
        <f>VLOOKUP($M283,CornerStats!$A$3:$AE$577,5,FALSE)</f>
        <v>9</v>
      </c>
      <c r="B283" s="22">
        <f>VLOOKUP($M283,CornerStats!$A$3:$AE$577,6,FALSE)</f>
        <v>8.6666666666666661</v>
      </c>
      <c r="C283" s="22">
        <f>VLOOKUP($M283,CornerStats!$A$3:$AE$577,8,FALSE)</f>
        <v>4.916666666666667</v>
      </c>
      <c r="D283" s="22">
        <f>VLOOKUP($M283,CornerStats!$A$3:$AE$577,9,FALSE)</f>
        <v>4.833333333333333</v>
      </c>
      <c r="E283" s="29">
        <f>VLOOKUP($M283,CornerStats!$A$3:$AE$577,11,FALSE)</f>
        <v>4.083333333333333</v>
      </c>
      <c r="F283" s="29">
        <f>VLOOKUP($M283,CornerStats!$A$3:$AE$577,12,FALSE)</f>
        <v>3.8333333333333335</v>
      </c>
      <c r="G283" s="27">
        <f>VLOOKUP($M283,CornerStats!$A$3:$AE$577,14,FALSE)</f>
        <v>0.5</v>
      </c>
      <c r="H283" s="27">
        <f>VLOOKUP($M283,CornerStats!$A$3:$AE$577,15,FALSE)</f>
        <v>0.5</v>
      </c>
      <c r="I283" s="27">
        <f>VLOOKUP($M283,CornerStats!$A$3:$AE$577,17,FALSE)</f>
        <v>0.41666666666666669</v>
      </c>
      <c r="J283" s="27">
        <f>VLOOKUP($M283,CornerStats!$A$3:$AE$577,18,FALSE)</f>
        <v>0.33333333333333331</v>
      </c>
      <c r="K283" s="27">
        <f>VLOOKUP($M283,CornerStats!$A$3:$AE$577,20,FALSE)</f>
        <v>0.75</v>
      </c>
      <c r="L283" s="27">
        <f>VLOOKUP($M283,CornerStats!$A$3:$AE$577,21,FALSE)</f>
        <v>1</v>
      </c>
      <c r="M283" s="24" t="str">
        <f>Fixtures!A283</f>
        <v>Strasbourg</v>
      </c>
      <c r="N283" s="24" t="str">
        <f>Fixtures!E283</f>
        <v>Ligue 1</v>
      </c>
      <c r="O283" s="25">
        <f>IF(Fixtures!C283&gt;7,Fixtures!D283)</f>
        <v>43820</v>
      </c>
      <c r="P283" s="24" t="str">
        <f>Fixtures!B283</f>
        <v>Saint-Etienne</v>
      </c>
      <c r="Q283" s="22">
        <f>VLOOKUP($P283,CornerStats!$A$3:$AE$577,5,FALSE)</f>
        <v>10.583333333333334</v>
      </c>
      <c r="R283" s="22">
        <f>VLOOKUP($P283,CornerStats!$A$3:$AE$577,7,FALSE)</f>
        <v>12.333333333333334</v>
      </c>
      <c r="S283" s="22">
        <f>VLOOKUP($P283,CornerStats!$A$3:$AE$577,8,FALSE)</f>
        <v>5.083333333333333</v>
      </c>
      <c r="T283" s="22">
        <f>VLOOKUP($P283,CornerStats!$A$3:$AE$577,10,FALSE)</f>
        <v>4.666666666666667</v>
      </c>
      <c r="U283" s="29">
        <f>VLOOKUP($P283,CornerStats!$A$3:$AE$577,11,FALSE)</f>
        <v>5.5</v>
      </c>
      <c r="V283" s="29">
        <f>VLOOKUP($P283,CornerStats!$A$3:$AE$577,13,FALSE)</f>
        <v>7.666666666666667</v>
      </c>
      <c r="W283" s="27">
        <f>VLOOKUP($P283,CornerStats!$A$3:$AE$577,14,FALSE)</f>
        <v>0.66666666666666663</v>
      </c>
      <c r="X283" s="27">
        <f>VLOOKUP($P283,CornerStats!$A$3:$AE$577,16,FALSE)</f>
        <v>0.83333333333333337</v>
      </c>
      <c r="Y283" s="27">
        <f>VLOOKUP($P283,CornerStats!$A$3:$AE$577,17,FALSE)</f>
        <v>0.5</v>
      </c>
      <c r="Z283" s="27">
        <f>VLOOKUP($P283,CornerStats!$A$3:$AE$577,19,FALSE)</f>
        <v>0.66666666666666663</v>
      </c>
      <c r="AA283" s="27">
        <f>VLOOKUP($P283,CornerStats!$A$3:$AE$577,20,FALSE)</f>
        <v>0.58333333333333337</v>
      </c>
      <c r="AB283" s="27">
        <f>VLOOKUP($P283,CornerStats!$A$3:$AE$577,22,FALSE)</f>
        <v>0.5</v>
      </c>
    </row>
    <row r="284" spans="1:28" hidden="1" x14ac:dyDescent="0.3">
      <c r="A284" s="22">
        <f>VLOOKUP($M284,CornerStats!$A$3:$AE$577,5,FALSE)</f>
        <v>9.1666666666666661</v>
      </c>
      <c r="B284" s="22">
        <f>VLOOKUP($M284,CornerStats!$A$3:$AE$577,6,FALSE)</f>
        <v>9.3333333333333339</v>
      </c>
      <c r="C284" s="22">
        <f>VLOOKUP($M284,CornerStats!$A$3:$AE$577,8,FALSE)</f>
        <v>4.333333333333333</v>
      </c>
      <c r="D284" s="22">
        <f>VLOOKUP($M284,CornerStats!$A$3:$AE$577,9,FALSE)</f>
        <v>4.833333333333333</v>
      </c>
      <c r="E284" s="29">
        <f>VLOOKUP($M284,CornerStats!$A$3:$AE$577,11,FALSE)</f>
        <v>4.833333333333333</v>
      </c>
      <c r="F284" s="29">
        <f>VLOOKUP($M284,CornerStats!$A$3:$AE$577,12,FALSE)</f>
        <v>4.5</v>
      </c>
      <c r="G284" s="27">
        <f>VLOOKUP($M284,CornerStats!$A$3:$AE$577,14,FALSE)</f>
        <v>0.58333333333333337</v>
      </c>
      <c r="H284" s="27">
        <f>VLOOKUP($M284,CornerStats!$A$3:$AE$577,15,FALSE)</f>
        <v>0.5</v>
      </c>
      <c r="I284" s="27">
        <f>VLOOKUP($M284,CornerStats!$A$3:$AE$577,17,FALSE)</f>
        <v>0.25</v>
      </c>
      <c r="J284" s="27">
        <f>VLOOKUP($M284,CornerStats!$A$3:$AE$577,18,FALSE)</f>
        <v>0.33333333333333331</v>
      </c>
      <c r="K284" s="27">
        <f>VLOOKUP($M284,CornerStats!$A$3:$AE$577,20,FALSE)</f>
        <v>0.75</v>
      </c>
      <c r="L284" s="27">
        <f>VLOOKUP($M284,CornerStats!$A$3:$AE$577,21,FALSE)</f>
        <v>0.66666666666666663</v>
      </c>
      <c r="M284" s="24" t="str">
        <f>Fixtures!A284</f>
        <v>Monaco</v>
      </c>
      <c r="N284" s="24" t="str">
        <f>Fixtures!E284</f>
        <v>Ligue 1</v>
      </c>
      <c r="O284" s="25">
        <f>IF(Fixtures!C284&gt;7,Fixtures!D284)</f>
        <v>43820</v>
      </c>
      <c r="P284" s="24" t="str">
        <f>Fixtures!B284</f>
        <v>Lille</v>
      </c>
      <c r="Q284" s="22">
        <f>VLOOKUP($P284,CornerStats!$A$3:$AE$577,5,FALSE)</f>
        <v>9.4166666666666661</v>
      </c>
      <c r="R284" s="22">
        <f>VLOOKUP($P284,CornerStats!$A$3:$AE$577,7,FALSE)</f>
        <v>9.5</v>
      </c>
      <c r="S284" s="22">
        <f>VLOOKUP($P284,CornerStats!$A$3:$AE$577,8,FALSE)</f>
        <v>4.916666666666667</v>
      </c>
      <c r="T284" s="22">
        <f>VLOOKUP($P284,CornerStats!$A$3:$AE$577,10,FALSE)</f>
        <v>5.333333333333333</v>
      </c>
      <c r="U284" s="29">
        <f>VLOOKUP($P284,CornerStats!$A$3:$AE$577,11,FALSE)</f>
        <v>4.5</v>
      </c>
      <c r="V284" s="29">
        <f>VLOOKUP($P284,CornerStats!$A$3:$AE$577,13,FALSE)</f>
        <v>4.166666666666667</v>
      </c>
      <c r="W284" s="27">
        <f>VLOOKUP($P284,CornerStats!$A$3:$AE$577,14,FALSE)</f>
        <v>0.41666666666666669</v>
      </c>
      <c r="X284" s="27">
        <f>VLOOKUP($P284,CornerStats!$A$3:$AE$577,16,FALSE)</f>
        <v>0.5</v>
      </c>
      <c r="Y284" s="27">
        <f>VLOOKUP($P284,CornerStats!$A$3:$AE$577,17,FALSE)</f>
        <v>0.41666666666666669</v>
      </c>
      <c r="Z284" s="27">
        <f>VLOOKUP($P284,CornerStats!$A$3:$AE$577,19,FALSE)</f>
        <v>0.5</v>
      </c>
      <c r="AA284" s="27">
        <f>VLOOKUP($P284,CornerStats!$A$3:$AE$577,20,FALSE)</f>
        <v>0.66666666666666663</v>
      </c>
      <c r="AB284" s="27">
        <f>VLOOKUP($P284,CornerStats!$A$3:$AE$577,22,FALSE)</f>
        <v>0.66666666666666663</v>
      </c>
    </row>
    <row r="285" spans="1:28" hidden="1" x14ac:dyDescent="0.3">
      <c r="A285" s="22">
        <f>VLOOKUP($M285,CornerStats!$A$3:$AE$577,5,FALSE)</f>
        <v>9.3333333333333339</v>
      </c>
      <c r="B285" s="22">
        <f>VLOOKUP($M285,CornerStats!$A$3:$AE$577,6,FALSE)</f>
        <v>8.6666666666666661</v>
      </c>
      <c r="C285" s="22">
        <f>VLOOKUP($M285,CornerStats!$A$3:$AE$577,8,FALSE)</f>
        <v>4.333333333333333</v>
      </c>
      <c r="D285" s="22">
        <f>VLOOKUP($M285,CornerStats!$A$3:$AE$577,9,FALSE)</f>
        <v>4.333333333333333</v>
      </c>
      <c r="E285" s="29">
        <f>VLOOKUP($M285,CornerStats!$A$3:$AE$577,11,FALSE)</f>
        <v>5</v>
      </c>
      <c r="F285" s="29">
        <f>VLOOKUP($M285,CornerStats!$A$3:$AE$577,12,FALSE)</f>
        <v>4.333333333333333</v>
      </c>
      <c r="G285" s="27">
        <f>VLOOKUP($M285,CornerStats!$A$3:$AE$577,14,FALSE)</f>
        <v>0.66666666666666663</v>
      </c>
      <c r="H285" s="27">
        <f>VLOOKUP($M285,CornerStats!$A$3:$AE$577,15,FALSE)</f>
        <v>0.66666666666666663</v>
      </c>
      <c r="I285" s="27">
        <f>VLOOKUP($M285,CornerStats!$A$3:$AE$577,17,FALSE)</f>
        <v>0.33333333333333331</v>
      </c>
      <c r="J285" s="27">
        <f>VLOOKUP($M285,CornerStats!$A$3:$AE$577,18,FALSE)</f>
        <v>0.16666666666666666</v>
      </c>
      <c r="K285" s="27">
        <f>VLOOKUP($M285,CornerStats!$A$3:$AE$577,20,FALSE)</f>
        <v>0.75</v>
      </c>
      <c r="L285" s="27">
        <f>VLOOKUP($M285,CornerStats!$A$3:$AE$577,21,FALSE)</f>
        <v>0.83333333333333337</v>
      </c>
      <c r="M285" s="24" t="str">
        <f>Fixtures!A285</f>
        <v>Reims</v>
      </c>
      <c r="N285" s="24" t="str">
        <f>Fixtures!E285</f>
        <v>Ligue 1</v>
      </c>
      <c r="O285" s="25">
        <f>IF(Fixtures!C285&gt;7,Fixtures!D285)</f>
        <v>43820</v>
      </c>
      <c r="P285" s="24" t="str">
        <f>Fixtures!B285</f>
        <v>Olympique Lyonnais</v>
      </c>
      <c r="Q285" s="22">
        <f>VLOOKUP($P285,CornerStats!$A$3:$AE$577,5,FALSE)</f>
        <v>9</v>
      </c>
      <c r="R285" s="22">
        <f>VLOOKUP($P285,CornerStats!$A$3:$AE$577,7,FALSE)</f>
        <v>7.666666666666667</v>
      </c>
      <c r="S285" s="22">
        <f>VLOOKUP($P285,CornerStats!$A$3:$AE$577,8,FALSE)</f>
        <v>4.166666666666667</v>
      </c>
      <c r="T285" s="22">
        <f>VLOOKUP($P285,CornerStats!$A$3:$AE$577,10,FALSE)</f>
        <v>3.3333333333333335</v>
      </c>
      <c r="U285" s="29">
        <f>VLOOKUP($P285,CornerStats!$A$3:$AE$577,11,FALSE)</f>
        <v>4.833333333333333</v>
      </c>
      <c r="V285" s="29">
        <f>VLOOKUP($P285,CornerStats!$A$3:$AE$577,13,FALSE)</f>
        <v>4.333333333333333</v>
      </c>
      <c r="W285" s="27">
        <f>VLOOKUP($P285,CornerStats!$A$3:$AE$577,14,FALSE)</f>
        <v>0.58333333333333337</v>
      </c>
      <c r="X285" s="27">
        <f>VLOOKUP($P285,CornerStats!$A$3:$AE$577,16,FALSE)</f>
        <v>0.33333333333333331</v>
      </c>
      <c r="Y285" s="27">
        <f>VLOOKUP($P285,CornerStats!$A$3:$AE$577,17,FALSE)</f>
        <v>0.16666666666666666</v>
      </c>
      <c r="Z285" s="27">
        <f>VLOOKUP($P285,CornerStats!$A$3:$AE$577,19,FALSE)</f>
        <v>0</v>
      </c>
      <c r="AA285" s="27">
        <f>VLOOKUP($P285,CornerStats!$A$3:$AE$577,20,FALSE)</f>
        <v>0.83333333333333337</v>
      </c>
      <c r="AB285" s="27">
        <f>VLOOKUP($P285,CornerStats!$A$3:$AE$577,22,FALSE)</f>
        <v>1</v>
      </c>
    </row>
    <row r="286" spans="1:28" hidden="1" x14ac:dyDescent="0.3">
      <c r="A286" s="22">
        <f>VLOOKUP($M286,CornerStats!$A$3:$AE$577,5,FALSE)</f>
        <v>10.083333333333334</v>
      </c>
      <c r="B286" s="22">
        <f>VLOOKUP($M286,CornerStats!$A$3:$AE$577,6,FALSE)</f>
        <v>8.5</v>
      </c>
      <c r="C286" s="22">
        <f>VLOOKUP($M286,CornerStats!$A$3:$AE$577,8,FALSE)</f>
        <v>5.916666666666667</v>
      </c>
      <c r="D286" s="22">
        <f>VLOOKUP($M286,CornerStats!$A$3:$AE$577,9,FALSE)</f>
        <v>5.5</v>
      </c>
      <c r="E286" s="29">
        <f>VLOOKUP($M286,CornerStats!$A$3:$AE$577,11,FALSE)</f>
        <v>4.166666666666667</v>
      </c>
      <c r="F286" s="29">
        <f>VLOOKUP($M286,CornerStats!$A$3:$AE$577,12,FALSE)</f>
        <v>3</v>
      </c>
      <c r="G286" s="27">
        <f>VLOOKUP($M286,CornerStats!$A$3:$AE$577,14,FALSE)</f>
        <v>0.5</v>
      </c>
      <c r="H286" s="27">
        <f>VLOOKUP($M286,CornerStats!$A$3:$AE$577,15,FALSE)</f>
        <v>0.33333333333333331</v>
      </c>
      <c r="I286" s="27">
        <f>VLOOKUP($M286,CornerStats!$A$3:$AE$577,17,FALSE)</f>
        <v>0.41666666666666669</v>
      </c>
      <c r="J286" s="27">
        <f>VLOOKUP($M286,CornerStats!$A$3:$AE$577,18,FALSE)</f>
        <v>0.16666666666666666</v>
      </c>
      <c r="K286" s="27">
        <f>VLOOKUP($M286,CornerStats!$A$3:$AE$577,20,FALSE)</f>
        <v>0.66666666666666663</v>
      </c>
      <c r="L286" s="27">
        <f>VLOOKUP($M286,CornerStats!$A$3:$AE$577,21,FALSE)</f>
        <v>0.83333333333333337</v>
      </c>
      <c r="M286" s="24" t="str">
        <f>Fixtures!A286</f>
        <v>Nantes</v>
      </c>
      <c r="N286" s="24" t="str">
        <f>Fixtures!E286</f>
        <v>Ligue 1</v>
      </c>
      <c r="O286" s="25">
        <f>IF(Fixtures!C286&gt;7,Fixtures!D286)</f>
        <v>43820</v>
      </c>
      <c r="P286" s="24" t="str">
        <f>Fixtures!B286</f>
        <v>Angers SCO</v>
      </c>
      <c r="Q286" s="22">
        <f>VLOOKUP($P286,CornerStats!$A$3:$AE$577,5,FALSE)</f>
        <v>9.3333333333333339</v>
      </c>
      <c r="R286" s="22">
        <f>VLOOKUP($P286,CornerStats!$A$3:$AE$577,7,FALSE)</f>
        <v>9</v>
      </c>
      <c r="S286" s="22">
        <f>VLOOKUP($P286,CornerStats!$A$3:$AE$577,8,FALSE)</f>
        <v>5.5</v>
      </c>
      <c r="T286" s="22">
        <f>VLOOKUP($P286,CornerStats!$A$3:$AE$577,10,FALSE)</f>
        <v>4.5999999999999996</v>
      </c>
      <c r="U286" s="29">
        <f>VLOOKUP($P286,CornerStats!$A$3:$AE$577,11,FALSE)</f>
        <v>3.8333333333333335</v>
      </c>
      <c r="V286" s="29">
        <f>VLOOKUP($P286,CornerStats!$A$3:$AE$577,13,FALSE)</f>
        <v>4.4000000000000004</v>
      </c>
      <c r="W286" s="27">
        <f>VLOOKUP($P286,CornerStats!$A$3:$AE$577,14,FALSE)</f>
        <v>0.41666666666666669</v>
      </c>
      <c r="X286" s="27">
        <f>VLOOKUP($P286,CornerStats!$A$3:$AE$577,16,FALSE)</f>
        <v>0.2</v>
      </c>
      <c r="Y286" s="27">
        <f>VLOOKUP($P286,CornerStats!$A$3:$AE$577,17,FALSE)</f>
        <v>0.33333333333333331</v>
      </c>
      <c r="Z286" s="27">
        <f>VLOOKUP($P286,CornerStats!$A$3:$AE$577,19,FALSE)</f>
        <v>0.2</v>
      </c>
      <c r="AA286" s="27">
        <f>VLOOKUP($P286,CornerStats!$A$3:$AE$577,20,FALSE)</f>
        <v>0.66666666666666663</v>
      </c>
      <c r="AB286" s="27">
        <f>VLOOKUP($P286,CornerStats!$A$3:$AE$577,22,FALSE)</f>
        <v>0.8</v>
      </c>
    </row>
    <row r="287" spans="1:28" hidden="1" x14ac:dyDescent="0.3">
      <c r="A287" s="22">
        <f>VLOOKUP($M287,CornerStats!$A$3:$AE$577,5,FALSE)</f>
        <v>9.6666666666666661</v>
      </c>
      <c r="B287" s="22">
        <f>VLOOKUP($M287,CornerStats!$A$3:$AE$577,6,FALSE)</f>
        <v>10</v>
      </c>
      <c r="C287" s="22">
        <f>VLOOKUP($M287,CornerStats!$A$3:$AE$577,8,FALSE)</f>
        <v>4.333333333333333</v>
      </c>
      <c r="D287" s="22">
        <f>VLOOKUP($M287,CornerStats!$A$3:$AE$577,9,FALSE)</f>
        <v>4.833333333333333</v>
      </c>
      <c r="E287" s="29">
        <f>VLOOKUP($M287,CornerStats!$A$3:$AE$577,11,FALSE)</f>
        <v>5.333333333333333</v>
      </c>
      <c r="F287" s="29">
        <f>VLOOKUP($M287,CornerStats!$A$3:$AE$577,12,FALSE)</f>
        <v>5.166666666666667</v>
      </c>
      <c r="G287" s="27">
        <f>VLOOKUP($M287,CornerStats!$A$3:$AE$577,14,FALSE)</f>
        <v>0.75</v>
      </c>
      <c r="H287" s="27">
        <f>VLOOKUP($M287,CornerStats!$A$3:$AE$577,15,FALSE)</f>
        <v>0.83333333333333337</v>
      </c>
      <c r="I287" s="27">
        <f>VLOOKUP($M287,CornerStats!$A$3:$AE$577,17,FALSE)</f>
        <v>0.41666666666666669</v>
      </c>
      <c r="J287" s="27">
        <f>VLOOKUP($M287,CornerStats!$A$3:$AE$577,18,FALSE)</f>
        <v>0.33333333333333331</v>
      </c>
      <c r="K287" s="27">
        <f>VLOOKUP($M287,CornerStats!$A$3:$AE$577,20,FALSE)</f>
        <v>0.75</v>
      </c>
      <c r="L287" s="27">
        <f>VLOOKUP($M287,CornerStats!$A$3:$AE$577,21,FALSE)</f>
        <v>0.83333333333333337</v>
      </c>
      <c r="M287" s="24" t="str">
        <f>Fixtures!A287</f>
        <v>Nice</v>
      </c>
      <c r="N287" s="24" t="str">
        <f>Fixtures!E287</f>
        <v>Ligue 1</v>
      </c>
      <c r="O287" s="25">
        <f>IF(Fixtures!C287&gt;7,Fixtures!D287)</f>
        <v>43820</v>
      </c>
      <c r="P287" s="24" t="str">
        <f>Fixtures!B287</f>
        <v>Toulouse</v>
      </c>
      <c r="Q287" s="22">
        <f>VLOOKUP($P287,CornerStats!$A$3:$AE$577,5,FALSE)</f>
        <v>11.166666666666666</v>
      </c>
      <c r="R287" s="22">
        <f>VLOOKUP($P287,CornerStats!$A$3:$AE$577,7,FALSE)</f>
        <v>12.166666666666666</v>
      </c>
      <c r="S287" s="22">
        <f>VLOOKUP($P287,CornerStats!$A$3:$AE$577,8,FALSE)</f>
        <v>5.166666666666667</v>
      </c>
      <c r="T287" s="22">
        <f>VLOOKUP($P287,CornerStats!$A$3:$AE$577,10,FALSE)</f>
        <v>5.5</v>
      </c>
      <c r="U287" s="29">
        <f>VLOOKUP($P287,CornerStats!$A$3:$AE$577,11,FALSE)</f>
        <v>6</v>
      </c>
      <c r="V287" s="29">
        <f>VLOOKUP($P287,CornerStats!$A$3:$AE$577,13,FALSE)</f>
        <v>6.666666666666667</v>
      </c>
      <c r="W287" s="27">
        <f>VLOOKUP($P287,CornerStats!$A$3:$AE$577,14,FALSE)</f>
        <v>0.83333333333333337</v>
      </c>
      <c r="X287" s="27">
        <f>VLOOKUP($P287,CornerStats!$A$3:$AE$577,16,FALSE)</f>
        <v>1</v>
      </c>
      <c r="Y287" s="27">
        <f>VLOOKUP($P287,CornerStats!$A$3:$AE$577,17,FALSE)</f>
        <v>0.58333333333333337</v>
      </c>
      <c r="Z287" s="27">
        <f>VLOOKUP($P287,CornerStats!$A$3:$AE$577,19,FALSE)</f>
        <v>0.83333333333333337</v>
      </c>
      <c r="AA287" s="27">
        <f>VLOOKUP($P287,CornerStats!$A$3:$AE$577,20,FALSE)</f>
        <v>0.5</v>
      </c>
      <c r="AB287" s="27">
        <f>VLOOKUP($P287,CornerStats!$A$3:$AE$577,22,FALSE)</f>
        <v>0.33333333333333331</v>
      </c>
    </row>
    <row r="288" spans="1:28" hidden="1" x14ac:dyDescent="0.3">
      <c r="A288" s="22">
        <f>VLOOKUP($M288,CornerStats!$A$3:$AE$577,5,FALSE)</f>
        <v>10.166666666666666</v>
      </c>
      <c r="B288" s="22">
        <f>VLOOKUP($M288,CornerStats!$A$3:$AE$577,6,FALSE)</f>
        <v>9.1666666666666661</v>
      </c>
      <c r="C288" s="22">
        <f>VLOOKUP($M288,CornerStats!$A$3:$AE$577,8,FALSE)</f>
        <v>7.416666666666667</v>
      </c>
      <c r="D288" s="22">
        <f>VLOOKUP($M288,CornerStats!$A$3:$AE$577,9,FALSE)</f>
        <v>6</v>
      </c>
      <c r="E288" s="29">
        <f>VLOOKUP($M288,CornerStats!$A$3:$AE$577,11,FALSE)</f>
        <v>2.75</v>
      </c>
      <c r="F288" s="29">
        <f>VLOOKUP($M288,CornerStats!$A$3:$AE$577,12,FALSE)</f>
        <v>3.1666666666666665</v>
      </c>
      <c r="G288" s="27">
        <f>VLOOKUP($M288,CornerStats!$A$3:$AE$577,14,FALSE)</f>
        <v>0.66666666666666663</v>
      </c>
      <c r="H288" s="27">
        <f>VLOOKUP($M288,CornerStats!$A$3:$AE$577,15,FALSE)</f>
        <v>0.33333333333333331</v>
      </c>
      <c r="I288" s="27">
        <f>VLOOKUP($M288,CornerStats!$A$3:$AE$577,17,FALSE)</f>
        <v>0.5</v>
      </c>
      <c r="J288" s="27">
        <f>VLOOKUP($M288,CornerStats!$A$3:$AE$577,18,FALSE)</f>
        <v>0.33333333333333331</v>
      </c>
      <c r="K288" s="27">
        <f>VLOOKUP($M288,CornerStats!$A$3:$AE$577,20,FALSE)</f>
        <v>0.66666666666666663</v>
      </c>
      <c r="L288" s="27">
        <f>VLOOKUP($M288,CornerStats!$A$3:$AE$577,21,FALSE)</f>
        <v>0.66666666666666663</v>
      </c>
      <c r="M288" s="24" t="str">
        <f>Fixtures!A288</f>
        <v>PSG</v>
      </c>
      <c r="N288" s="24" t="str">
        <f>Fixtures!E288</f>
        <v>Ligue 1</v>
      </c>
      <c r="O288" s="25">
        <f>IF(Fixtures!C288&gt;7,Fixtures!D288)</f>
        <v>43820</v>
      </c>
      <c r="P288" s="24" t="str">
        <f>Fixtures!B288</f>
        <v>Amiens SC</v>
      </c>
      <c r="Q288" s="22">
        <f>VLOOKUP($P288,CornerStats!$A$3:$AE$577,5,FALSE)</f>
        <v>9.4166666666666661</v>
      </c>
      <c r="R288" s="22">
        <f>VLOOKUP($P288,CornerStats!$A$3:$AE$577,7,FALSE)</f>
        <v>10</v>
      </c>
      <c r="S288" s="22">
        <f>VLOOKUP($P288,CornerStats!$A$3:$AE$577,8,FALSE)</f>
        <v>3.9166666666666665</v>
      </c>
      <c r="T288" s="22">
        <f>VLOOKUP($P288,CornerStats!$A$3:$AE$577,10,FALSE)</f>
        <v>4.833333333333333</v>
      </c>
      <c r="U288" s="29">
        <f>VLOOKUP($P288,CornerStats!$A$3:$AE$577,11,FALSE)</f>
        <v>5.5</v>
      </c>
      <c r="V288" s="29">
        <f>VLOOKUP($P288,CornerStats!$A$3:$AE$577,13,FALSE)</f>
        <v>5.166666666666667</v>
      </c>
      <c r="W288" s="27">
        <f>VLOOKUP($P288,CornerStats!$A$3:$AE$577,14,FALSE)</f>
        <v>0.66666666666666663</v>
      </c>
      <c r="X288" s="27">
        <f>VLOOKUP($P288,CornerStats!$A$3:$AE$577,16,FALSE)</f>
        <v>0.83333333333333337</v>
      </c>
      <c r="Y288" s="27">
        <f>VLOOKUP($P288,CornerStats!$A$3:$AE$577,17,FALSE)</f>
        <v>0.33333333333333331</v>
      </c>
      <c r="Z288" s="27">
        <f>VLOOKUP($P288,CornerStats!$A$3:$AE$577,19,FALSE)</f>
        <v>0.33333333333333331</v>
      </c>
      <c r="AA288" s="27">
        <f>VLOOKUP($P288,CornerStats!$A$3:$AE$577,20,FALSE)</f>
        <v>0.66666666666666663</v>
      </c>
      <c r="AB288" s="27">
        <f>VLOOKUP($P288,CornerStats!$A$3:$AE$577,22,FALSE)</f>
        <v>0.66666666666666663</v>
      </c>
    </row>
    <row r="289" spans="1:28" hidden="1" x14ac:dyDescent="0.3">
      <c r="A289" s="22">
        <f>VLOOKUP($M289,CornerStats!$A$3:$AE$577,5,FALSE)</f>
        <v>10.166666666666666</v>
      </c>
      <c r="B289" s="22">
        <f>VLOOKUP($M289,CornerStats!$A$3:$AE$577,6,FALSE)</f>
        <v>11</v>
      </c>
      <c r="C289" s="22">
        <f>VLOOKUP($M289,CornerStats!$A$3:$AE$577,8,FALSE)</f>
        <v>5.333333333333333</v>
      </c>
      <c r="D289" s="22">
        <f>VLOOKUP($M289,CornerStats!$A$3:$AE$577,9,FALSE)</f>
        <v>6.833333333333333</v>
      </c>
      <c r="E289" s="29">
        <f>VLOOKUP($M289,CornerStats!$A$3:$AE$577,11,FALSE)</f>
        <v>4.833333333333333</v>
      </c>
      <c r="F289" s="29">
        <f>VLOOKUP($M289,CornerStats!$A$3:$AE$577,12,FALSE)</f>
        <v>4.166666666666667</v>
      </c>
      <c r="G289" s="27">
        <f>VLOOKUP($M289,CornerStats!$A$3:$AE$577,14,FALSE)</f>
        <v>0.66666666666666663</v>
      </c>
      <c r="H289" s="27">
        <f>VLOOKUP($M289,CornerStats!$A$3:$AE$577,15,FALSE)</f>
        <v>0.66666666666666663</v>
      </c>
      <c r="I289" s="27">
        <f>VLOOKUP($M289,CornerStats!$A$3:$AE$577,17,FALSE)</f>
        <v>0.41666666666666669</v>
      </c>
      <c r="J289" s="27">
        <f>VLOOKUP($M289,CornerStats!$A$3:$AE$577,18,FALSE)</f>
        <v>0.66666666666666663</v>
      </c>
      <c r="K289" s="27">
        <f>VLOOKUP($M289,CornerStats!$A$3:$AE$577,20,FALSE)</f>
        <v>0.83333333333333337</v>
      </c>
      <c r="L289" s="27">
        <f>VLOOKUP($M289,CornerStats!$A$3:$AE$577,21,FALSE)</f>
        <v>0.66666666666666663</v>
      </c>
      <c r="M289" s="24" t="str">
        <f>Fixtures!A289</f>
        <v>Olympique Marseille</v>
      </c>
      <c r="N289" s="24" t="str">
        <f>Fixtures!E289</f>
        <v>Ligue 1</v>
      </c>
      <c r="O289" s="25">
        <f>IF(Fixtures!C289&gt;7,Fixtures!D289)</f>
        <v>43820</v>
      </c>
      <c r="P289" s="24" t="str">
        <f>Fixtures!B289</f>
        <v>Nîmes</v>
      </c>
      <c r="Q289" s="22">
        <f>VLOOKUP($P289,CornerStats!$A$3:$AE$577,5,FALSE)</f>
        <v>10.727272727272727</v>
      </c>
      <c r="R289" s="22">
        <f>VLOOKUP($P289,CornerStats!$A$3:$AE$577,7,FALSE)</f>
        <v>10.5</v>
      </c>
      <c r="S289" s="22">
        <f>VLOOKUP($P289,CornerStats!$A$3:$AE$577,8,FALSE)</f>
        <v>5.6363636363636367</v>
      </c>
      <c r="T289" s="22">
        <f>VLOOKUP($P289,CornerStats!$A$3:$AE$577,10,FALSE)</f>
        <v>5.5</v>
      </c>
      <c r="U289" s="29">
        <f>VLOOKUP($P289,CornerStats!$A$3:$AE$577,11,FALSE)</f>
        <v>5.0909090909090908</v>
      </c>
      <c r="V289" s="29">
        <f>VLOOKUP($P289,CornerStats!$A$3:$AE$577,13,FALSE)</f>
        <v>5</v>
      </c>
      <c r="W289" s="27">
        <f>VLOOKUP($P289,CornerStats!$A$3:$AE$577,14,FALSE)</f>
        <v>0.72727272727272729</v>
      </c>
      <c r="X289" s="27">
        <f>VLOOKUP($P289,CornerStats!$A$3:$AE$577,16,FALSE)</f>
        <v>0.66666666666666663</v>
      </c>
      <c r="Y289" s="27">
        <f>VLOOKUP($P289,CornerStats!$A$3:$AE$577,17,FALSE)</f>
        <v>0.54545454545454541</v>
      </c>
      <c r="Z289" s="27">
        <f>VLOOKUP($P289,CornerStats!$A$3:$AE$577,19,FALSE)</f>
        <v>0.5</v>
      </c>
      <c r="AA289" s="27">
        <f>VLOOKUP($P289,CornerStats!$A$3:$AE$577,20,FALSE)</f>
        <v>0.45454545454545453</v>
      </c>
      <c r="AB289" s="27">
        <f>VLOOKUP($P289,CornerStats!$A$3:$AE$577,22,FALSE)</f>
        <v>0.5</v>
      </c>
    </row>
    <row r="290" spans="1:28" hidden="1" x14ac:dyDescent="0.3">
      <c r="A290" s="22">
        <f>VLOOKUP($M290,CornerStats!$A$3:$AE$577,5,FALSE)</f>
        <v>10.6</v>
      </c>
      <c r="B290" s="22">
        <f>VLOOKUP($M290,CornerStats!$A$3:$AE$577,6,FALSE)</f>
        <v>12.2</v>
      </c>
      <c r="C290" s="22">
        <f>VLOOKUP($M290,CornerStats!$A$3:$AE$577,8,FALSE)</f>
        <v>7.3</v>
      </c>
      <c r="D290" s="22">
        <f>VLOOKUP($M290,CornerStats!$A$3:$AE$577,9,FALSE)</f>
        <v>10.199999999999999</v>
      </c>
      <c r="E290" s="29">
        <f>VLOOKUP($M290,CornerStats!$A$3:$AE$577,11,FALSE)</f>
        <v>3.3</v>
      </c>
      <c r="F290" s="29">
        <f>VLOOKUP($M290,CornerStats!$A$3:$AE$577,12,FALSE)</f>
        <v>2</v>
      </c>
      <c r="G290" s="27">
        <f>VLOOKUP($M290,CornerStats!$A$3:$AE$577,14,FALSE)</f>
        <v>0.8</v>
      </c>
      <c r="H290" s="27">
        <f>VLOOKUP($M290,CornerStats!$A$3:$AE$577,15,FALSE)</f>
        <v>1</v>
      </c>
      <c r="I290" s="27">
        <f>VLOOKUP($M290,CornerStats!$A$3:$AE$577,17,FALSE)</f>
        <v>0.5</v>
      </c>
      <c r="J290" s="27">
        <f>VLOOKUP($M290,CornerStats!$A$3:$AE$577,18,FALSE)</f>
        <v>0.8</v>
      </c>
      <c r="K290" s="27">
        <f>VLOOKUP($M290,CornerStats!$A$3:$AE$577,20,FALSE)</f>
        <v>0.6</v>
      </c>
      <c r="L290" s="27">
        <f>VLOOKUP($M290,CornerStats!$A$3:$AE$577,21,FALSE)</f>
        <v>0.4</v>
      </c>
      <c r="M290" s="24" t="str">
        <f>Fixtures!A290</f>
        <v>Bayern Munich</v>
      </c>
      <c r="N290" s="24" t="str">
        <f>Fixtures!E290</f>
        <v>Bundesliga</v>
      </c>
      <c r="O290" s="25">
        <f>IF(Fixtures!C290&gt;7,Fixtures!D290)</f>
        <v>43820</v>
      </c>
      <c r="P290" s="24" t="str">
        <f>Fixtures!B290</f>
        <v>Wolfsburg</v>
      </c>
      <c r="Q290" s="22">
        <f>VLOOKUP($P290,CornerStats!$A$3:$AE$577,5,FALSE)</f>
        <v>9</v>
      </c>
      <c r="R290" s="22">
        <f>VLOOKUP($P290,CornerStats!$A$3:$AE$577,7,FALSE)</f>
        <v>8.8000000000000007</v>
      </c>
      <c r="S290" s="22">
        <f>VLOOKUP($P290,CornerStats!$A$3:$AE$577,8,FALSE)</f>
        <v>4.3</v>
      </c>
      <c r="T290" s="22">
        <f>VLOOKUP($P290,CornerStats!$A$3:$AE$577,10,FALSE)</f>
        <v>3.8</v>
      </c>
      <c r="U290" s="29">
        <f>VLOOKUP($P290,CornerStats!$A$3:$AE$577,11,FALSE)</f>
        <v>4.7</v>
      </c>
      <c r="V290" s="29">
        <f>VLOOKUP($P290,CornerStats!$A$3:$AE$577,13,FALSE)</f>
        <v>5</v>
      </c>
      <c r="W290" s="27">
        <f>VLOOKUP($P290,CornerStats!$A$3:$AE$577,14,FALSE)</f>
        <v>0.6</v>
      </c>
      <c r="X290" s="27">
        <f>VLOOKUP($P290,CornerStats!$A$3:$AE$577,16,FALSE)</f>
        <v>0.6</v>
      </c>
      <c r="Y290" s="27">
        <f>VLOOKUP($P290,CornerStats!$A$3:$AE$577,17,FALSE)</f>
        <v>0.3</v>
      </c>
      <c r="Z290" s="27">
        <f>VLOOKUP($P290,CornerStats!$A$3:$AE$577,19,FALSE)</f>
        <v>0.4</v>
      </c>
      <c r="AA290" s="27">
        <f>VLOOKUP($P290,CornerStats!$A$3:$AE$577,20,FALSE)</f>
        <v>1</v>
      </c>
      <c r="AB290" s="27">
        <f>VLOOKUP($P290,CornerStats!$A$3:$AE$577,22,FALSE)</f>
        <v>1</v>
      </c>
    </row>
    <row r="291" spans="1:28" hidden="1" x14ac:dyDescent="0.3">
      <c r="A291" s="22">
        <f>VLOOKUP($M291,CornerStats!$A$3:$AE$577,5,FALSE)</f>
        <v>8.6</v>
      </c>
      <c r="B291" s="22">
        <f>VLOOKUP($M291,CornerStats!$A$3:$AE$577,6,FALSE)</f>
        <v>7.8</v>
      </c>
      <c r="C291" s="22">
        <f>VLOOKUP($M291,CornerStats!$A$3:$AE$577,8,FALSE)</f>
        <v>4.3</v>
      </c>
      <c r="D291" s="22">
        <f>VLOOKUP($M291,CornerStats!$A$3:$AE$577,9,FALSE)</f>
        <v>4.2</v>
      </c>
      <c r="E291" s="29">
        <f>VLOOKUP($M291,CornerStats!$A$3:$AE$577,11,FALSE)</f>
        <v>4.3</v>
      </c>
      <c r="F291" s="29">
        <f>VLOOKUP($M291,CornerStats!$A$3:$AE$577,12,FALSE)</f>
        <v>3.6</v>
      </c>
      <c r="G291" s="27">
        <f>VLOOKUP($M291,CornerStats!$A$3:$AE$577,14,FALSE)</f>
        <v>0.6</v>
      </c>
      <c r="H291" s="27">
        <f>VLOOKUP($M291,CornerStats!$A$3:$AE$577,15,FALSE)</f>
        <v>0.4</v>
      </c>
      <c r="I291" s="27">
        <f>VLOOKUP($M291,CornerStats!$A$3:$AE$577,17,FALSE)</f>
        <v>0.3</v>
      </c>
      <c r="J291" s="27">
        <f>VLOOKUP($M291,CornerStats!$A$3:$AE$577,18,FALSE)</f>
        <v>0.2</v>
      </c>
      <c r="K291" s="27">
        <f>VLOOKUP($M291,CornerStats!$A$3:$AE$577,20,FALSE)</f>
        <v>0.8</v>
      </c>
      <c r="L291" s="27">
        <f>VLOOKUP($M291,CornerStats!$A$3:$AE$577,21,FALSE)</f>
        <v>0.8</v>
      </c>
      <c r="M291" s="24" t="str">
        <f>Fixtures!A291</f>
        <v>RB Leipzig</v>
      </c>
      <c r="N291" s="24" t="str">
        <f>Fixtures!E291</f>
        <v>Bundesliga</v>
      </c>
      <c r="O291" s="25">
        <f>IF(Fixtures!C291&gt;7,Fixtures!D291)</f>
        <v>43820</v>
      </c>
      <c r="P291" s="24" t="str">
        <f>Fixtures!B291</f>
        <v>Augsburg</v>
      </c>
      <c r="Q291" s="22">
        <f>VLOOKUP($P291,CornerStats!$A$3:$AE$577,5,FALSE)</f>
        <v>8.5</v>
      </c>
      <c r="R291" s="22">
        <f>VLOOKUP($P291,CornerStats!$A$3:$AE$577,7,FALSE)</f>
        <v>8.8000000000000007</v>
      </c>
      <c r="S291" s="22">
        <f>VLOOKUP($P291,CornerStats!$A$3:$AE$577,8,FALSE)</f>
        <v>2.6</v>
      </c>
      <c r="T291" s="22">
        <f>VLOOKUP($P291,CornerStats!$A$3:$AE$577,10,FALSE)</f>
        <v>3.2</v>
      </c>
      <c r="U291" s="29">
        <f>VLOOKUP($P291,CornerStats!$A$3:$AE$577,11,FALSE)</f>
        <v>5.9</v>
      </c>
      <c r="V291" s="29">
        <f>VLOOKUP($P291,CornerStats!$A$3:$AE$577,13,FALSE)</f>
        <v>5.6</v>
      </c>
      <c r="W291" s="27">
        <f>VLOOKUP($P291,CornerStats!$A$3:$AE$577,14,FALSE)</f>
        <v>0.5</v>
      </c>
      <c r="X291" s="27">
        <f>VLOOKUP($P291,CornerStats!$A$3:$AE$577,16,FALSE)</f>
        <v>0.6</v>
      </c>
      <c r="Y291" s="27">
        <f>VLOOKUP($P291,CornerStats!$A$3:$AE$577,17,FALSE)</f>
        <v>0.2</v>
      </c>
      <c r="Z291" s="27">
        <f>VLOOKUP($P291,CornerStats!$A$3:$AE$577,19,FALSE)</f>
        <v>0.2</v>
      </c>
      <c r="AA291" s="27">
        <f>VLOOKUP($P291,CornerStats!$A$3:$AE$577,20,FALSE)</f>
        <v>0.9</v>
      </c>
      <c r="AB291" s="27">
        <f>VLOOKUP($P291,CornerStats!$A$3:$AE$577,22,FALSE)</f>
        <v>1</v>
      </c>
    </row>
    <row r="292" spans="1:28" hidden="1" x14ac:dyDescent="0.3">
      <c r="A292" s="22">
        <f>VLOOKUP($M292,CornerStats!$A$3:$AE$577,5,FALSE)</f>
        <v>9.3000000000000007</v>
      </c>
      <c r="B292" s="22">
        <f>VLOOKUP($M292,CornerStats!$A$3:$AE$577,6,FALSE)</f>
        <v>8.75</v>
      </c>
      <c r="C292" s="22">
        <f>VLOOKUP($M292,CornerStats!$A$3:$AE$577,8,FALSE)</f>
        <v>3.5</v>
      </c>
      <c r="D292" s="22">
        <f>VLOOKUP($M292,CornerStats!$A$3:$AE$577,9,FALSE)</f>
        <v>4</v>
      </c>
      <c r="E292" s="29">
        <f>VLOOKUP($M292,CornerStats!$A$3:$AE$577,11,FALSE)</f>
        <v>5.8</v>
      </c>
      <c r="F292" s="29">
        <f>VLOOKUP($M292,CornerStats!$A$3:$AE$577,12,FALSE)</f>
        <v>4.75</v>
      </c>
      <c r="G292" s="27">
        <f>VLOOKUP($M292,CornerStats!$A$3:$AE$577,14,FALSE)</f>
        <v>0.6</v>
      </c>
      <c r="H292" s="27">
        <f>VLOOKUP($M292,CornerStats!$A$3:$AE$577,15,FALSE)</f>
        <v>0.5</v>
      </c>
      <c r="I292" s="27">
        <f>VLOOKUP($M292,CornerStats!$A$3:$AE$577,17,FALSE)</f>
        <v>0.4</v>
      </c>
      <c r="J292" s="27">
        <f>VLOOKUP($M292,CornerStats!$A$3:$AE$577,18,FALSE)</f>
        <v>0.25</v>
      </c>
      <c r="K292" s="27">
        <f>VLOOKUP($M292,CornerStats!$A$3:$AE$577,20,FALSE)</f>
        <v>0.7</v>
      </c>
      <c r="L292" s="27">
        <f>VLOOKUP($M292,CornerStats!$A$3:$AE$577,21,FALSE)</f>
        <v>1</v>
      </c>
      <c r="M292" s="24" t="str">
        <f>Fixtures!A292</f>
        <v>Hertha BSC</v>
      </c>
      <c r="N292" s="24" t="str">
        <f>Fixtures!E292</f>
        <v>Bundesliga</v>
      </c>
      <c r="O292" s="25">
        <f>IF(Fixtures!C292&gt;7,Fixtures!D292)</f>
        <v>43820</v>
      </c>
      <c r="P292" s="24" t="str">
        <f>Fixtures!B292</f>
        <v>Borussia M'gladbach</v>
      </c>
      <c r="Q292" s="22">
        <f>VLOOKUP($P292,CornerStats!$A$3:$AE$577,5,FALSE)</f>
        <v>11.6</v>
      </c>
      <c r="R292" s="22">
        <f>VLOOKUP($P292,CornerStats!$A$3:$AE$577,7,FALSE)</f>
        <v>11.4</v>
      </c>
      <c r="S292" s="22">
        <f>VLOOKUP($P292,CornerStats!$A$3:$AE$577,8,FALSE)</f>
        <v>5.9</v>
      </c>
      <c r="T292" s="22">
        <f>VLOOKUP($P292,CornerStats!$A$3:$AE$577,10,FALSE)</f>
        <v>5</v>
      </c>
      <c r="U292" s="29">
        <f>VLOOKUP($P292,CornerStats!$A$3:$AE$577,11,FALSE)</f>
        <v>5.7</v>
      </c>
      <c r="V292" s="29">
        <f>VLOOKUP($P292,CornerStats!$A$3:$AE$577,13,FALSE)</f>
        <v>6.4</v>
      </c>
      <c r="W292" s="27">
        <f>VLOOKUP($P292,CornerStats!$A$3:$AE$577,14,FALSE)</f>
        <v>0.8</v>
      </c>
      <c r="X292" s="27">
        <f>VLOOKUP($P292,CornerStats!$A$3:$AE$577,16,FALSE)</f>
        <v>0.6</v>
      </c>
      <c r="Y292" s="27">
        <f>VLOOKUP($P292,CornerStats!$A$3:$AE$577,17,FALSE)</f>
        <v>0.7</v>
      </c>
      <c r="Z292" s="27">
        <f>VLOOKUP($P292,CornerStats!$A$3:$AE$577,19,FALSE)</f>
        <v>0.6</v>
      </c>
      <c r="AA292" s="27">
        <f>VLOOKUP($P292,CornerStats!$A$3:$AE$577,20,FALSE)</f>
        <v>0.6</v>
      </c>
      <c r="AB292" s="27">
        <f>VLOOKUP($P292,CornerStats!$A$3:$AE$577,22,FALSE)</f>
        <v>0.6</v>
      </c>
    </row>
    <row r="293" spans="1:28" hidden="1" x14ac:dyDescent="0.3">
      <c r="A293" s="22">
        <f>VLOOKUP($M293,CornerStats!$A$3:$AE$577,5,FALSE)</f>
        <v>10.7</v>
      </c>
      <c r="B293" s="22">
        <f>VLOOKUP($M293,CornerStats!$A$3:$AE$577,6,FALSE)</f>
        <v>10.75</v>
      </c>
      <c r="C293" s="22">
        <f>VLOOKUP($M293,CornerStats!$A$3:$AE$577,8,FALSE)</f>
        <v>5</v>
      </c>
      <c r="D293" s="22">
        <f>VLOOKUP($M293,CornerStats!$A$3:$AE$577,9,FALSE)</f>
        <v>6</v>
      </c>
      <c r="E293" s="29">
        <f>VLOOKUP($M293,CornerStats!$A$3:$AE$577,11,FALSE)</f>
        <v>5.7</v>
      </c>
      <c r="F293" s="29">
        <f>VLOOKUP($M293,CornerStats!$A$3:$AE$577,12,FALSE)</f>
        <v>4.75</v>
      </c>
      <c r="G293" s="27">
        <f>VLOOKUP($M293,CornerStats!$A$3:$AE$577,14,FALSE)</f>
        <v>0.8</v>
      </c>
      <c r="H293" s="27">
        <f>VLOOKUP($M293,CornerStats!$A$3:$AE$577,15,FALSE)</f>
        <v>0.75</v>
      </c>
      <c r="I293" s="27">
        <f>VLOOKUP($M293,CornerStats!$A$3:$AE$577,17,FALSE)</f>
        <v>0.4</v>
      </c>
      <c r="J293" s="27">
        <f>VLOOKUP($M293,CornerStats!$A$3:$AE$577,18,FALSE)</f>
        <v>0.5</v>
      </c>
      <c r="K293" s="27">
        <f>VLOOKUP($M293,CornerStats!$A$3:$AE$577,20,FALSE)</f>
        <v>0.8</v>
      </c>
      <c r="L293" s="27">
        <f>VLOOKUP($M293,CornerStats!$A$3:$AE$577,21,FALSE)</f>
        <v>0.75</v>
      </c>
      <c r="M293" s="24" t="str">
        <f>Fixtures!A293</f>
        <v>Mainz 05</v>
      </c>
      <c r="N293" s="24" t="str">
        <f>Fixtures!E293</f>
        <v>Bundesliga</v>
      </c>
      <c r="O293" s="25">
        <f>IF(Fixtures!C293&gt;7,Fixtures!D293)</f>
        <v>43820</v>
      </c>
      <c r="P293" s="24" t="str">
        <f>Fixtures!B293</f>
        <v>Bayer Leverkusen</v>
      </c>
      <c r="Q293" s="22">
        <f>VLOOKUP($P293,CornerStats!$A$3:$AE$577,5,FALSE)</f>
        <v>8.9</v>
      </c>
      <c r="R293" s="22">
        <f>VLOOKUP($P293,CornerStats!$A$3:$AE$577,7,FALSE)</f>
        <v>5.25</v>
      </c>
      <c r="S293" s="22">
        <f>VLOOKUP($P293,CornerStats!$A$3:$AE$577,8,FALSE)</f>
        <v>7.2</v>
      </c>
      <c r="T293" s="22">
        <f>VLOOKUP($P293,CornerStats!$A$3:$AE$577,10,FALSE)</f>
        <v>3</v>
      </c>
      <c r="U293" s="29">
        <f>VLOOKUP($P293,CornerStats!$A$3:$AE$577,11,FALSE)</f>
        <v>1.7</v>
      </c>
      <c r="V293" s="29">
        <f>VLOOKUP($P293,CornerStats!$A$3:$AE$577,13,FALSE)</f>
        <v>2.25</v>
      </c>
      <c r="W293" s="27">
        <f>VLOOKUP($P293,CornerStats!$A$3:$AE$577,14,FALSE)</f>
        <v>0.5</v>
      </c>
      <c r="X293" s="27">
        <f>VLOOKUP($P293,CornerStats!$A$3:$AE$577,16,FALSE)</f>
        <v>0</v>
      </c>
      <c r="Y293" s="27">
        <f>VLOOKUP($P293,CornerStats!$A$3:$AE$577,17,FALSE)</f>
        <v>0.4</v>
      </c>
      <c r="Z293" s="27">
        <f>VLOOKUP($P293,CornerStats!$A$3:$AE$577,19,FALSE)</f>
        <v>0</v>
      </c>
      <c r="AA293" s="27">
        <f>VLOOKUP($P293,CornerStats!$A$3:$AE$577,20,FALSE)</f>
        <v>0.7</v>
      </c>
      <c r="AB293" s="27">
        <f>VLOOKUP($P293,CornerStats!$A$3:$AE$577,22,FALSE)</f>
        <v>1</v>
      </c>
    </row>
    <row r="294" spans="1:28" hidden="1" x14ac:dyDescent="0.3">
      <c r="A294" s="22">
        <f>VLOOKUP($M294,CornerStats!$A$3:$AE$577,5,FALSE)</f>
        <v>9.4</v>
      </c>
      <c r="B294" s="22">
        <f>VLOOKUP($M294,CornerStats!$A$3:$AE$577,6,FALSE)</f>
        <v>9</v>
      </c>
      <c r="C294" s="22">
        <f>VLOOKUP($M294,CornerStats!$A$3:$AE$577,8,FALSE)</f>
        <v>5.3</v>
      </c>
      <c r="D294" s="22">
        <f>VLOOKUP($M294,CornerStats!$A$3:$AE$577,9,FALSE)</f>
        <v>5.4</v>
      </c>
      <c r="E294" s="29">
        <f>VLOOKUP($M294,CornerStats!$A$3:$AE$577,11,FALSE)</f>
        <v>4.0999999999999996</v>
      </c>
      <c r="F294" s="29">
        <f>VLOOKUP($M294,CornerStats!$A$3:$AE$577,12,FALSE)</f>
        <v>3.6</v>
      </c>
      <c r="G294" s="27">
        <f>VLOOKUP($M294,CornerStats!$A$3:$AE$577,14,FALSE)</f>
        <v>0.6</v>
      </c>
      <c r="H294" s="27">
        <f>VLOOKUP($M294,CornerStats!$A$3:$AE$577,15,FALSE)</f>
        <v>0.6</v>
      </c>
      <c r="I294" s="27">
        <f>VLOOKUP($M294,CornerStats!$A$3:$AE$577,17,FALSE)</f>
        <v>0.3</v>
      </c>
      <c r="J294" s="27">
        <f>VLOOKUP($M294,CornerStats!$A$3:$AE$577,18,FALSE)</f>
        <v>0</v>
      </c>
      <c r="K294" s="27">
        <f>VLOOKUP($M294,CornerStats!$A$3:$AE$577,20,FALSE)</f>
        <v>0.9</v>
      </c>
      <c r="L294" s="27">
        <f>VLOOKUP($M294,CornerStats!$A$3:$AE$577,21,FALSE)</f>
        <v>1</v>
      </c>
      <c r="M294" s="24" t="str">
        <f>Fixtures!A294</f>
        <v>Schalke 04</v>
      </c>
      <c r="N294" s="24" t="str">
        <f>Fixtures!E294</f>
        <v>Bundesliga</v>
      </c>
      <c r="O294" s="25">
        <f>IF(Fixtures!C294&gt;7,Fixtures!D294)</f>
        <v>43820</v>
      </c>
      <c r="P294" s="24" t="str">
        <f>Fixtures!B294</f>
        <v>Freiburg</v>
      </c>
      <c r="Q294" s="22">
        <f>VLOOKUP($P294,CornerStats!$A$3:$AE$577,5,FALSE)</f>
        <v>10.3</v>
      </c>
      <c r="R294" s="22">
        <f>VLOOKUP($P294,CornerStats!$A$3:$AE$577,7,FALSE)</f>
        <v>9.6</v>
      </c>
      <c r="S294" s="22">
        <f>VLOOKUP($P294,CornerStats!$A$3:$AE$577,8,FALSE)</f>
        <v>3.9</v>
      </c>
      <c r="T294" s="22">
        <f>VLOOKUP($P294,CornerStats!$A$3:$AE$577,10,FALSE)</f>
        <v>2.8</v>
      </c>
      <c r="U294" s="29">
        <f>VLOOKUP($P294,CornerStats!$A$3:$AE$577,11,FALSE)</f>
        <v>6.4</v>
      </c>
      <c r="V294" s="29">
        <f>VLOOKUP($P294,CornerStats!$A$3:$AE$577,13,FALSE)</f>
        <v>6.8</v>
      </c>
      <c r="W294" s="27">
        <f>VLOOKUP($P294,CornerStats!$A$3:$AE$577,14,FALSE)</f>
        <v>0.7</v>
      </c>
      <c r="X294" s="27">
        <f>VLOOKUP($P294,CornerStats!$A$3:$AE$577,16,FALSE)</f>
        <v>0.4</v>
      </c>
      <c r="Y294" s="27">
        <f>VLOOKUP($P294,CornerStats!$A$3:$AE$577,17,FALSE)</f>
        <v>0.5</v>
      </c>
      <c r="Z294" s="27">
        <f>VLOOKUP($P294,CornerStats!$A$3:$AE$577,19,FALSE)</f>
        <v>0.4</v>
      </c>
      <c r="AA294" s="27">
        <f>VLOOKUP($P294,CornerStats!$A$3:$AE$577,20,FALSE)</f>
        <v>0.7</v>
      </c>
      <c r="AB294" s="27">
        <f>VLOOKUP($P294,CornerStats!$A$3:$AE$577,22,FALSE)</f>
        <v>0.6</v>
      </c>
    </row>
    <row r="295" spans="1:28" hidden="1" x14ac:dyDescent="0.3">
      <c r="A295" s="22">
        <f>VLOOKUP($M295,CornerStats!$A$3:$AE$577,5,FALSE)</f>
        <v>12</v>
      </c>
      <c r="B295" s="22">
        <f>VLOOKUP($M295,CornerStats!$A$3:$AE$577,6,FALSE)</f>
        <v>13.25</v>
      </c>
      <c r="C295" s="22">
        <f>VLOOKUP($M295,CornerStats!$A$3:$AE$577,8,FALSE)</f>
        <v>5.9</v>
      </c>
      <c r="D295" s="22">
        <f>VLOOKUP($M295,CornerStats!$A$3:$AE$577,9,FALSE)</f>
        <v>6.25</v>
      </c>
      <c r="E295" s="29">
        <f>VLOOKUP($M295,CornerStats!$A$3:$AE$577,11,FALSE)</f>
        <v>6.1</v>
      </c>
      <c r="F295" s="29">
        <f>VLOOKUP($M295,CornerStats!$A$3:$AE$577,12,FALSE)</f>
        <v>7</v>
      </c>
      <c r="G295" s="27">
        <f>VLOOKUP($M295,CornerStats!$A$3:$AE$577,14,FALSE)</f>
        <v>0.8</v>
      </c>
      <c r="H295" s="27">
        <f>VLOOKUP($M295,CornerStats!$A$3:$AE$577,15,FALSE)</f>
        <v>1</v>
      </c>
      <c r="I295" s="27">
        <f>VLOOKUP($M295,CornerStats!$A$3:$AE$577,17,FALSE)</f>
        <v>0.7</v>
      </c>
      <c r="J295" s="27">
        <f>VLOOKUP($M295,CornerStats!$A$3:$AE$577,18,FALSE)</f>
        <v>1</v>
      </c>
      <c r="K295" s="27">
        <f>VLOOKUP($M295,CornerStats!$A$3:$AE$577,20,FALSE)</f>
        <v>0.5</v>
      </c>
      <c r="L295" s="27">
        <f>VLOOKUP($M295,CornerStats!$A$3:$AE$577,21,FALSE)</f>
        <v>0.25</v>
      </c>
      <c r="M295" s="24" t="str">
        <f>Fixtures!A295</f>
        <v>Köln</v>
      </c>
      <c r="N295" s="24" t="str">
        <f>Fixtures!E295</f>
        <v>Bundesliga</v>
      </c>
      <c r="O295" s="25">
        <f>IF(Fixtures!C295&gt;7,Fixtures!D295)</f>
        <v>43820</v>
      </c>
      <c r="P295" s="24" t="str">
        <f>Fixtures!B295</f>
        <v>Werder Bremen</v>
      </c>
      <c r="Q295" s="22">
        <f>VLOOKUP($P295,CornerStats!$A$3:$AE$577,5,FALSE)</f>
        <v>10.6</v>
      </c>
      <c r="R295" s="22">
        <f>VLOOKUP($P295,CornerStats!$A$3:$AE$577,7,FALSE)</f>
        <v>10.6</v>
      </c>
      <c r="S295" s="22">
        <f>VLOOKUP($P295,CornerStats!$A$3:$AE$577,8,FALSE)</f>
        <v>4.8</v>
      </c>
      <c r="T295" s="22">
        <f>VLOOKUP($P295,CornerStats!$A$3:$AE$577,10,FALSE)</f>
        <v>2.8</v>
      </c>
      <c r="U295" s="29">
        <f>VLOOKUP($P295,CornerStats!$A$3:$AE$577,11,FALSE)</f>
        <v>5.8</v>
      </c>
      <c r="V295" s="29">
        <f>VLOOKUP($P295,CornerStats!$A$3:$AE$577,13,FALSE)</f>
        <v>7.8</v>
      </c>
      <c r="W295" s="27">
        <f>VLOOKUP($P295,CornerStats!$A$3:$AE$577,14,FALSE)</f>
        <v>0.8</v>
      </c>
      <c r="X295" s="27">
        <f>VLOOKUP($P295,CornerStats!$A$3:$AE$577,16,FALSE)</f>
        <v>1</v>
      </c>
      <c r="Y295" s="27">
        <f>VLOOKUP($P295,CornerStats!$A$3:$AE$577,17,FALSE)</f>
        <v>0.7</v>
      </c>
      <c r="Z295" s="27">
        <f>VLOOKUP($P295,CornerStats!$A$3:$AE$577,19,FALSE)</f>
        <v>0.8</v>
      </c>
      <c r="AA295" s="27">
        <f>VLOOKUP($P295,CornerStats!$A$3:$AE$577,20,FALSE)</f>
        <v>0.8</v>
      </c>
      <c r="AB295" s="27">
        <f>VLOOKUP($P295,CornerStats!$A$3:$AE$577,22,FALSE)</f>
        <v>1</v>
      </c>
    </row>
    <row r="296" spans="1:28" hidden="1" x14ac:dyDescent="0.3">
      <c r="A296" s="22">
        <f>VLOOKUP($M296,CornerStats!$A$3:$AE$577,5,FALSE)</f>
        <v>11.454545454545455</v>
      </c>
      <c r="B296" s="22">
        <f>VLOOKUP($M296,CornerStats!$A$3:$AE$577,6,FALSE)</f>
        <v>11.6</v>
      </c>
      <c r="C296" s="22">
        <f>VLOOKUP($M296,CornerStats!$A$3:$AE$577,8,FALSE)</f>
        <v>5.4545454545454541</v>
      </c>
      <c r="D296" s="22">
        <f>VLOOKUP($M296,CornerStats!$A$3:$AE$577,9,FALSE)</f>
        <v>8.1999999999999993</v>
      </c>
      <c r="E296" s="29">
        <f>VLOOKUP($M296,CornerStats!$A$3:$AE$577,11,FALSE)</f>
        <v>6</v>
      </c>
      <c r="F296" s="29">
        <f>VLOOKUP($M296,CornerStats!$A$3:$AE$577,12,FALSE)</f>
        <v>3.4</v>
      </c>
      <c r="G296" s="27">
        <f>VLOOKUP($M296,CornerStats!$A$3:$AE$577,14,FALSE)</f>
        <v>0.72727272727272729</v>
      </c>
      <c r="H296" s="27">
        <f>VLOOKUP($M296,CornerStats!$A$3:$AE$577,15,FALSE)</f>
        <v>0.8</v>
      </c>
      <c r="I296" s="27">
        <f>VLOOKUP($M296,CornerStats!$A$3:$AE$577,17,FALSE)</f>
        <v>0.63636363636363635</v>
      </c>
      <c r="J296" s="27">
        <f>VLOOKUP($M296,CornerStats!$A$3:$AE$577,18,FALSE)</f>
        <v>0.8</v>
      </c>
      <c r="K296" s="27">
        <f>VLOOKUP($M296,CornerStats!$A$3:$AE$577,20,FALSE)</f>
        <v>0.45454545454545453</v>
      </c>
      <c r="L296" s="27">
        <f>VLOOKUP($M296,CornerStats!$A$3:$AE$577,21,FALSE)</f>
        <v>0.2</v>
      </c>
      <c r="M296" s="24" t="str">
        <f>Fixtures!A296</f>
        <v>Tottenham Hotspur</v>
      </c>
      <c r="N296" s="24" t="str">
        <f>Fixtures!E296</f>
        <v>Premier League</v>
      </c>
      <c r="O296" s="25">
        <f>IF(Fixtures!C296&gt;7,Fixtures!D296)</f>
        <v>43821</v>
      </c>
      <c r="P296" s="24" t="str">
        <f>Fixtures!B296</f>
        <v>Chelsea</v>
      </c>
      <c r="Q296" s="22">
        <f>VLOOKUP($P296,CornerStats!$A$3:$AE$577,5,FALSE)</f>
        <v>8.9090909090909083</v>
      </c>
      <c r="R296" s="22">
        <f>VLOOKUP($P296,CornerStats!$A$3:$AE$577,7,FALSE)</f>
        <v>9</v>
      </c>
      <c r="S296" s="22">
        <f>VLOOKUP($P296,CornerStats!$A$3:$AE$577,8,FALSE)</f>
        <v>5.7272727272727275</v>
      </c>
      <c r="T296" s="22">
        <f>VLOOKUP($P296,CornerStats!$A$3:$AE$577,10,FALSE)</f>
        <v>5.666666666666667</v>
      </c>
      <c r="U296" s="29">
        <f>VLOOKUP($P296,CornerStats!$A$3:$AE$577,11,FALSE)</f>
        <v>3.1818181818181817</v>
      </c>
      <c r="V296" s="29">
        <f>VLOOKUP($P296,CornerStats!$A$3:$AE$577,13,FALSE)</f>
        <v>3.3333333333333335</v>
      </c>
      <c r="W296" s="27">
        <f>VLOOKUP($P296,CornerStats!$A$3:$AE$577,14,FALSE)</f>
        <v>0.54545454545454541</v>
      </c>
      <c r="X296" s="27">
        <f>VLOOKUP($P296,CornerStats!$A$3:$AE$577,16,FALSE)</f>
        <v>0.5</v>
      </c>
      <c r="Y296" s="27">
        <f>VLOOKUP($P296,CornerStats!$A$3:$AE$577,17,FALSE)</f>
        <v>0.27272727272727271</v>
      </c>
      <c r="Z296" s="27">
        <f>VLOOKUP($P296,CornerStats!$A$3:$AE$577,19,FALSE)</f>
        <v>0.33333333333333331</v>
      </c>
      <c r="AA296" s="27">
        <f>VLOOKUP($P296,CornerStats!$A$3:$AE$577,20,FALSE)</f>
        <v>0.90909090909090906</v>
      </c>
      <c r="AB296" s="27">
        <f>VLOOKUP($P296,CornerStats!$A$3:$AE$577,22,FALSE)</f>
        <v>0.83333333333333337</v>
      </c>
    </row>
    <row r="297" spans="1:28" hidden="1" x14ac:dyDescent="0.3">
      <c r="A297" s="22">
        <f>VLOOKUP($M297,CornerStats!$A$3:$AE$577,5,FALSE)</f>
        <v>10.636363636363637</v>
      </c>
      <c r="B297" s="22">
        <f>VLOOKUP($M297,CornerStats!$A$3:$AE$577,6,FALSE)</f>
        <v>11</v>
      </c>
      <c r="C297" s="22">
        <f>VLOOKUP($M297,CornerStats!$A$3:$AE$577,8,FALSE)</f>
        <v>5.1818181818181817</v>
      </c>
      <c r="D297" s="22">
        <f>VLOOKUP($M297,CornerStats!$A$3:$AE$577,9,FALSE)</f>
        <v>5.5</v>
      </c>
      <c r="E297" s="29">
        <f>VLOOKUP($M297,CornerStats!$A$3:$AE$577,11,FALSE)</f>
        <v>5.4545454545454541</v>
      </c>
      <c r="F297" s="29">
        <f>VLOOKUP($M297,CornerStats!$A$3:$AE$577,12,FALSE)</f>
        <v>5.5</v>
      </c>
      <c r="G297" s="27">
        <f>VLOOKUP($M297,CornerStats!$A$3:$AE$577,14,FALSE)</f>
        <v>0.63636363636363635</v>
      </c>
      <c r="H297" s="27">
        <f>VLOOKUP($M297,CornerStats!$A$3:$AE$577,15,FALSE)</f>
        <v>0.5</v>
      </c>
      <c r="I297" s="27">
        <f>VLOOKUP($M297,CornerStats!$A$3:$AE$577,17,FALSE)</f>
        <v>0.54545454545454541</v>
      </c>
      <c r="J297" s="27">
        <f>VLOOKUP($M297,CornerStats!$A$3:$AE$577,18,FALSE)</f>
        <v>0.5</v>
      </c>
      <c r="K297" s="27">
        <f>VLOOKUP($M297,CornerStats!$A$3:$AE$577,20,FALSE)</f>
        <v>0.63636363636363635</v>
      </c>
      <c r="L297" s="27">
        <f>VLOOKUP($M297,CornerStats!$A$3:$AE$577,21,FALSE)</f>
        <v>0.5</v>
      </c>
      <c r="M297" s="24" t="str">
        <f>Fixtures!A297</f>
        <v>Watford</v>
      </c>
      <c r="N297" s="24" t="str">
        <f>Fixtures!E297</f>
        <v>Premier League</v>
      </c>
      <c r="O297" s="25">
        <f>IF(Fixtures!C297&gt;7,Fixtures!D297)</f>
        <v>43821</v>
      </c>
      <c r="P297" s="24" t="str">
        <f>Fixtures!B297</f>
        <v>Manchester United</v>
      </c>
      <c r="Q297" s="22">
        <f>VLOOKUP($P297,CornerStats!$A$3:$AE$577,5,FALSE)</f>
        <v>9.8181818181818183</v>
      </c>
      <c r="R297" s="22">
        <f>VLOOKUP($P297,CornerStats!$A$3:$AE$577,7,FALSE)</f>
        <v>10</v>
      </c>
      <c r="S297" s="22">
        <f>VLOOKUP($P297,CornerStats!$A$3:$AE$577,8,FALSE)</f>
        <v>6.0909090909090908</v>
      </c>
      <c r="T297" s="22">
        <f>VLOOKUP($P297,CornerStats!$A$3:$AE$577,10,FALSE)</f>
        <v>7</v>
      </c>
      <c r="U297" s="29">
        <f>VLOOKUP($P297,CornerStats!$A$3:$AE$577,11,FALSE)</f>
        <v>3.7272727272727271</v>
      </c>
      <c r="V297" s="29">
        <f>VLOOKUP($P297,CornerStats!$A$3:$AE$577,13,FALSE)</f>
        <v>3</v>
      </c>
      <c r="W297" s="27">
        <f>VLOOKUP($P297,CornerStats!$A$3:$AE$577,14,FALSE)</f>
        <v>0.72727272727272729</v>
      </c>
      <c r="X297" s="27">
        <f>VLOOKUP($P297,CornerStats!$A$3:$AE$577,16,FALSE)</f>
        <v>0.83333333333333337</v>
      </c>
      <c r="Y297" s="27">
        <f>VLOOKUP($P297,CornerStats!$A$3:$AE$577,17,FALSE)</f>
        <v>0.36363636363636365</v>
      </c>
      <c r="Z297" s="27">
        <f>VLOOKUP($P297,CornerStats!$A$3:$AE$577,19,FALSE)</f>
        <v>0.33333333333333331</v>
      </c>
      <c r="AA297" s="27">
        <f>VLOOKUP($P297,CornerStats!$A$3:$AE$577,20,FALSE)</f>
        <v>0.72727272727272729</v>
      </c>
      <c r="AB297" s="27">
        <f>VLOOKUP($P297,CornerStats!$A$3:$AE$577,22,FALSE)</f>
        <v>0.83333333333333337</v>
      </c>
    </row>
    <row r="298" spans="1:28" hidden="1" x14ac:dyDescent="0.3">
      <c r="A298" s="22">
        <f>VLOOKUP($M298,CornerStats!$A$3:$AE$577,5,FALSE)</f>
        <v>10.545454545454545</v>
      </c>
      <c r="B298" s="22">
        <f>VLOOKUP($M298,CornerStats!$A$3:$AE$577,6,FALSE)</f>
        <v>12.8</v>
      </c>
      <c r="C298" s="22">
        <f>VLOOKUP($M298,CornerStats!$A$3:$AE$577,8,FALSE)</f>
        <v>6.7272727272727275</v>
      </c>
      <c r="D298" s="22">
        <f>VLOOKUP($M298,CornerStats!$A$3:$AE$577,9,FALSE)</f>
        <v>9.8000000000000007</v>
      </c>
      <c r="E298" s="29">
        <f>VLOOKUP($M298,CornerStats!$A$3:$AE$577,11,FALSE)</f>
        <v>3.8181818181818183</v>
      </c>
      <c r="F298" s="29">
        <f>VLOOKUP($M298,CornerStats!$A$3:$AE$577,12,FALSE)</f>
        <v>3</v>
      </c>
      <c r="G298" s="27">
        <f>VLOOKUP($M298,CornerStats!$A$3:$AE$577,14,FALSE)</f>
        <v>0.63636363636363635</v>
      </c>
      <c r="H298" s="27">
        <f>VLOOKUP($M298,CornerStats!$A$3:$AE$577,15,FALSE)</f>
        <v>0.8</v>
      </c>
      <c r="I298" s="27">
        <f>VLOOKUP($M298,CornerStats!$A$3:$AE$577,17,FALSE)</f>
        <v>0.45454545454545453</v>
      </c>
      <c r="J298" s="27">
        <f>VLOOKUP($M298,CornerStats!$A$3:$AE$577,18,FALSE)</f>
        <v>0.6</v>
      </c>
      <c r="K298" s="27">
        <f>VLOOKUP($M298,CornerStats!$A$3:$AE$577,20,FALSE)</f>
        <v>0.54545454545454541</v>
      </c>
      <c r="L298" s="27">
        <f>VLOOKUP($M298,CornerStats!$A$3:$AE$577,21,FALSE)</f>
        <v>0.4</v>
      </c>
      <c r="M298" s="24" t="str">
        <f>Fixtures!A298</f>
        <v>Atalanta</v>
      </c>
      <c r="N298" s="24" t="str">
        <f>Fixtures!E298</f>
        <v>Serie A</v>
      </c>
      <c r="O298" s="25">
        <f>IF(Fixtures!C298&gt;7,Fixtures!D298)</f>
        <v>43821</v>
      </c>
      <c r="P298" s="24" t="str">
        <f>Fixtures!B298</f>
        <v>Milan</v>
      </c>
      <c r="Q298" s="22">
        <f>VLOOKUP($P298,CornerStats!$A$3:$AE$577,5,FALSE)</f>
        <v>10</v>
      </c>
      <c r="R298" s="22">
        <f>VLOOKUP($P298,CornerStats!$A$3:$AE$577,7,FALSE)</f>
        <v>9.8000000000000007</v>
      </c>
      <c r="S298" s="22">
        <f>VLOOKUP($P298,CornerStats!$A$3:$AE$577,8,FALSE)</f>
        <v>5.2727272727272725</v>
      </c>
      <c r="T298" s="22">
        <f>VLOOKUP($P298,CornerStats!$A$3:$AE$577,10,FALSE)</f>
        <v>4.8</v>
      </c>
      <c r="U298" s="29">
        <f>VLOOKUP($P298,CornerStats!$A$3:$AE$577,11,FALSE)</f>
        <v>4.7272727272727275</v>
      </c>
      <c r="V298" s="29">
        <f>VLOOKUP($P298,CornerStats!$A$3:$AE$577,13,FALSE)</f>
        <v>5</v>
      </c>
      <c r="W298" s="27">
        <f>VLOOKUP($P298,CornerStats!$A$3:$AE$577,14,FALSE)</f>
        <v>0.63636363636363635</v>
      </c>
      <c r="X298" s="27">
        <f>VLOOKUP($P298,CornerStats!$A$3:$AE$577,16,FALSE)</f>
        <v>0.6</v>
      </c>
      <c r="Y298" s="27">
        <f>VLOOKUP($P298,CornerStats!$A$3:$AE$577,17,FALSE)</f>
        <v>0.36363636363636365</v>
      </c>
      <c r="Z298" s="27">
        <f>VLOOKUP($P298,CornerStats!$A$3:$AE$577,19,FALSE)</f>
        <v>0.4</v>
      </c>
      <c r="AA298" s="27">
        <f>VLOOKUP($P298,CornerStats!$A$3:$AE$577,20,FALSE)</f>
        <v>0.63636363636363635</v>
      </c>
      <c r="AB298" s="27">
        <f>VLOOKUP($P298,CornerStats!$A$3:$AE$577,22,FALSE)</f>
        <v>0.6</v>
      </c>
    </row>
    <row r="299" spans="1:28" hidden="1" x14ac:dyDescent="0.3">
      <c r="A299" s="22">
        <f>VLOOKUP($M299,CornerStats!$A$3:$AE$577,5,FALSE)</f>
        <v>12.363636363636363</v>
      </c>
      <c r="B299" s="22">
        <f>VLOOKUP($M299,CornerStats!$A$3:$AE$577,6,FALSE)</f>
        <v>12.6</v>
      </c>
      <c r="C299" s="22">
        <f>VLOOKUP($M299,CornerStats!$A$3:$AE$577,8,FALSE)</f>
        <v>3.8181818181818183</v>
      </c>
      <c r="D299" s="22">
        <f>VLOOKUP($M299,CornerStats!$A$3:$AE$577,9,FALSE)</f>
        <v>3.8</v>
      </c>
      <c r="E299" s="29">
        <f>VLOOKUP($M299,CornerStats!$A$3:$AE$577,11,FALSE)</f>
        <v>8.545454545454545</v>
      </c>
      <c r="F299" s="29">
        <f>VLOOKUP($M299,CornerStats!$A$3:$AE$577,12,FALSE)</f>
        <v>8.8000000000000007</v>
      </c>
      <c r="G299" s="27">
        <f>VLOOKUP($M299,CornerStats!$A$3:$AE$577,14,FALSE)</f>
        <v>1</v>
      </c>
      <c r="H299" s="27">
        <f>VLOOKUP($M299,CornerStats!$A$3:$AE$577,15,FALSE)</f>
        <v>1</v>
      </c>
      <c r="I299" s="27">
        <f>VLOOKUP($M299,CornerStats!$A$3:$AE$577,17,FALSE)</f>
        <v>0.63636363636363635</v>
      </c>
      <c r="J299" s="27">
        <f>VLOOKUP($M299,CornerStats!$A$3:$AE$577,18,FALSE)</f>
        <v>0.6</v>
      </c>
      <c r="K299" s="27">
        <f>VLOOKUP($M299,CornerStats!$A$3:$AE$577,20,FALSE)</f>
        <v>0.45454545454545453</v>
      </c>
      <c r="L299" s="27">
        <f>VLOOKUP($M299,CornerStats!$A$3:$AE$577,21,FALSE)</f>
        <v>0.4</v>
      </c>
      <c r="M299" s="24" t="str">
        <f>Fixtures!A299</f>
        <v>Lecce</v>
      </c>
      <c r="N299" s="24" t="str">
        <f>Fixtures!E299</f>
        <v>Serie A</v>
      </c>
      <c r="O299" s="25">
        <f>IF(Fixtures!C299&gt;7,Fixtures!D299)</f>
        <v>43821</v>
      </c>
      <c r="P299" s="24" t="str">
        <f>Fixtures!B299</f>
        <v>Bologna</v>
      </c>
      <c r="Q299" s="22">
        <f>VLOOKUP($P299,CornerStats!$A$3:$AE$577,5,FALSE)</f>
        <v>9.9090909090909083</v>
      </c>
      <c r="R299" s="22">
        <f>VLOOKUP($P299,CornerStats!$A$3:$AE$577,7,FALSE)</f>
        <v>9.1666666666666661</v>
      </c>
      <c r="S299" s="22">
        <f>VLOOKUP($P299,CornerStats!$A$3:$AE$577,8,FALSE)</f>
        <v>5.7272727272727275</v>
      </c>
      <c r="T299" s="22">
        <f>VLOOKUP($P299,CornerStats!$A$3:$AE$577,10,FALSE)</f>
        <v>5.166666666666667</v>
      </c>
      <c r="U299" s="29">
        <f>VLOOKUP($P299,CornerStats!$A$3:$AE$577,11,FALSE)</f>
        <v>4.1818181818181817</v>
      </c>
      <c r="V299" s="29">
        <f>VLOOKUP($P299,CornerStats!$A$3:$AE$577,13,FALSE)</f>
        <v>4</v>
      </c>
      <c r="W299" s="27">
        <f>VLOOKUP($P299,CornerStats!$A$3:$AE$577,14,FALSE)</f>
        <v>0.72727272727272729</v>
      </c>
      <c r="X299" s="27">
        <f>VLOOKUP($P299,CornerStats!$A$3:$AE$577,16,FALSE)</f>
        <v>0.66666666666666663</v>
      </c>
      <c r="Y299" s="27">
        <f>VLOOKUP($P299,CornerStats!$A$3:$AE$577,17,FALSE)</f>
        <v>0.36363636363636365</v>
      </c>
      <c r="Z299" s="27">
        <f>VLOOKUP($P299,CornerStats!$A$3:$AE$577,19,FALSE)</f>
        <v>0.33333333333333331</v>
      </c>
      <c r="AA299" s="27">
        <f>VLOOKUP($P299,CornerStats!$A$3:$AE$577,20,FALSE)</f>
        <v>0.63636363636363635</v>
      </c>
      <c r="AB299" s="27">
        <f>VLOOKUP($P299,CornerStats!$A$3:$AE$577,22,FALSE)</f>
        <v>0.66666666666666663</v>
      </c>
    </row>
    <row r="300" spans="1:28" hidden="1" x14ac:dyDescent="0.3">
      <c r="A300" s="22">
        <f>VLOOKUP($M300,CornerStats!$A$3:$AE$577,5,FALSE)</f>
        <v>10.818181818181818</v>
      </c>
      <c r="B300" s="22">
        <f>VLOOKUP($M300,CornerStats!$A$3:$AE$577,6,FALSE)</f>
        <v>12</v>
      </c>
      <c r="C300" s="22">
        <f>VLOOKUP($M300,CornerStats!$A$3:$AE$577,8,FALSE)</f>
        <v>5.6363636363636367</v>
      </c>
      <c r="D300" s="22">
        <f>VLOOKUP($M300,CornerStats!$A$3:$AE$577,9,FALSE)</f>
        <v>7.333333333333333</v>
      </c>
      <c r="E300" s="29">
        <f>VLOOKUP($M300,CornerStats!$A$3:$AE$577,11,FALSE)</f>
        <v>5.1818181818181817</v>
      </c>
      <c r="F300" s="29">
        <f>VLOOKUP($M300,CornerStats!$A$3:$AE$577,12,FALSE)</f>
        <v>4.666666666666667</v>
      </c>
      <c r="G300" s="27">
        <f>VLOOKUP($M300,CornerStats!$A$3:$AE$577,14,FALSE)</f>
        <v>0.81818181818181823</v>
      </c>
      <c r="H300" s="27">
        <f>VLOOKUP($M300,CornerStats!$A$3:$AE$577,15,FALSE)</f>
        <v>1</v>
      </c>
      <c r="I300" s="27">
        <f>VLOOKUP($M300,CornerStats!$A$3:$AE$577,17,FALSE)</f>
        <v>0.45454545454545453</v>
      </c>
      <c r="J300" s="27">
        <f>VLOOKUP($M300,CornerStats!$A$3:$AE$577,18,FALSE)</f>
        <v>0.5</v>
      </c>
      <c r="K300" s="27">
        <f>VLOOKUP($M300,CornerStats!$A$3:$AE$577,20,FALSE)</f>
        <v>0.54545454545454541</v>
      </c>
      <c r="L300" s="27">
        <f>VLOOKUP($M300,CornerStats!$A$3:$AE$577,21,FALSE)</f>
        <v>0.5</v>
      </c>
      <c r="M300" s="24" t="str">
        <f>Fixtures!A300</f>
        <v>Parma</v>
      </c>
      <c r="N300" s="24" t="str">
        <f>Fixtures!E300</f>
        <v>Serie A</v>
      </c>
      <c r="O300" s="25">
        <f>IF(Fixtures!C300&gt;7,Fixtures!D300)</f>
        <v>43821</v>
      </c>
      <c r="P300" s="24" t="str">
        <f>Fixtures!B300</f>
        <v>Brescia</v>
      </c>
      <c r="Q300" s="22">
        <f>VLOOKUP($P300,CornerStats!$A$3:$AE$577,5,FALSE)</f>
        <v>11.5</v>
      </c>
      <c r="R300" s="22">
        <f>VLOOKUP($P300,CornerStats!$A$3:$AE$577,7,FALSE)</f>
        <v>10.666666666666666</v>
      </c>
      <c r="S300" s="22">
        <f>VLOOKUP($P300,CornerStats!$A$3:$AE$577,8,FALSE)</f>
        <v>5.2</v>
      </c>
      <c r="T300" s="22">
        <f>VLOOKUP($P300,CornerStats!$A$3:$AE$577,10,FALSE)</f>
        <v>5.166666666666667</v>
      </c>
      <c r="U300" s="29">
        <f>VLOOKUP($P300,CornerStats!$A$3:$AE$577,11,FALSE)</f>
        <v>6.3</v>
      </c>
      <c r="V300" s="29">
        <f>VLOOKUP($P300,CornerStats!$A$3:$AE$577,13,FALSE)</f>
        <v>5.5</v>
      </c>
      <c r="W300" s="27">
        <f>VLOOKUP($P300,CornerStats!$A$3:$AE$577,14,FALSE)</f>
        <v>0.6</v>
      </c>
      <c r="X300" s="27">
        <f>VLOOKUP($P300,CornerStats!$A$3:$AE$577,16,FALSE)</f>
        <v>0.5</v>
      </c>
      <c r="Y300" s="27">
        <f>VLOOKUP($P300,CornerStats!$A$3:$AE$577,17,FALSE)</f>
        <v>0.6</v>
      </c>
      <c r="Z300" s="27">
        <f>VLOOKUP($P300,CornerStats!$A$3:$AE$577,19,FALSE)</f>
        <v>0.5</v>
      </c>
      <c r="AA300" s="27">
        <f>VLOOKUP($P300,CornerStats!$A$3:$AE$577,20,FALSE)</f>
        <v>0.4</v>
      </c>
      <c r="AB300" s="27">
        <f>VLOOKUP($P300,CornerStats!$A$3:$AE$577,22,FALSE)</f>
        <v>0.5</v>
      </c>
    </row>
    <row r="301" spans="1:28" hidden="1" x14ac:dyDescent="0.3">
      <c r="A301" s="22">
        <f>VLOOKUP($M301,CornerStats!$A$3:$AE$577,5,FALSE)</f>
        <v>11.5</v>
      </c>
      <c r="B301" s="22">
        <f>VLOOKUP($M301,CornerStats!$A$3:$AE$577,6,FALSE)</f>
        <v>11.4</v>
      </c>
      <c r="C301" s="22">
        <f>VLOOKUP($M301,CornerStats!$A$3:$AE$577,8,FALSE)</f>
        <v>5</v>
      </c>
      <c r="D301" s="22">
        <f>VLOOKUP($M301,CornerStats!$A$3:$AE$577,9,FALSE)</f>
        <v>5.2</v>
      </c>
      <c r="E301" s="29">
        <f>VLOOKUP($M301,CornerStats!$A$3:$AE$577,11,FALSE)</f>
        <v>6.5</v>
      </c>
      <c r="F301" s="29">
        <f>VLOOKUP($M301,CornerStats!$A$3:$AE$577,12,FALSE)</f>
        <v>6.2</v>
      </c>
      <c r="G301" s="27">
        <f>VLOOKUP($M301,CornerStats!$A$3:$AE$577,14,FALSE)</f>
        <v>1</v>
      </c>
      <c r="H301" s="27">
        <f>VLOOKUP($M301,CornerStats!$A$3:$AE$577,15,FALSE)</f>
        <v>1</v>
      </c>
      <c r="I301" s="27">
        <f>VLOOKUP($M301,CornerStats!$A$3:$AE$577,17,FALSE)</f>
        <v>0.5</v>
      </c>
      <c r="J301" s="27">
        <f>VLOOKUP($M301,CornerStats!$A$3:$AE$577,18,FALSE)</f>
        <v>0.4</v>
      </c>
      <c r="K301" s="27">
        <f>VLOOKUP($M301,CornerStats!$A$3:$AE$577,20,FALSE)</f>
        <v>0.5</v>
      </c>
      <c r="L301" s="27">
        <f>VLOOKUP($M301,CornerStats!$A$3:$AE$577,21,FALSE)</f>
        <v>0.6</v>
      </c>
      <c r="M301" s="24" t="str">
        <f>Fixtures!A301</f>
        <v>Sassuolo</v>
      </c>
      <c r="N301" s="24" t="str">
        <f>Fixtures!E301</f>
        <v>Serie A</v>
      </c>
      <c r="O301" s="25">
        <f>IF(Fixtures!C301&gt;7,Fixtures!D301)</f>
        <v>43821</v>
      </c>
      <c r="P301" s="24" t="str">
        <f>Fixtures!B301</f>
        <v>Napoli</v>
      </c>
      <c r="Q301" s="22">
        <f>VLOOKUP($P301,CornerStats!$A$3:$AE$577,5,FALSE)</f>
        <v>10.818181818181818</v>
      </c>
      <c r="R301" s="22">
        <f>VLOOKUP($P301,CornerStats!$A$3:$AE$577,7,FALSE)</f>
        <v>9.5</v>
      </c>
      <c r="S301" s="22">
        <f>VLOOKUP($P301,CornerStats!$A$3:$AE$577,8,FALSE)</f>
        <v>5.9090909090909092</v>
      </c>
      <c r="T301" s="22">
        <f>VLOOKUP($P301,CornerStats!$A$3:$AE$577,10,FALSE)</f>
        <v>4.833333333333333</v>
      </c>
      <c r="U301" s="29">
        <f>VLOOKUP($P301,CornerStats!$A$3:$AE$577,11,FALSE)</f>
        <v>4.9090909090909092</v>
      </c>
      <c r="V301" s="29">
        <f>VLOOKUP($P301,CornerStats!$A$3:$AE$577,13,FALSE)</f>
        <v>4.666666666666667</v>
      </c>
      <c r="W301" s="27">
        <f>VLOOKUP($P301,CornerStats!$A$3:$AE$577,14,FALSE)</f>
        <v>0.72727272727272729</v>
      </c>
      <c r="X301" s="27">
        <f>VLOOKUP($P301,CornerStats!$A$3:$AE$577,16,FALSE)</f>
        <v>0.66666666666666663</v>
      </c>
      <c r="Y301" s="27">
        <f>VLOOKUP($P301,CornerStats!$A$3:$AE$577,17,FALSE)</f>
        <v>0.45454545454545453</v>
      </c>
      <c r="Z301" s="27">
        <f>VLOOKUP($P301,CornerStats!$A$3:$AE$577,19,FALSE)</f>
        <v>0.16666666666666666</v>
      </c>
      <c r="AA301" s="27">
        <f>VLOOKUP($P301,CornerStats!$A$3:$AE$577,20,FALSE)</f>
        <v>0.54545454545454541</v>
      </c>
      <c r="AB301" s="27">
        <f>VLOOKUP($P301,CornerStats!$A$3:$AE$577,22,FALSE)</f>
        <v>0.83333333333333337</v>
      </c>
    </row>
    <row r="302" spans="1:28" hidden="1" x14ac:dyDescent="0.3">
      <c r="A302" s="22">
        <f>VLOOKUP($M302,CornerStats!$A$3:$AE$577,5,FALSE)</f>
        <v>9.9</v>
      </c>
      <c r="B302" s="22">
        <f>VLOOKUP($M302,CornerStats!$A$3:$AE$577,6,FALSE)</f>
        <v>7.8</v>
      </c>
      <c r="C302" s="22">
        <f>VLOOKUP($M302,CornerStats!$A$3:$AE$577,8,FALSE)</f>
        <v>3.9</v>
      </c>
      <c r="D302" s="22">
        <f>VLOOKUP($M302,CornerStats!$A$3:$AE$577,9,FALSE)</f>
        <v>4</v>
      </c>
      <c r="E302" s="29">
        <f>VLOOKUP($M302,CornerStats!$A$3:$AE$577,11,FALSE)</f>
        <v>6</v>
      </c>
      <c r="F302" s="29">
        <f>VLOOKUP($M302,CornerStats!$A$3:$AE$577,12,FALSE)</f>
        <v>3.8</v>
      </c>
      <c r="G302" s="27">
        <f>VLOOKUP($M302,CornerStats!$A$3:$AE$577,14,FALSE)</f>
        <v>0.6</v>
      </c>
      <c r="H302" s="27">
        <f>VLOOKUP($M302,CornerStats!$A$3:$AE$577,15,FALSE)</f>
        <v>0.4</v>
      </c>
      <c r="I302" s="27">
        <f>VLOOKUP($M302,CornerStats!$A$3:$AE$577,17,FALSE)</f>
        <v>0.5</v>
      </c>
      <c r="J302" s="27">
        <f>VLOOKUP($M302,CornerStats!$A$3:$AE$577,18,FALSE)</f>
        <v>0.2</v>
      </c>
      <c r="K302" s="27">
        <f>VLOOKUP($M302,CornerStats!$A$3:$AE$577,20,FALSE)</f>
        <v>0.8</v>
      </c>
      <c r="L302" s="27">
        <f>VLOOKUP($M302,CornerStats!$A$3:$AE$577,21,FALSE)</f>
        <v>1</v>
      </c>
      <c r="M302" s="24" t="str">
        <f>Fixtures!A302</f>
        <v>Fortuna Dusseldorf</v>
      </c>
      <c r="N302" s="24" t="str">
        <f>Fixtures!E302</f>
        <v>Bundesliga</v>
      </c>
      <c r="O302" s="25">
        <f>IF(Fixtures!C302&gt;7,Fixtures!D302)</f>
        <v>43821</v>
      </c>
      <c r="P302" s="24" t="str">
        <f>Fixtures!B302</f>
        <v>Union Berlin</v>
      </c>
      <c r="Q302" s="22">
        <f>VLOOKUP($P302,CornerStats!$A$3:$AE$577,5,FALSE)</f>
        <v>8.6999999999999993</v>
      </c>
      <c r="R302" s="22">
        <f>VLOOKUP($P302,CornerStats!$A$3:$AE$577,7,FALSE)</f>
        <v>8.75</v>
      </c>
      <c r="S302" s="22">
        <f>VLOOKUP($P302,CornerStats!$A$3:$AE$577,8,FALSE)</f>
        <v>3.6</v>
      </c>
      <c r="T302" s="22">
        <f>VLOOKUP($P302,CornerStats!$A$3:$AE$577,10,FALSE)</f>
        <v>2.75</v>
      </c>
      <c r="U302" s="29">
        <f>VLOOKUP($P302,CornerStats!$A$3:$AE$577,11,FALSE)</f>
        <v>5.0999999999999996</v>
      </c>
      <c r="V302" s="29">
        <f>VLOOKUP($P302,CornerStats!$A$3:$AE$577,13,FALSE)</f>
        <v>6</v>
      </c>
      <c r="W302" s="27">
        <f>VLOOKUP($P302,CornerStats!$A$3:$AE$577,14,FALSE)</f>
        <v>0.7</v>
      </c>
      <c r="X302" s="27">
        <f>VLOOKUP($P302,CornerStats!$A$3:$AE$577,16,FALSE)</f>
        <v>0.75</v>
      </c>
      <c r="Y302" s="27">
        <f>VLOOKUP($P302,CornerStats!$A$3:$AE$577,17,FALSE)</f>
        <v>0.2</v>
      </c>
      <c r="Z302" s="27">
        <f>VLOOKUP($P302,CornerStats!$A$3:$AE$577,19,FALSE)</f>
        <v>0</v>
      </c>
      <c r="AA302" s="27">
        <f>VLOOKUP($P302,CornerStats!$A$3:$AE$577,20,FALSE)</f>
        <v>1</v>
      </c>
      <c r="AB302" s="27">
        <f>VLOOKUP($P302,CornerStats!$A$3:$AE$577,22,FALSE)</f>
        <v>1</v>
      </c>
    </row>
    <row r="303" spans="1:28" hidden="1" x14ac:dyDescent="0.3">
      <c r="A303" s="22">
        <f>VLOOKUP($M303,CornerStats!$A$3:$AE$577,5,FALSE)</f>
        <v>12.1</v>
      </c>
      <c r="B303" s="22">
        <f>VLOOKUP($M303,CornerStats!$A$3:$AE$577,6,FALSE)</f>
        <v>13.2</v>
      </c>
      <c r="C303" s="22">
        <f>VLOOKUP($M303,CornerStats!$A$3:$AE$577,8,FALSE)</f>
        <v>6.4</v>
      </c>
      <c r="D303" s="22">
        <f>VLOOKUP($M303,CornerStats!$A$3:$AE$577,9,FALSE)</f>
        <v>6.8</v>
      </c>
      <c r="E303" s="29">
        <f>VLOOKUP($M303,CornerStats!$A$3:$AE$577,11,FALSE)</f>
        <v>5.7</v>
      </c>
      <c r="F303" s="29">
        <f>VLOOKUP($M303,CornerStats!$A$3:$AE$577,12,FALSE)</f>
        <v>6.4</v>
      </c>
      <c r="G303" s="27">
        <f>VLOOKUP($M303,CornerStats!$A$3:$AE$577,14,FALSE)</f>
        <v>0.8</v>
      </c>
      <c r="H303" s="27">
        <f>VLOOKUP($M303,CornerStats!$A$3:$AE$577,15,FALSE)</f>
        <v>0.8</v>
      </c>
      <c r="I303" s="27">
        <f>VLOOKUP($M303,CornerStats!$A$3:$AE$577,17,FALSE)</f>
        <v>0.7</v>
      </c>
      <c r="J303" s="27">
        <f>VLOOKUP($M303,CornerStats!$A$3:$AE$577,18,FALSE)</f>
        <v>0.8</v>
      </c>
      <c r="K303" s="27">
        <f>VLOOKUP($M303,CornerStats!$A$3:$AE$577,20,FALSE)</f>
        <v>0.5</v>
      </c>
      <c r="L303" s="27">
        <f>VLOOKUP($M303,CornerStats!$A$3:$AE$577,21,FALSE)</f>
        <v>0.4</v>
      </c>
      <c r="M303" s="24" t="str">
        <f>Fixtures!A303</f>
        <v>Paderborn</v>
      </c>
      <c r="N303" s="24" t="str">
        <f>Fixtures!E303</f>
        <v>Bundesliga</v>
      </c>
      <c r="O303" s="25">
        <f>IF(Fixtures!C303&gt;7,Fixtures!D303)</f>
        <v>43821</v>
      </c>
      <c r="P303" s="24" t="str">
        <f>Fixtures!B303</f>
        <v>Eintracht Frankfurt</v>
      </c>
      <c r="Q303" s="22">
        <f>VLOOKUP($P303,CornerStats!$A$3:$AE$577,5,FALSE)</f>
        <v>9</v>
      </c>
      <c r="R303" s="22">
        <f>VLOOKUP($P303,CornerStats!$A$3:$AE$577,7,FALSE)</f>
        <v>9.5</v>
      </c>
      <c r="S303" s="22">
        <f>VLOOKUP($P303,CornerStats!$A$3:$AE$577,8,FALSE)</f>
        <v>5.9</v>
      </c>
      <c r="T303" s="22">
        <f>VLOOKUP($P303,CornerStats!$A$3:$AE$577,10,FALSE)</f>
        <v>5.75</v>
      </c>
      <c r="U303" s="29">
        <f>VLOOKUP($P303,CornerStats!$A$3:$AE$577,11,FALSE)</f>
        <v>3.1</v>
      </c>
      <c r="V303" s="29">
        <f>VLOOKUP($P303,CornerStats!$A$3:$AE$577,13,FALSE)</f>
        <v>3.75</v>
      </c>
      <c r="W303" s="27">
        <f>VLOOKUP($P303,CornerStats!$A$3:$AE$577,14,FALSE)</f>
        <v>0.6</v>
      </c>
      <c r="X303" s="27">
        <f>VLOOKUP($P303,CornerStats!$A$3:$AE$577,16,FALSE)</f>
        <v>0.75</v>
      </c>
      <c r="Y303" s="27">
        <f>VLOOKUP($P303,CornerStats!$A$3:$AE$577,17,FALSE)</f>
        <v>0.5</v>
      </c>
      <c r="Z303" s="27">
        <f>VLOOKUP($P303,CornerStats!$A$3:$AE$577,19,FALSE)</f>
        <v>0.5</v>
      </c>
      <c r="AA303" s="27">
        <f>VLOOKUP($P303,CornerStats!$A$3:$AE$577,20,FALSE)</f>
        <v>0.7</v>
      </c>
      <c r="AB303" s="27">
        <f>VLOOKUP($P303,CornerStats!$A$3:$AE$577,22,FALSE)</f>
        <v>0.75</v>
      </c>
    </row>
    <row r="304" spans="1:28" hidden="1" x14ac:dyDescent="0.3">
      <c r="A304" s="22">
        <f>VLOOKUP($M304,CornerStats!$A$3:$AE$577,5,FALSE)</f>
        <v>12.363636363636363</v>
      </c>
      <c r="B304" s="22">
        <f>VLOOKUP($M304,CornerStats!$A$3:$AE$577,6,FALSE)</f>
        <v>11.5</v>
      </c>
      <c r="C304" s="22">
        <f>VLOOKUP($M304,CornerStats!$A$3:$AE$577,8,FALSE)</f>
        <v>5.4545454545454541</v>
      </c>
      <c r="D304" s="22">
        <f>VLOOKUP($M304,CornerStats!$A$3:$AE$577,9,FALSE)</f>
        <v>5</v>
      </c>
      <c r="E304" s="29">
        <f>VLOOKUP($M304,CornerStats!$A$3:$AE$577,11,FALSE)</f>
        <v>6.9090909090909092</v>
      </c>
      <c r="F304" s="29">
        <f>VLOOKUP($M304,CornerStats!$A$3:$AE$577,12,FALSE)</f>
        <v>6.5</v>
      </c>
      <c r="G304" s="27">
        <f>VLOOKUP($M304,CornerStats!$A$3:$AE$577,14,FALSE)</f>
        <v>0.90909090909090906</v>
      </c>
      <c r="H304" s="27">
        <f>VLOOKUP($M304,CornerStats!$A$3:$AE$577,15,FALSE)</f>
        <v>0.83333333333333337</v>
      </c>
      <c r="I304" s="27">
        <f>VLOOKUP($M304,CornerStats!$A$3:$AE$577,17,FALSE)</f>
        <v>0.63636363636363635</v>
      </c>
      <c r="J304" s="27">
        <f>VLOOKUP($M304,CornerStats!$A$3:$AE$577,18,FALSE)</f>
        <v>0.66666666666666663</v>
      </c>
      <c r="K304" s="27">
        <f>VLOOKUP($M304,CornerStats!$A$3:$AE$577,20,FALSE)</f>
        <v>0.36363636363636365</v>
      </c>
      <c r="L304" s="27">
        <f>VLOOKUP($M304,CornerStats!$A$3:$AE$577,21,FALSE)</f>
        <v>0.33333333333333331</v>
      </c>
      <c r="M304" s="24" t="str">
        <f>Fixtures!A304</f>
        <v>AFC Bournemouth</v>
      </c>
      <c r="N304" s="24" t="str">
        <f>Fixtures!E304</f>
        <v>Premier League</v>
      </c>
      <c r="O304" s="25">
        <f>IF(Fixtures!C304&gt;7,Fixtures!D304)</f>
        <v>43825</v>
      </c>
      <c r="P304" s="24" t="str">
        <f>Fixtures!B304</f>
        <v>Arsenal</v>
      </c>
      <c r="Q304" s="22">
        <f>VLOOKUP($P304,CornerStats!$A$3:$AE$577,5,FALSE)</f>
        <v>14.545454545454545</v>
      </c>
      <c r="R304" s="22">
        <f>VLOOKUP($P304,CornerStats!$A$3:$AE$577,7,FALSE)</f>
        <v>12</v>
      </c>
      <c r="S304" s="22">
        <f>VLOOKUP($P304,CornerStats!$A$3:$AE$577,8,FALSE)</f>
        <v>8.2727272727272734</v>
      </c>
      <c r="T304" s="22">
        <f>VLOOKUP($P304,CornerStats!$A$3:$AE$577,10,FALSE)</f>
        <v>5.4</v>
      </c>
      <c r="U304" s="29">
        <f>VLOOKUP($P304,CornerStats!$A$3:$AE$577,11,FALSE)</f>
        <v>6.2727272727272725</v>
      </c>
      <c r="V304" s="29">
        <f>VLOOKUP($P304,CornerStats!$A$3:$AE$577,13,FALSE)</f>
        <v>6.6</v>
      </c>
      <c r="W304" s="27">
        <f>VLOOKUP($P304,CornerStats!$A$3:$AE$577,14,FALSE)</f>
        <v>0.81818181818181823</v>
      </c>
      <c r="X304" s="27">
        <f>VLOOKUP($P304,CornerStats!$A$3:$AE$577,16,FALSE)</f>
        <v>0.6</v>
      </c>
      <c r="Y304" s="27">
        <f>VLOOKUP($P304,CornerStats!$A$3:$AE$577,17,FALSE)</f>
        <v>0.72727272727272729</v>
      </c>
      <c r="Z304" s="27">
        <f>VLOOKUP($P304,CornerStats!$A$3:$AE$577,19,FALSE)</f>
        <v>0.4</v>
      </c>
      <c r="AA304" s="27">
        <f>VLOOKUP($P304,CornerStats!$A$3:$AE$577,20,FALSE)</f>
        <v>0.27272727272727271</v>
      </c>
      <c r="AB304" s="27">
        <f>VLOOKUP($P304,CornerStats!$A$3:$AE$577,22,FALSE)</f>
        <v>0.6</v>
      </c>
    </row>
    <row r="305" spans="1:28" hidden="1" x14ac:dyDescent="0.3">
      <c r="A305" s="22">
        <f>VLOOKUP($M305,CornerStats!$A$3:$AE$577,5,FALSE)</f>
        <v>12.636363636363637</v>
      </c>
      <c r="B305" s="22">
        <f>VLOOKUP($M305,CornerStats!$A$3:$AE$577,6,FALSE)</f>
        <v>10.166666666666666</v>
      </c>
      <c r="C305" s="22">
        <f>VLOOKUP($M305,CornerStats!$A$3:$AE$577,8,FALSE)</f>
        <v>4.2727272727272725</v>
      </c>
      <c r="D305" s="22">
        <f>VLOOKUP($M305,CornerStats!$A$3:$AE$577,9,FALSE)</f>
        <v>4.666666666666667</v>
      </c>
      <c r="E305" s="29">
        <f>VLOOKUP($M305,CornerStats!$A$3:$AE$577,11,FALSE)</f>
        <v>8.3636363636363633</v>
      </c>
      <c r="F305" s="29">
        <f>VLOOKUP($M305,CornerStats!$A$3:$AE$577,12,FALSE)</f>
        <v>5.5</v>
      </c>
      <c r="G305" s="27">
        <f>VLOOKUP($M305,CornerStats!$A$3:$AE$577,14,FALSE)</f>
        <v>0.81818181818181823</v>
      </c>
      <c r="H305" s="27">
        <f>VLOOKUP($M305,CornerStats!$A$3:$AE$577,15,FALSE)</f>
        <v>0.66666666666666663</v>
      </c>
      <c r="I305" s="27">
        <f>VLOOKUP($M305,CornerStats!$A$3:$AE$577,17,FALSE)</f>
        <v>0.72727272727272729</v>
      </c>
      <c r="J305" s="27">
        <f>VLOOKUP($M305,CornerStats!$A$3:$AE$577,18,FALSE)</f>
        <v>0.5</v>
      </c>
      <c r="K305" s="27">
        <f>VLOOKUP($M305,CornerStats!$A$3:$AE$577,20,FALSE)</f>
        <v>0.27272727272727271</v>
      </c>
      <c r="L305" s="27">
        <f>VLOOKUP($M305,CornerStats!$A$3:$AE$577,21,FALSE)</f>
        <v>0.5</v>
      </c>
      <c r="M305" s="24" t="str">
        <f>Fixtures!A305</f>
        <v>Aston Villa</v>
      </c>
      <c r="N305" s="24" t="str">
        <f>Fixtures!E305</f>
        <v>Premier League</v>
      </c>
      <c r="O305" s="25">
        <f>IF(Fixtures!C305&gt;7,Fixtures!D305)</f>
        <v>43825</v>
      </c>
      <c r="P305" s="24" t="str">
        <f>Fixtures!B305</f>
        <v>Norwich City</v>
      </c>
      <c r="Q305" s="22">
        <f>VLOOKUP($P305,CornerStats!$A$3:$AE$577,5,FALSE)</f>
        <v>11.727272727272727</v>
      </c>
      <c r="R305" s="22">
        <f>VLOOKUP($P305,CornerStats!$A$3:$AE$577,7,FALSE)</f>
        <v>10.333333333333334</v>
      </c>
      <c r="S305" s="22">
        <f>VLOOKUP($P305,CornerStats!$A$3:$AE$577,8,FALSE)</f>
        <v>3.9090909090909092</v>
      </c>
      <c r="T305" s="22">
        <f>VLOOKUP($P305,CornerStats!$A$3:$AE$577,10,FALSE)</f>
        <v>3.5</v>
      </c>
      <c r="U305" s="29">
        <f>VLOOKUP($P305,CornerStats!$A$3:$AE$577,11,FALSE)</f>
        <v>7.8181818181818183</v>
      </c>
      <c r="V305" s="29">
        <f>VLOOKUP($P305,CornerStats!$A$3:$AE$577,13,FALSE)</f>
        <v>6.833333333333333</v>
      </c>
      <c r="W305" s="27">
        <f>VLOOKUP($P305,CornerStats!$A$3:$AE$577,14,FALSE)</f>
        <v>0.90909090909090906</v>
      </c>
      <c r="X305" s="27">
        <f>VLOOKUP($P305,CornerStats!$A$3:$AE$577,16,FALSE)</f>
        <v>0.83333333333333337</v>
      </c>
      <c r="Y305" s="27">
        <f>VLOOKUP($P305,CornerStats!$A$3:$AE$577,17,FALSE)</f>
        <v>0.63636363636363635</v>
      </c>
      <c r="Z305" s="27">
        <f>VLOOKUP($P305,CornerStats!$A$3:$AE$577,19,FALSE)</f>
        <v>0.5</v>
      </c>
      <c r="AA305" s="27">
        <f>VLOOKUP($P305,CornerStats!$A$3:$AE$577,20,FALSE)</f>
        <v>0.54545454545454541</v>
      </c>
      <c r="AB305" s="27">
        <f>VLOOKUP($P305,CornerStats!$A$3:$AE$577,22,FALSE)</f>
        <v>0.66666666666666663</v>
      </c>
    </row>
    <row r="306" spans="1:28" hidden="1" x14ac:dyDescent="0.3">
      <c r="A306" s="22">
        <f>VLOOKUP($M306,CornerStats!$A$3:$AE$577,5,FALSE)</f>
        <v>8.9090909090909083</v>
      </c>
      <c r="B306" s="22">
        <f>VLOOKUP($M306,CornerStats!$A$3:$AE$577,6,FALSE)</f>
        <v>8.8000000000000007</v>
      </c>
      <c r="C306" s="22">
        <f>VLOOKUP($M306,CornerStats!$A$3:$AE$577,8,FALSE)</f>
        <v>5.7272727272727275</v>
      </c>
      <c r="D306" s="22">
        <f>VLOOKUP($M306,CornerStats!$A$3:$AE$577,9,FALSE)</f>
        <v>5.8</v>
      </c>
      <c r="E306" s="29">
        <f>VLOOKUP($M306,CornerStats!$A$3:$AE$577,11,FALSE)</f>
        <v>3.1818181818181817</v>
      </c>
      <c r="F306" s="29">
        <f>VLOOKUP($M306,CornerStats!$A$3:$AE$577,12,FALSE)</f>
        <v>3</v>
      </c>
      <c r="G306" s="27">
        <f>VLOOKUP($M306,CornerStats!$A$3:$AE$577,14,FALSE)</f>
        <v>0.54545454545454541</v>
      </c>
      <c r="H306" s="27">
        <f>VLOOKUP($M306,CornerStats!$A$3:$AE$577,15,FALSE)</f>
        <v>0.6</v>
      </c>
      <c r="I306" s="27">
        <f>VLOOKUP($M306,CornerStats!$A$3:$AE$577,17,FALSE)</f>
        <v>0.27272727272727271</v>
      </c>
      <c r="J306" s="27">
        <f>VLOOKUP($M306,CornerStats!$A$3:$AE$577,18,FALSE)</f>
        <v>0.2</v>
      </c>
      <c r="K306" s="27">
        <f>VLOOKUP($M306,CornerStats!$A$3:$AE$577,20,FALSE)</f>
        <v>0.90909090909090906</v>
      </c>
      <c r="L306" s="27">
        <f>VLOOKUP($M306,CornerStats!$A$3:$AE$577,21,FALSE)</f>
        <v>1</v>
      </c>
      <c r="M306" s="24" t="str">
        <f>Fixtures!A306</f>
        <v>Chelsea</v>
      </c>
      <c r="N306" s="24" t="str">
        <f>Fixtures!E306</f>
        <v>Premier League</v>
      </c>
      <c r="O306" s="25">
        <f>IF(Fixtures!C306&gt;7,Fixtures!D306)</f>
        <v>43825</v>
      </c>
      <c r="P306" s="24" t="str">
        <f>Fixtures!B306</f>
        <v>Southampton</v>
      </c>
      <c r="Q306" s="22">
        <f>VLOOKUP($P306,CornerStats!$A$3:$AE$577,5,FALSE)</f>
        <v>10.636363636363637</v>
      </c>
      <c r="R306" s="22">
        <f>VLOOKUP($P306,CornerStats!$A$3:$AE$577,7,FALSE)</f>
        <v>12.166666666666666</v>
      </c>
      <c r="S306" s="22">
        <f>VLOOKUP($P306,CornerStats!$A$3:$AE$577,8,FALSE)</f>
        <v>3.9090909090909092</v>
      </c>
      <c r="T306" s="22">
        <f>VLOOKUP($P306,CornerStats!$A$3:$AE$577,10,FALSE)</f>
        <v>4.5</v>
      </c>
      <c r="U306" s="29">
        <f>VLOOKUP($P306,CornerStats!$A$3:$AE$577,11,FALSE)</f>
        <v>6.7272727272727275</v>
      </c>
      <c r="V306" s="29">
        <f>VLOOKUP($P306,CornerStats!$A$3:$AE$577,13,FALSE)</f>
        <v>7.666666666666667</v>
      </c>
      <c r="W306" s="27">
        <f>VLOOKUP($P306,CornerStats!$A$3:$AE$577,14,FALSE)</f>
        <v>0.72727272727272729</v>
      </c>
      <c r="X306" s="27">
        <f>VLOOKUP($P306,CornerStats!$A$3:$AE$577,16,FALSE)</f>
        <v>0.83333333333333337</v>
      </c>
      <c r="Y306" s="27">
        <f>VLOOKUP($P306,CornerStats!$A$3:$AE$577,17,FALSE)</f>
        <v>0.45454545454545453</v>
      </c>
      <c r="Z306" s="27">
        <f>VLOOKUP($P306,CornerStats!$A$3:$AE$577,19,FALSE)</f>
        <v>0.66666666666666663</v>
      </c>
      <c r="AA306" s="27">
        <f>VLOOKUP($P306,CornerStats!$A$3:$AE$577,20,FALSE)</f>
        <v>0.54545454545454541</v>
      </c>
      <c r="AB306" s="27">
        <f>VLOOKUP($P306,CornerStats!$A$3:$AE$577,22,FALSE)</f>
        <v>0.33333333333333331</v>
      </c>
    </row>
    <row r="307" spans="1:28" hidden="1" x14ac:dyDescent="0.3">
      <c r="A307" s="22">
        <f>VLOOKUP($M307,CornerStats!$A$3:$AE$577,5,FALSE)</f>
        <v>10</v>
      </c>
      <c r="B307" s="22">
        <f>VLOOKUP($M307,CornerStats!$A$3:$AE$577,6,FALSE)</f>
        <v>10.166666666666666</v>
      </c>
      <c r="C307" s="22">
        <f>VLOOKUP($M307,CornerStats!$A$3:$AE$577,8,FALSE)</f>
        <v>4.2727272727272725</v>
      </c>
      <c r="D307" s="22">
        <f>VLOOKUP($M307,CornerStats!$A$3:$AE$577,9,FALSE)</f>
        <v>5.333333333333333</v>
      </c>
      <c r="E307" s="29">
        <f>VLOOKUP($M307,CornerStats!$A$3:$AE$577,11,FALSE)</f>
        <v>5.7272727272727275</v>
      </c>
      <c r="F307" s="29">
        <f>VLOOKUP($M307,CornerStats!$A$3:$AE$577,12,FALSE)</f>
        <v>4.833333333333333</v>
      </c>
      <c r="G307" s="27">
        <f>VLOOKUP($M307,CornerStats!$A$3:$AE$577,14,FALSE)</f>
        <v>0.63636363636363635</v>
      </c>
      <c r="H307" s="27">
        <f>VLOOKUP($M307,CornerStats!$A$3:$AE$577,15,FALSE)</f>
        <v>0.66666666666666663</v>
      </c>
      <c r="I307" s="27">
        <f>VLOOKUP($M307,CornerStats!$A$3:$AE$577,17,FALSE)</f>
        <v>0.45454545454545453</v>
      </c>
      <c r="J307" s="27">
        <f>VLOOKUP($M307,CornerStats!$A$3:$AE$577,18,FALSE)</f>
        <v>0.5</v>
      </c>
      <c r="K307" s="27">
        <f>VLOOKUP($M307,CornerStats!$A$3:$AE$577,20,FALSE)</f>
        <v>0.63636363636363635</v>
      </c>
      <c r="L307" s="27">
        <f>VLOOKUP($M307,CornerStats!$A$3:$AE$577,21,FALSE)</f>
        <v>0.66666666666666663</v>
      </c>
      <c r="M307" s="24" t="str">
        <f>Fixtures!A307</f>
        <v>Crystal Palace</v>
      </c>
      <c r="N307" s="24" t="str">
        <f>Fixtures!E307</f>
        <v>Premier League</v>
      </c>
      <c r="O307" s="25">
        <f>IF(Fixtures!C307&gt;7,Fixtures!D307)</f>
        <v>43825</v>
      </c>
      <c r="P307" s="24" t="str">
        <f>Fixtures!B307</f>
        <v>West Ham United</v>
      </c>
      <c r="Q307" s="22">
        <f>VLOOKUP($P307,CornerStats!$A$3:$AE$577,5,FALSE)</f>
        <v>10</v>
      </c>
      <c r="R307" s="22">
        <f>VLOOKUP($P307,CornerStats!$A$3:$AE$577,7,FALSE)</f>
        <v>12</v>
      </c>
      <c r="S307" s="22">
        <f>VLOOKUP($P307,CornerStats!$A$3:$AE$577,8,FALSE)</f>
        <v>5.0909090909090908</v>
      </c>
      <c r="T307" s="22">
        <f>VLOOKUP($P307,CornerStats!$A$3:$AE$577,10,FALSE)</f>
        <v>5</v>
      </c>
      <c r="U307" s="29">
        <f>VLOOKUP($P307,CornerStats!$A$3:$AE$577,11,FALSE)</f>
        <v>4.9090909090909092</v>
      </c>
      <c r="V307" s="29">
        <f>VLOOKUP($P307,CornerStats!$A$3:$AE$577,13,FALSE)</f>
        <v>7</v>
      </c>
      <c r="W307" s="27">
        <f>VLOOKUP($P307,CornerStats!$A$3:$AE$577,14,FALSE)</f>
        <v>0.72727272727272729</v>
      </c>
      <c r="X307" s="27">
        <f>VLOOKUP($P307,CornerStats!$A$3:$AE$577,16,FALSE)</f>
        <v>0.8</v>
      </c>
      <c r="Y307" s="27">
        <f>VLOOKUP($P307,CornerStats!$A$3:$AE$577,17,FALSE)</f>
        <v>0.45454545454545453</v>
      </c>
      <c r="Z307" s="27">
        <f>VLOOKUP($P307,CornerStats!$A$3:$AE$577,19,FALSE)</f>
        <v>0.8</v>
      </c>
      <c r="AA307" s="27">
        <f>VLOOKUP($P307,CornerStats!$A$3:$AE$577,20,FALSE)</f>
        <v>0.54545454545454541</v>
      </c>
      <c r="AB307" s="27">
        <f>VLOOKUP($P307,CornerStats!$A$3:$AE$577,22,FALSE)</f>
        <v>0.2</v>
      </c>
    </row>
    <row r="308" spans="1:28" hidden="1" x14ac:dyDescent="0.3">
      <c r="A308" s="22">
        <f>VLOOKUP($M308,CornerStats!$A$3:$AE$577,5,FALSE)</f>
        <v>10.545454545454545</v>
      </c>
      <c r="B308" s="22">
        <f>VLOOKUP($M308,CornerStats!$A$3:$AE$577,6,FALSE)</f>
        <v>11.166666666666666</v>
      </c>
      <c r="C308" s="22">
        <f>VLOOKUP($M308,CornerStats!$A$3:$AE$577,8,FALSE)</f>
        <v>6.6363636363636367</v>
      </c>
      <c r="D308" s="22">
        <f>VLOOKUP($M308,CornerStats!$A$3:$AE$577,9,FALSE)</f>
        <v>7.333333333333333</v>
      </c>
      <c r="E308" s="29">
        <f>VLOOKUP($M308,CornerStats!$A$3:$AE$577,11,FALSE)</f>
        <v>3.9090909090909092</v>
      </c>
      <c r="F308" s="29">
        <f>VLOOKUP($M308,CornerStats!$A$3:$AE$577,12,FALSE)</f>
        <v>3.8333333333333335</v>
      </c>
      <c r="G308" s="27">
        <f>VLOOKUP($M308,CornerStats!$A$3:$AE$577,14,FALSE)</f>
        <v>0.54545454545454541</v>
      </c>
      <c r="H308" s="27">
        <f>VLOOKUP($M308,CornerStats!$A$3:$AE$577,15,FALSE)</f>
        <v>0.66666666666666663</v>
      </c>
      <c r="I308" s="27">
        <f>VLOOKUP($M308,CornerStats!$A$3:$AE$577,17,FALSE)</f>
        <v>0.54545454545454541</v>
      </c>
      <c r="J308" s="27">
        <f>VLOOKUP($M308,CornerStats!$A$3:$AE$577,18,FALSE)</f>
        <v>0.66666666666666663</v>
      </c>
      <c r="K308" s="27">
        <f>VLOOKUP($M308,CornerStats!$A$3:$AE$577,20,FALSE)</f>
        <v>0.54545454545454541</v>
      </c>
      <c r="L308" s="27">
        <f>VLOOKUP($M308,CornerStats!$A$3:$AE$577,21,FALSE)</f>
        <v>0.5</v>
      </c>
      <c r="M308" s="24" t="str">
        <f>Fixtures!A308</f>
        <v>Everton</v>
      </c>
      <c r="N308" s="24" t="str">
        <f>Fixtures!E308</f>
        <v>Premier League</v>
      </c>
      <c r="O308" s="25">
        <f>IF(Fixtures!C308&gt;7,Fixtures!D308)</f>
        <v>43825</v>
      </c>
      <c r="P308" s="24" t="str">
        <f>Fixtures!B308</f>
        <v>Burnley</v>
      </c>
      <c r="Q308" s="22">
        <f>VLOOKUP($P308,CornerStats!$A$3:$AE$577,5,FALSE)</f>
        <v>11.363636363636363</v>
      </c>
      <c r="R308" s="22">
        <f>VLOOKUP($P308,CornerStats!$A$3:$AE$577,7,FALSE)</f>
        <v>11.5</v>
      </c>
      <c r="S308" s="22">
        <f>VLOOKUP($P308,CornerStats!$A$3:$AE$577,8,FALSE)</f>
        <v>5.0909090909090908</v>
      </c>
      <c r="T308" s="22">
        <f>VLOOKUP($P308,CornerStats!$A$3:$AE$577,10,FALSE)</f>
        <v>4.833333333333333</v>
      </c>
      <c r="U308" s="29">
        <f>VLOOKUP($P308,CornerStats!$A$3:$AE$577,11,FALSE)</f>
        <v>6.2727272727272725</v>
      </c>
      <c r="V308" s="29">
        <f>VLOOKUP($P308,CornerStats!$A$3:$AE$577,13,FALSE)</f>
        <v>6.666666666666667</v>
      </c>
      <c r="W308" s="27">
        <f>VLOOKUP($P308,CornerStats!$A$3:$AE$577,14,FALSE)</f>
        <v>0.90909090909090906</v>
      </c>
      <c r="X308" s="27">
        <f>VLOOKUP($P308,CornerStats!$A$3:$AE$577,16,FALSE)</f>
        <v>0.83333333333333337</v>
      </c>
      <c r="Y308" s="27">
        <f>VLOOKUP($P308,CornerStats!$A$3:$AE$577,17,FALSE)</f>
        <v>0.45454545454545453</v>
      </c>
      <c r="Z308" s="27">
        <f>VLOOKUP($P308,CornerStats!$A$3:$AE$577,19,FALSE)</f>
        <v>0.5</v>
      </c>
      <c r="AA308" s="27">
        <f>VLOOKUP($P308,CornerStats!$A$3:$AE$577,20,FALSE)</f>
        <v>0.63636363636363635</v>
      </c>
      <c r="AB308" s="27">
        <f>VLOOKUP($P308,CornerStats!$A$3:$AE$577,22,FALSE)</f>
        <v>0.5</v>
      </c>
    </row>
    <row r="309" spans="1:28" hidden="1" x14ac:dyDescent="0.3">
      <c r="A309" s="22">
        <f>VLOOKUP($M309,CornerStats!$A$3:$AE$577,5,FALSE)</f>
        <v>10.727272727272727</v>
      </c>
      <c r="B309" s="22">
        <f>VLOOKUP($M309,CornerStats!$A$3:$AE$577,6,FALSE)</f>
        <v>11.2</v>
      </c>
      <c r="C309" s="22">
        <f>VLOOKUP($M309,CornerStats!$A$3:$AE$577,8,FALSE)</f>
        <v>7.1818181818181817</v>
      </c>
      <c r="D309" s="22">
        <f>VLOOKUP($M309,CornerStats!$A$3:$AE$577,9,FALSE)</f>
        <v>8.4</v>
      </c>
      <c r="E309" s="29">
        <f>VLOOKUP($M309,CornerStats!$A$3:$AE$577,11,FALSE)</f>
        <v>3.5454545454545454</v>
      </c>
      <c r="F309" s="29">
        <f>VLOOKUP($M309,CornerStats!$A$3:$AE$577,12,FALSE)</f>
        <v>2.8</v>
      </c>
      <c r="G309" s="27">
        <f>VLOOKUP($M309,CornerStats!$A$3:$AE$577,14,FALSE)</f>
        <v>1</v>
      </c>
      <c r="H309" s="27">
        <f>VLOOKUP($M309,CornerStats!$A$3:$AE$577,15,FALSE)</f>
        <v>1</v>
      </c>
      <c r="I309" s="27">
        <f>VLOOKUP($M309,CornerStats!$A$3:$AE$577,17,FALSE)</f>
        <v>0.45454545454545453</v>
      </c>
      <c r="J309" s="27">
        <f>VLOOKUP($M309,CornerStats!$A$3:$AE$577,18,FALSE)</f>
        <v>0.4</v>
      </c>
      <c r="K309" s="27">
        <f>VLOOKUP($M309,CornerStats!$A$3:$AE$577,20,FALSE)</f>
        <v>0.72727272727272729</v>
      </c>
      <c r="L309" s="27">
        <f>VLOOKUP($M309,CornerStats!$A$3:$AE$577,21,FALSE)</f>
        <v>0.6</v>
      </c>
      <c r="M309" s="24" t="str">
        <f>Fixtures!A309</f>
        <v>Leicester City</v>
      </c>
      <c r="N309" s="24" t="str">
        <f>Fixtures!E309</f>
        <v>Premier League</v>
      </c>
      <c r="O309" s="25">
        <f>IF(Fixtures!C309&gt;7,Fixtures!D309)</f>
        <v>43825</v>
      </c>
      <c r="P309" s="24" t="str">
        <f>Fixtures!B309</f>
        <v>Liverpool</v>
      </c>
      <c r="Q309" s="22">
        <f>VLOOKUP($P309,CornerStats!$A$3:$AE$577,5,FALSE)</f>
        <v>10.545454545454545</v>
      </c>
      <c r="R309" s="22">
        <f>VLOOKUP($P309,CornerStats!$A$3:$AE$577,7,FALSE)</f>
        <v>10.166666666666666</v>
      </c>
      <c r="S309" s="22">
        <f>VLOOKUP($P309,CornerStats!$A$3:$AE$577,8,FALSE)</f>
        <v>6.5454545454545459</v>
      </c>
      <c r="T309" s="22">
        <f>VLOOKUP($P309,CornerStats!$A$3:$AE$577,10,FALSE)</f>
        <v>5.5</v>
      </c>
      <c r="U309" s="29">
        <f>VLOOKUP($P309,CornerStats!$A$3:$AE$577,11,FALSE)</f>
        <v>4</v>
      </c>
      <c r="V309" s="29">
        <f>VLOOKUP($P309,CornerStats!$A$3:$AE$577,13,FALSE)</f>
        <v>4.666666666666667</v>
      </c>
      <c r="W309" s="27">
        <f>VLOOKUP($P309,CornerStats!$A$3:$AE$577,14,FALSE)</f>
        <v>0.90909090909090906</v>
      </c>
      <c r="X309" s="27">
        <f>VLOOKUP($P309,CornerStats!$A$3:$AE$577,16,FALSE)</f>
        <v>0.83333333333333337</v>
      </c>
      <c r="Y309" s="27">
        <f>VLOOKUP($P309,CornerStats!$A$3:$AE$577,17,FALSE)</f>
        <v>0.54545454545454541</v>
      </c>
      <c r="Z309" s="27">
        <f>VLOOKUP($P309,CornerStats!$A$3:$AE$577,19,FALSE)</f>
        <v>0.5</v>
      </c>
      <c r="AA309" s="27">
        <f>VLOOKUP($P309,CornerStats!$A$3:$AE$577,20,FALSE)</f>
        <v>0.72727272727272729</v>
      </c>
      <c r="AB309" s="27">
        <f>VLOOKUP($P309,CornerStats!$A$3:$AE$577,22,FALSE)</f>
        <v>0.66666666666666663</v>
      </c>
    </row>
    <row r="310" spans="1:28" hidden="1" x14ac:dyDescent="0.3">
      <c r="A310" s="22">
        <f>VLOOKUP($M310,CornerStats!$A$3:$AE$577,5,FALSE)</f>
        <v>9.8181818181818183</v>
      </c>
      <c r="B310" s="22">
        <f>VLOOKUP($M310,CornerStats!$A$3:$AE$577,6,FALSE)</f>
        <v>9.6</v>
      </c>
      <c r="C310" s="22">
        <f>VLOOKUP($M310,CornerStats!$A$3:$AE$577,8,FALSE)</f>
        <v>6.0909090909090908</v>
      </c>
      <c r="D310" s="22">
        <f>VLOOKUP($M310,CornerStats!$A$3:$AE$577,9,FALSE)</f>
        <v>5</v>
      </c>
      <c r="E310" s="29">
        <f>VLOOKUP($M310,CornerStats!$A$3:$AE$577,11,FALSE)</f>
        <v>3.7272727272727271</v>
      </c>
      <c r="F310" s="29">
        <f>VLOOKUP($M310,CornerStats!$A$3:$AE$577,12,FALSE)</f>
        <v>4.5999999999999996</v>
      </c>
      <c r="G310" s="27">
        <f>VLOOKUP($M310,CornerStats!$A$3:$AE$577,14,FALSE)</f>
        <v>0.72727272727272729</v>
      </c>
      <c r="H310" s="27">
        <f>VLOOKUP($M310,CornerStats!$A$3:$AE$577,15,FALSE)</f>
        <v>0.6</v>
      </c>
      <c r="I310" s="27">
        <f>VLOOKUP($M310,CornerStats!$A$3:$AE$577,17,FALSE)</f>
        <v>0.36363636363636365</v>
      </c>
      <c r="J310" s="27">
        <f>VLOOKUP($M310,CornerStats!$A$3:$AE$577,18,FALSE)</f>
        <v>0.4</v>
      </c>
      <c r="K310" s="27">
        <f>VLOOKUP($M310,CornerStats!$A$3:$AE$577,20,FALSE)</f>
        <v>0.72727272727272729</v>
      </c>
      <c r="L310" s="27">
        <f>VLOOKUP($M310,CornerStats!$A$3:$AE$577,21,FALSE)</f>
        <v>0.6</v>
      </c>
      <c r="M310" s="24" t="str">
        <f>Fixtures!A310</f>
        <v>Manchester United</v>
      </c>
      <c r="N310" s="24" t="str">
        <f>Fixtures!E310</f>
        <v>Premier League</v>
      </c>
      <c r="O310" s="25">
        <f>IF(Fixtures!C310&gt;7,Fixtures!D310)</f>
        <v>43825</v>
      </c>
      <c r="P310" s="24" t="str">
        <f>Fixtures!B310</f>
        <v>Newcastle United</v>
      </c>
      <c r="Q310" s="22">
        <f>VLOOKUP($P310,CornerStats!$A$3:$AE$577,5,FALSE)</f>
        <v>10.090909090909092</v>
      </c>
      <c r="R310" s="22">
        <f>VLOOKUP($P310,CornerStats!$A$3:$AE$577,7,FALSE)</f>
        <v>10.833333333333334</v>
      </c>
      <c r="S310" s="22">
        <f>VLOOKUP($P310,CornerStats!$A$3:$AE$577,8,FALSE)</f>
        <v>3.4545454545454546</v>
      </c>
      <c r="T310" s="22">
        <f>VLOOKUP($P310,CornerStats!$A$3:$AE$577,10,FALSE)</f>
        <v>2.5</v>
      </c>
      <c r="U310" s="29">
        <f>VLOOKUP($P310,CornerStats!$A$3:$AE$577,11,FALSE)</f>
        <v>6.6363636363636367</v>
      </c>
      <c r="V310" s="29">
        <f>VLOOKUP($P310,CornerStats!$A$3:$AE$577,13,FALSE)</f>
        <v>8.3333333333333339</v>
      </c>
      <c r="W310" s="27">
        <f>VLOOKUP($P310,CornerStats!$A$3:$AE$577,14,FALSE)</f>
        <v>0.81818181818181823</v>
      </c>
      <c r="X310" s="27">
        <f>VLOOKUP($P310,CornerStats!$A$3:$AE$577,16,FALSE)</f>
        <v>1</v>
      </c>
      <c r="Y310" s="27">
        <f>VLOOKUP($P310,CornerStats!$A$3:$AE$577,17,FALSE)</f>
        <v>0.45454545454545453</v>
      </c>
      <c r="Z310" s="27">
        <f>VLOOKUP($P310,CornerStats!$A$3:$AE$577,19,FALSE)</f>
        <v>0.66666666666666663</v>
      </c>
      <c r="AA310" s="27">
        <f>VLOOKUP($P310,CornerStats!$A$3:$AE$577,20,FALSE)</f>
        <v>0.81818181818181823</v>
      </c>
      <c r="AB310" s="27">
        <f>VLOOKUP($P310,CornerStats!$A$3:$AE$577,22,FALSE)</f>
        <v>0.66666666666666663</v>
      </c>
    </row>
    <row r="311" spans="1:28" hidden="1" x14ac:dyDescent="0.3">
      <c r="A311" s="22">
        <f>VLOOKUP($M311,CornerStats!$A$3:$AE$577,5,FALSE)</f>
        <v>12.818181818181818</v>
      </c>
      <c r="B311" s="22">
        <f>VLOOKUP($M311,CornerStats!$A$3:$AE$577,6,FALSE)</f>
        <v>14</v>
      </c>
      <c r="C311" s="22">
        <f>VLOOKUP($M311,CornerStats!$A$3:$AE$577,8,FALSE)</f>
        <v>6.2727272727272725</v>
      </c>
      <c r="D311" s="22">
        <f>VLOOKUP($M311,CornerStats!$A$3:$AE$577,9,FALSE)</f>
        <v>7.833333333333333</v>
      </c>
      <c r="E311" s="29">
        <f>VLOOKUP($M311,CornerStats!$A$3:$AE$577,11,FALSE)</f>
        <v>6.5454545454545459</v>
      </c>
      <c r="F311" s="29">
        <f>VLOOKUP($M311,CornerStats!$A$3:$AE$577,12,FALSE)</f>
        <v>6.166666666666667</v>
      </c>
      <c r="G311" s="27">
        <f>VLOOKUP($M311,CornerStats!$A$3:$AE$577,14,FALSE)</f>
        <v>0.81818181818181823</v>
      </c>
      <c r="H311" s="27">
        <f>VLOOKUP($M311,CornerStats!$A$3:$AE$577,15,FALSE)</f>
        <v>1</v>
      </c>
      <c r="I311" s="27">
        <f>VLOOKUP($M311,CornerStats!$A$3:$AE$577,17,FALSE)</f>
        <v>0.81818181818181823</v>
      </c>
      <c r="J311" s="27">
        <f>VLOOKUP($M311,CornerStats!$A$3:$AE$577,18,FALSE)</f>
        <v>1</v>
      </c>
      <c r="K311" s="27">
        <f>VLOOKUP($M311,CornerStats!$A$3:$AE$577,20,FALSE)</f>
        <v>0.36363636363636365</v>
      </c>
      <c r="L311" s="27">
        <f>VLOOKUP($M311,CornerStats!$A$3:$AE$577,21,FALSE)</f>
        <v>0.33333333333333331</v>
      </c>
      <c r="M311" s="24" t="str">
        <f>Fixtures!A311</f>
        <v>Sheffield United</v>
      </c>
      <c r="N311" s="24" t="str">
        <f>Fixtures!E311</f>
        <v>Premier League</v>
      </c>
      <c r="O311" s="25">
        <f>IF(Fixtures!C311&gt;7,Fixtures!D311)</f>
        <v>43825</v>
      </c>
      <c r="P311" s="24" t="str">
        <f>Fixtures!B311</f>
        <v>Watford</v>
      </c>
      <c r="Q311" s="22">
        <f>VLOOKUP($P311,CornerStats!$A$3:$AE$577,5,FALSE)</f>
        <v>10.636363636363637</v>
      </c>
      <c r="R311" s="22">
        <f>VLOOKUP($P311,CornerStats!$A$3:$AE$577,7,FALSE)</f>
        <v>10.199999999999999</v>
      </c>
      <c r="S311" s="22">
        <f>VLOOKUP($P311,CornerStats!$A$3:$AE$577,8,FALSE)</f>
        <v>5.1818181818181817</v>
      </c>
      <c r="T311" s="22">
        <f>VLOOKUP($P311,CornerStats!$A$3:$AE$577,10,FALSE)</f>
        <v>4.8</v>
      </c>
      <c r="U311" s="29">
        <f>VLOOKUP($P311,CornerStats!$A$3:$AE$577,11,FALSE)</f>
        <v>5.4545454545454541</v>
      </c>
      <c r="V311" s="29">
        <f>VLOOKUP($P311,CornerStats!$A$3:$AE$577,13,FALSE)</f>
        <v>5.4</v>
      </c>
      <c r="W311" s="27">
        <f>VLOOKUP($P311,CornerStats!$A$3:$AE$577,14,FALSE)</f>
        <v>0.63636363636363635</v>
      </c>
      <c r="X311" s="27">
        <f>VLOOKUP($P311,CornerStats!$A$3:$AE$577,16,FALSE)</f>
        <v>0.8</v>
      </c>
      <c r="Y311" s="27">
        <f>VLOOKUP($P311,CornerStats!$A$3:$AE$577,17,FALSE)</f>
        <v>0.54545454545454541</v>
      </c>
      <c r="Z311" s="27">
        <f>VLOOKUP($P311,CornerStats!$A$3:$AE$577,19,FALSE)</f>
        <v>0.6</v>
      </c>
      <c r="AA311" s="27">
        <f>VLOOKUP($P311,CornerStats!$A$3:$AE$577,20,FALSE)</f>
        <v>0.63636363636363635</v>
      </c>
      <c r="AB311" s="27">
        <f>VLOOKUP($P311,CornerStats!$A$3:$AE$577,22,FALSE)</f>
        <v>0.8</v>
      </c>
    </row>
    <row r="312" spans="1:28" hidden="1" x14ac:dyDescent="0.3">
      <c r="A312" s="22">
        <f>VLOOKUP($M312,CornerStats!$A$3:$AE$577,5,FALSE)</f>
        <v>11.454545454545455</v>
      </c>
      <c r="B312" s="22">
        <f>VLOOKUP($M312,CornerStats!$A$3:$AE$577,6,FALSE)</f>
        <v>11.6</v>
      </c>
      <c r="C312" s="22">
        <f>VLOOKUP($M312,CornerStats!$A$3:$AE$577,8,FALSE)</f>
        <v>5.4545454545454541</v>
      </c>
      <c r="D312" s="22">
        <f>VLOOKUP($M312,CornerStats!$A$3:$AE$577,9,FALSE)</f>
        <v>8.1999999999999993</v>
      </c>
      <c r="E312" s="29">
        <f>VLOOKUP($M312,CornerStats!$A$3:$AE$577,11,FALSE)</f>
        <v>6</v>
      </c>
      <c r="F312" s="29">
        <f>VLOOKUP($M312,CornerStats!$A$3:$AE$577,12,FALSE)</f>
        <v>3.4</v>
      </c>
      <c r="G312" s="27">
        <f>VLOOKUP($M312,CornerStats!$A$3:$AE$577,14,FALSE)</f>
        <v>0.72727272727272729</v>
      </c>
      <c r="H312" s="27">
        <f>VLOOKUP($M312,CornerStats!$A$3:$AE$577,15,FALSE)</f>
        <v>0.8</v>
      </c>
      <c r="I312" s="27">
        <f>VLOOKUP($M312,CornerStats!$A$3:$AE$577,17,FALSE)</f>
        <v>0.63636363636363635</v>
      </c>
      <c r="J312" s="27">
        <f>VLOOKUP($M312,CornerStats!$A$3:$AE$577,18,FALSE)</f>
        <v>0.8</v>
      </c>
      <c r="K312" s="27">
        <f>VLOOKUP($M312,CornerStats!$A$3:$AE$577,20,FALSE)</f>
        <v>0.45454545454545453</v>
      </c>
      <c r="L312" s="27">
        <f>VLOOKUP($M312,CornerStats!$A$3:$AE$577,21,FALSE)</f>
        <v>0.2</v>
      </c>
      <c r="M312" s="24" t="str">
        <f>Fixtures!A312</f>
        <v>Tottenham Hotspur</v>
      </c>
      <c r="N312" s="24" t="str">
        <f>Fixtures!E312</f>
        <v>Premier League</v>
      </c>
      <c r="O312" s="25">
        <f>IF(Fixtures!C312&gt;7,Fixtures!D312)</f>
        <v>43825</v>
      </c>
      <c r="P312" s="24" t="str">
        <f>Fixtures!B312</f>
        <v>Brighton &amp; Hove Albion</v>
      </c>
      <c r="Q312" s="22">
        <f>VLOOKUP($P312,CornerStats!$A$3:$AE$577,5,FALSE)</f>
        <v>9.3636363636363633</v>
      </c>
      <c r="R312" s="22">
        <f>VLOOKUP($P312,CornerStats!$A$3:$AE$577,7,FALSE)</f>
        <v>8.6</v>
      </c>
      <c r="S312" s="22">
        <f>VLOOKUP($P312,CornerStats!$A$3:$AE$577,8,FALSE)</f>
        <v>4</v>
      </c>
      <c r="T312" s="22">
        <f>VLOOKUP($P312,CornerStats!$A$3:$AE$577,10,FALSE)</f>
        <v>2.6</v>
      </c>
      <c r="U312" s="29">
        <f>VLOOKUP($P312,CornerStats!$A$3:$AE$577,11,FALSE)</f>
        <v>5.3636363636363633</v>
      </c>
      <c r="V312" s="29">
        <f>VLOOKUP($P312,CornerStats!$A$3:$AE$577,13,FALSE)</f>
        <v>6</v>
      </c>
      <c r="W312" s="27">
        <f>VLOOKUP($P312,CornerStats!$A$3:$AE$577,14,FALSE)</f>
        <v>0.54545454545454541</v>
      </c>
      <c r="X312" s="27">
        <f>VLOOKUP($P312,CornerStats!$A$3:$AE$577,16,FALSE)</f>
        <v>0.4</v>
      </c>
      <c r="Y312" s="27">
        <f>VLOOKUP($P312,CornerStats!$A$3:$AE$577,17,FALSE)</f>
        <v>0.36363636363636365</v>
      </c>
      <c r="Z312" s="27">
        <f>VLOOKUP($P312,CornerStats!$A$3:$AE$577,19,FALSE)</f>
        <v>0.2</v>
      </c>
      <c r="AA312" s="27">
        <f>VLOOKUP($P312,CornerStats!$A$3:$AE$577,20,FALSE)</f>
        <v>0.72727272727272729</v>
      </c>
      <c r="AB312" s="27">
        <f>VLOOKUP($P312,CornerStats!$A$3:$AE$577,22,FALSE)</f>
        <v>0.8</v>
      </c>
    </row>
    <row r="313" spans="1:28" hidden="1" x14ac:dyDescent="0.3">
      <c r="A313" s="22">
        <f>VLOOKUP($M313,CornerStats!$A$3:$AE$577,5,FALSE)</f>
        <v>10.727272727272727</v>
      </c>
      <c r="B313" s="22">
        <f>VLOOKUP($M313,CornerStats!$A$3:$AE$577,6,FALSE)</f>
        <v>8</v>
      </c>
      <c r="C313" s="22">
        <f>VLOOKUP($M313,CornerStats!$A$3:$AE$577,8,FALSE)</f>
        <v>4.5454545454545459</v>
      </c>
      <c r="D313" s="22">
        <f>VLOOKUP($M313,CornerStats!$A$3:$AE$577,9,FALSE)</f>
        <v>3.4</v>
      </c>
      <c r="E313" s="29">
        <f>VLOOKUP($M313,CornerStats!$A$3:$AE$577,11,FALSE)</f>
        <v>6.1818181818181817</v>
      </c>
      <c r="F313" s="29">
        <f>VLOOKUP($M313,CornerStats!$A$3:$AE$577,12,FALSE)</f>
        <v>4.5999999999999996</v>
      </c>
      <c r="G313" s="27">
        <f>VLOOKUP($M313,CornerStats!$A$3:$AE$577,14,FALSE)</f>
        <v>0.72727272727272729</v>
      </c>
      <c r="H313" s="27">
        <f>VLOOKUP($M313,CornerStats!$A$3:$AE$577,15,FALSE)</f>
        <v>0.4</v>
      </c>
      <c r="I313" s="27">
        <f>VLOOKUP($M313,CornerStats!$A$3:$AE$577,17,FALSE)</f>
        <v>0.45454545454545453</v>
      </c>
      <c r="J313" s="27">
        <f>VLOOKUP($M313,CornerStats!$A$3:$AE$577,18,FALSE)</f>
        <v>0.2</v>
      </c>
      <c r="K313" s="27">
        <f>VLOOKUP($M313,CornerStats!$A$3:$AE$577,20,FALSE)</f>
        <v>0.54545454545454541</v>
      </c>
      <c r="L313" s="27">
        <f>VLOOKUP($M313,CornerStats!$A$3:$AE$577,21,FALSE)</f>
        <v>0.8</v>
      </c>
      <c r="M313" s="24" t="str">
        <f>Fixtures!A313</f>
        <v>Wolverhampton Wanderers</v>
      </c>
      <c r="N313" s="24" t="str">
        <f>Fixtures!E313</f>
        <v>Premier League</v>
      </c>
      <c r="O313" s="25">
        <f>IF(Fixtures!C313&gt;7,Fixtures!D313)</f>
        <v>43826</v>
      </c>
      <c r="P313" s="24" t="str">
        <f>Fixtures!B313</f>
        <v>Manchester City</v>
      </c>
      <c r="Q313" s="22">
        <f>VLOOKUP($P313,CornerStats!$A$3:$AE$577,5,FALSE)</f>
        <v>11.454545454545455</v>
      </c>
      <c r="R313" s="22">
        <f>VLOOKUP($P313,CornerStats!$A$3:$AE$577,7,FALSE)</f>
        <v>9.1999999999999993</v>
      </c>
      <c r="S313" s="22">
        <f>VLOOKUP($P313,CornerStats!$A$3:$AE$577,8,FALSE)</f>
        <v>8.8181818181818183</v>
      </c>
      <c r="T313" s="22">
        <f>VLOOKUP($P313,CornerStats!$A$3:$AE$577,10,FALSE)</f>
        <v>6.4</v>
      </c>
      <c r="U313" s="29">
        <f>VLOOKUP($P313,CornerStats!$A$3:$AE$577,11,FALSE)</f>
        <v>2.6363636363636362</v>
      </c>
      <c r="V313" s="29">
        <f>VLOOKUP($P313,CornerStats!$A$3:$AE$577,13,FALSE)</f>
        <v>2.8</v>
      </c>
      <c r="W313" s="27">
        <f>VLOOKUP($P313,CornerStats!$A$3:$AE$577,14,FALSE)</f>
        <v>0.81818181818181823</v>
      </c>
      <c r="X313" s="27">
        <f>VLOOKUP($P313,CornerStats!$A$3:$AE$577,16,FALSE)</f>
        <v>0.6</v>
      </c>
      <c r="Y313" s="27">
        <f>VLOOKUP($P313,CornerStats!$A$3:$AE$577,17,FALSE)</f>
        <v>0.36363636363636365</v>
      </c>
      <c r="Z313" s="27">
        <f>VLOOKUP($P313,CornerStats!$A$3:$AE$577,19,FALSE)</f>
        <v>0.2</v>
      </c>
      <c r="AA313" s="27">
        <f>VLOOKUP($P313,CornerStats!$A$3:$AE$577,20,FALSE)</f>
        <v>0.63636363636363635</v>
      </c>
      <c r="AB313" s="27">
        <f>VLOOKUP($P313,CornerStats!$A$3:$AE$577,22,FALSE)</f>
        <v>0.8</v>
      </c>
    </row>
    <row r="314" spans="1:28" hidden="1" x14ac:dyDescent="0.3">
      <c r="A314" s="22">
        <f>VLOOKUP($M314,CornerStats!$A$3:$AE$577,5,FALSE)</f>
        <v>9.3636363636363633</v>
      </c>
      <c r="B314" s="22">
        <f>VLOOKUP($M314,CornerStats!$A$3:$AE$577,6,FALSE)</f>
        <v>10</v>
      </c>
      <c r="C314" s="22">
        <f>VLOOKUP($M314,CornerStats!$A$3:$AE$577,8,FALSE)</f>
        <v>4</v>
      </c>
      <c r="D314" s="22">
        <f>VLOOKUP($M314,CornerStats!$A$3:$AE$577,9,FALSE)</f>
        <v>5.166666666666667</v>
      </c>
      <c r="E314" s="29">
        <f>VLOOKUP($M314,CornerStats!$A$3:$AE$577,11,FALSE)</f>
        <v>5.3636363636363633</v>
      </c>
      <c r="F314" s="29">
        <f>VLOOKUP($M314,CornerStats!$A$3:$AE$577,12,FALSE)</f>
        <v>4.833333333333333</v>
      </c>
      <c r="G314" s="27">
        <f>VLOOKUP($M314,CornerStats!$A$3:$AE$577,14,FALSE)</f>
        <v>0.54545454545454541</v>
      </c>
      <c r="H314" s="27">
        <f>VLOOKUP($M314,CornerStats!$A$3:$AE$577,15,FALSE)</f>
        <v>0.66666666666666663</v>
      </c>
      <c r="I314" s="27">
        <f>VLOOKUP($M314,CornerStats!$A$3:$AE$577,17,FALSE)</f>
        <v>0.36363636363636365</v>
      </c>
      <c r="J314" s="27">
        <f>VLOOKUP($M314,CornerStats!$A$3:$AE$577,18,FALSE)</f>
        <v>0.5</v>
      </c>
      <c r="K314" s="27">
        <f>VLOOKUP($M314,CornerStats!$A$3:$AE$577,20,FALSE)</f>
        <v>0.72727272727272729</v>
      </c>
      <c r="L314" s="27">
        <f>VLOOKUP($M314,CornerStats!$A$3:$AE$577,21,FALSE)</f>
        <v>0.66666666666666663</v>
      </c>
      <c r="M314" s="24" t="str">
        <f>Fixtures!A314</f>
        <v>Brighton &amp; Hove Albion</v>
      </c>
      <c r="N314" s="24" t="str">
        <f>Fixtures!E314</f>
        <v>Premier League</v>
      </c>
      <c r="O314" s="25">
        <f>IF(Fixtures!C314&gt;7,Fixtures!D314)</f>
        <v>43827</v>
      </c>
      <c r="P314" s="24" t="str">
        <f>Fixtures!B314</f>
        <v>AFC Bournemouth</v>
      </c>
      <c r="Q314" s="22">
        <f>VLOOKUP($P314,CornerStats!$A$3:$AE$577,5,FALSE)</f>
        <v>12.363636363636363</v>
      </c>
      <c r="R314" s="22">
        <f>VLOOKUP($P314,CornerStats!$A$3:$AE$577,7,FALSE)</f>
        <v>13.4</v>
      </c>
      <c r="S314" s="22">
        <f>VLOOKUP($P314,CornerStats!$A$3:$AE$577,8,FALSE)</f>
        <v>5.4545454545454541</v>
      </c>
      <c r="T314" s="22">
        <f>VLOOKUP($P314,CornerStats!$A$3:$AE$577,10,FALSE)</f>
        <v>6</v>
      </c>
      <c r="U314" s="29">
        <f>VLOOKUP($P314,CornerStats!$A$3:$AE$577,11,FALSE)</f>
        <v>6.9090909090909092</v>
      </c>
      <c r="V314" s="29">
        <f>VLOOKUP($P314,CornerStats!$A$3:$AE$577,13,FALSE)</f>
        <v>7.4</v>
      </c>
      <c r="W314" s="27">
        <f>VLOOKUP($P314,CornerStats!$A$3:$AE$577,14,FALSE)</f>
        <v>0.90909090909090906</v>
      </c>
      <c r="X314" s="27">
        <f>VLOOKUP($P314,CornerStats!$A$3:$AE$577,16,FALSE)</f>
        <v>1</v>
      </c>
      <c r="Y314" s="27">
        <f>VLOOKUP($P314,CornerStats!$A$3:$AE$577,17,FALSE)</f>
        <v>0.63636363636363635</v>
      </c>
      <c r="Z314" s="27">
        <f>VLOOKUP($P314,CornerStats!$A$3:$AE$577,19,FALSE)</f>
        <v>0.6</v>
      </c>
      <c r="AA314" s="27">
        <f>VLOOKUP($P314,CornerStats!$A$3:$AE$577,20,FALSE)</f>
        <v>0.36363636363636365</v>
      </c>
      <c r="AB314" s="27">
        <f>VLOOKUP($P314,CornerStats!$A$3:$AE$577,22,FALSE)</f>
        <v>0.4</v>
      </c>
    </row>
    <row r="315" spans="1:28" hidden="1" x14ac:dyDescent="0.3">
      <c r="A315" s="22">
        <f>VLOOKUP($M315,CornerStats!$A$3:$AE$577,5,FALSE)</f>
        <v>11.363636363636363</v>
      </c>
      <c r="B315" s="22">
        <f>VLOOKUP($M315,CornerStats!$A$3:$AE$577,6,FALSE)</f>
        <v>11.2</v>
      </c>
      <c r="C315" s="22">
        <f>VLOOKUP($M315,CornerStats!$A$3:$AE$577,8,FALSE)</f>
        <v>5.0909090909090908</v>
      </c>
      <c r="D315" s="22">
        <f>VLOOKUP($M315,CornerStats!$A$3:$AE$577,9,FALSE)</f>
        <v>5.4</v>
      </c>
      <c r="E315" s="29">
        <f>VLOOKUP($M315,CornerStats!$A$3:$AE$577,11,FALSE)</f>
        <v>6.2727272727272725</v>
      </c>
      <c r="F315" s="29">
        <f>VLOOKUP($M315,CornerStats!$A$3:$AE$577,12,FALSE)</f>
        <v>5.8</v>
      </c>
      <c r="G315" s="27">
        <f>VLOOKUP($M315,CornerStats!$A$3:$AE$577,14,FALSE)</f>
        <v>0.90909090909090906</v>
      </c>
      <c r="H315" s="27">
        <f>VLOOKUP($M315,CornerStats!$A$3:$AE$577,15,FALSE)</f>
        <v>1</v>
      </c>
      <c r="I315" s="27">
        <f>VLOOKUP($M315,CornerStats!$A$3:$AE$577,17,FALSE)</f>
        <v>0.45454545454545453</v>
      </c>
      <c r="J315" s="27">
        <f>VLOOKUP($M315,CornerStats!$A$3:$AE$577,18,FALSE)</f>
        <v>0.4</v>
      </c>
      <c r="K315" s="27">
        <f>VLOOKUP($M315,CornerStats!$A$3:$AE$577,20,FALSE)</f>
        <v>0.63636363636363635</v>
      </c>
      <c r="L315" s="27">
        <f>VLOOKUP($M315,CornerStats!$A$3:$AE$577,21,FALSE)</f>
        <v>0.8</v>
      </c>
      <c r="M315" s="24" t="str">
        <f>Fixtures!A315</f>
        <v>Burnley</v>
      </c>
      <c r="N315" s="24" t="str">
        <f>Fixtures!E315</f>
        <v>Premier League</v>
      </c>
      <c r="O315" s="25">
        <f>IF(Fixtures!C315&gt;7,Fixtures!D315)</f>
        <v>43827</v>
      </c>
      <c r="P315" s="24" t="str">
        <f>Fixtures!B315</f>
        <v>Manchester United</v>
      </c>
      <c r="Q315" s="22">
        <f>VLOOKUP($P315,CornerStats!$A$3:$AE$577,5,FALSE)</f>
        <v>9.8181818181818183</v>
      </c>
      <c r="R315" s="22">
        <f>VLOOKUP($P315,CornerStats!$A$3:$AE$577,7,FALSE)</f>
        <v>10</v>
      </c>
      <c r="S315" s="22">
        <f>VLOOKUP($P315,CornerStats!$A$3:$AE$577,8,FALSE)</f>
        <v>6.0909090909090908</v>
      </c>
      <c r="T315" s="22">
        <f>VLOOKUP($P315,CornerStats!$A$3:$AE$577,10,FALSE)</f>
        <v>7</v>
      </c>
      <c r="U315" s="29">
        <f>VLOOKUP($P315,CornerStats!$A$3:$AE$577,11,FALSE)</f>
        <v>3.7272727272727271</v>
      </c>
      <c r="V315" s="29">
        <f>VLOOKUP($P315,CornerStats!$A$3:$AE$577,13,FALSE)</f>
        <v>3</v>
      </c>
      <c r="W315" s="27">
        <f>VLOOKUP($P315,CornerStats!$A$3:$AE$577,14,FALSE)</f>
        <v>0.72727272727272729</v>
      </c>
      <c r="X315" s="27">
        <f>VLOOKUP($P315,CornerStats!$A$3:$AE$577,16,FALSE)</f>
        <v>0.83333333333333337</v>
      </c>
      <c r="Y315" s="27">
        <f>VLOOKUP($P315,CornerStats!$A$3:$AE$577,17,FALSE)</f>
        <v>0.36363636363636365</v>
      </c>
      <c r="Z315" s="27">
        <f>VLOOKUP($P315,CornerStats!$A$3:$AE$577,19,FALSE)</f>
        <v>0.33333333333333331</v>
      </c>
      <c r="AA315" s="27">
        <f>VLOOKUP($P315,CornerStats!$A$3:$AE$577,20,FALSE)</f>
        <v>0.72727272727272729</v>
      </c>
      <c r="AB315" s="27">
        <f>VLOOKUP($P315,CornerStats!$A$3:$AE$577,22,FALSE)</f>
        <v>0.83333333333333337</v>
      </c>
    </row>
    <row r="316" spans="1:28" hidden="1" x14ac:dyDescent="0.3">
      <c r="A316" s="22">
        <f>VLOOKUP($M316,CornerStats!$A$3:$AE$577,5,FALSE)</f>
        <v>10.090909090909092</v>
      </c>
      <c r="B316" s="22">
        <f>VLOOKUP($M316,CornerStats!$A$3:$AE$577,6,FALSE)</f>
        <v>9.1999999999999993</v>
      </c>
      <c r="C316" s="22">
        <f>VLOOKUP($M316,CornerStats!$A$3:$AE$577,8,FALSE)</f>
        <v>3.4545454545454546</v>
      </c>
      <c r="D316" s="22">
        <f>VLOOKUP($M316,CornerStats!$A$3:$AE$577,9,FALSE)</f>
        <v>4.5999999999999996</v>
      </c>
      <c r="E316" s="29">
        <f>VLOOKUP($M316,CornerStats!$A$3:$AE$577,11,FALSE)</f>
        <v>6.6363636363636367</v>
      </c>
      <c r="F316" s="29">
        <f>VLOOKUP($M316,CornerStats!$A$3:$AE$577,12,FALSE)</f>
        <v>4.5999999999999996</v>
      </c>
      <c r="G316" s="27">
        <f>VLOOKUP($M316,CornerStats!$A$3:$AE$577,14,FALSE)</f>
        <v>0.81818181818181823</v>
      </c>
      <c r="H316" s="27">
        <f>VLOOKUP($M316,CornerStats!$A$3:$AE$577,15,FALSE)</f>
        <v>0.6</v>
      </c>
      <c r="I316" s="27">
        <f>VLOOKUP($M316,CornerStats!$A$3:$AE$577,17,FALSE)</f>
        <v>0.45454545454545453</v>
      </c>
      <c r="J316" s="27">
        <f>VLOOKUP($M316,CornerStats!$A$3:$AE$577,18,FALSE)</f>
        <v>0.2</v>
      </c>
      <c r="K316" s="27">
        <f>VLOOKUP($M316,CornerStats!$A$3:$AE$577,20,FALSE)</f>
        <v>0.81818181818181823</v>
      </c>
      <c r="L316" s="27">
        <f>VLOOKUP($M316,CornerStats!$A$3:$AE$577,21,FALSE)</f>
        <v>1</v>
      </c>
      <c r="M316" s="24" t="str">
        <f>Fixtures!A316</f>
        <v>Newcastle United</v>
      </c>
      <c r="N316" s="24" t="str">
        <f>Fixtures!E316</f>
        <v>Premier League</v>
      </c>
      <c r="O316" s="25">
        <f>IF(Fixtures!C316&gt;7,Fixtures!D316)</f>
        <v>43827</v>
      </c>
      <c r="P316" s="24" t="str">
        <f>Fixtures!B316</f>
        <v>Everton</v>
      </c>
      <c r="Q316" s="22">
        <f>VLOOKUP($P316,CornerStats!$A$3:$AE$577,5,FALSE)</f>
        <v>10.545454545454545</v>
      </c>
      <c r="R316" s="22">
        <f>VLOOKUP($P316,CornerStats!$A$3:$AE$577,7,FALSE)</f>
        <v>9.8000000000000007</v>
      </c>
      <c r="S316" s="22">
        <f>VLOOKUP($P316,CornerStats!$A$3:$AE$577,8,FALSE)</f>
        <v>6.6363636363636367</v>
      </c>
      <c r="T316" s="22">
        <f>VLOOKUP($P316,CornerStats!$A$3:$AE$577,10,FALSE)</f>
        <v>5.8</v>
      </c>
      <c r="U316" s="29">
        <f>VLOOKUP($P316,CornerStats!$A$3:$AE$577,11,FALSE)</f>
        <v>3.9090909090909092</v>
      </c>
      <c r="V316" s="29">
        <f>VLOOKUP($P316,CornerStats!$A$3:$AE$577,13,FALSE)</f>
        <v>4</v>
      </c>
      <c r="W316" s="27">
        <f>VLOOKUP($P316,CornerStats!$A$3:$AE$577,14,FALSE)</f>
        <v>0.54545454545454541</v>
      </c>
      <c r="X316" s="27">
        <f>VLOOKUP($P316,CornerStats!$A$3:$AE$577,16,FALSE)</f>
        <v>0.4</v>
      </c>
      <c r="Y316" s="27">
        <f>VLOOKUP($P316,CornerStats!$A$3:$AE$577,17,FALSE)</f>
        <v>0.54545454545454541</v>
      </c>
      <c r="Z316" s="27">
        <f>VLOOKUP($P316,CornerStats!$A$3:$AE$577,19,FALSE)</f>
        <v>0.4</v>
      </c>
      <c r="AA316" s="27">
        <f>VLOOKUP($P316,CornerStats!$A$3:$AE$577,20,FALSE)</f>
        <v>0.54545454545454541</v>
      </c>
      <c r="AB316" s="27">
        <f>VLOOKUP($P316,CornerStats!$A$3:$AE$577,22,FALSE)</f>
        <v>0.6</v>
      </c>
    </row>
    <row r="317" spans="1:28" hidden="1" x14ac:dyDescent="0.3">
      <c r="A317" s="22">
        <f>VLOOKUP($M317,CornerStats!$A$3:$AE$577,5,FALSE)</f>
        <v>11.727272727272727</v>
      </c>
      <c r="B317" s="22">
        <f>VLOOKUP($M317,CornerStats!$A$3:$AE$577,6,FALSE)</f>
        <v>13.4</v>
      </c>
      <c r="C317" s="22">
        <f>VLOOKUP($M317,CornerStats!$A$3:$AE$577,8,FALSE)</f>
        <v>3.9090909090909092</v>
      </c>
      <c r="D317" s="22">
        <f>VLOOKUP($M317,CornerStats!$A$3:$AE$577,9,FALSE)</f>
        <v>4.4000000000000004</v>
      </c>
      <c r="E317" s="29">
        <f>VLOOKUP($M317,CornerStats!$A$3:$AE$577,11,FALSE)</f>
        <v>7.8181818181818183</v>
      </c>
      <c r="F317" s="29">
        <f>VLOOKUP($M317,CornerStats!$A$3:$AE$577,12,FALSE)</f>
        <v>9</v>
      </c>
      <c r="G317" s="27">
        <f>VLOOKUP($M317,CornerStats!$A$3:$AE$577,14,FALSE)</f>
        <v>0.90909090909090906</v>
      </c>
      <c r="H317" s="27">
        <f>VLOOKUP($M317,CornerStats!$A$3:$AE$577,15,FALSE)</f>
        <v>1</v>
      </c>
      <c r="I317" s="27">
        <f>VLOOKUP($M317,CornerStats!$A$3:$AE$577,17,FALSE)</f>
        <v>0.63636363636363635</v>
      </c>
      <c r="J317" s="27">
        <f>VLOOKUP($M317,CornerStats!$A$3:$AE$577,18,FALSE)</f>
        <v>0.8</v>
      </c>
      <c r="K317" s="27">
        <f>VLOOKUP($M317,CornerStats!$A$3:$AE$577,20,FALSE)</f>
        <v>0.54545454545454541</v>
      </c>
      <c r="L317" s="27">
        <f>VLOOKUP($M317,CornerStats!$A$3:$AE$577,21,FALSE)</f>
        <v>0.4</v>
      </c>
      <c r="M317" s="24" t="str">
        <f>Fixtures!A317</f>
        <v>Norwich City</v>
      </c>
      <c r="N317" s="24" t="str">
        <f>Fixtures!E317</f>
        <v>Premier League</v>
      </c>
      <c r="O317" s="25">
        <f>IF(Fixtures!C317&gt;7,Fixtures!D317)</f>
        <v>43827</v>
      </c>
      <c r="P317" s="24" t="str">
        <f>Fixtures!B317</f>
        <v>Tottenham Hotspur</v>
      </c>
      <c r="Q317" s="22">
        <f>VLOOKUP($P317,CornerStats!$A$3:$AE$577,5,FALSE)</f>
        <v>11.454545454545455</v>
      </c>
      <c r="R317" s="22">
        <f>VLOOKUP($P317,CornerStats!$A$3:$AE$577,7,FALSE)</f>
        <v>11.333333333333334</v>
      </c>
      <c r="S317" s="22">
        <f>VLOOKUP($P317,CornerStats!$A$3:$AE$577,8,FALSE)</f>
        <v>5.4545454545454541</v>
      </c>
      <c r="T317" s="22">
        <f>VLOOKUP($P317,CornerStats!$A$3:$AE$577,10,FALSE)</f>
        <v>3.1666666666666665</v>
      </c>
      <c r="U317" s="29">
        <f>VLOOKUP($P317,CornerStats!$A$3:$AE$577,11,FALSE)</f>
        <v>6</v>
      </c>
      <c r="V317" s="29">
        <f>VLOOKUP($P317,CornerStats!$A$3:$AE$577,13,FALSE)</f>
        <v>8.1666666666666661</v>
      </c>
      <c r="W317" s="27">
        <f>VLOOKUP($P317,CornerStats!$A$3:$AE$577,14,FALSE)</f>
        <v>0.72727272727272729</v>
      </c>
      <c r="X317" s="27">
        <f>VLOOKUP($P317,CornerStats!$A$3:$AE$577,16,FALSE)</f>
        <v>0.66666666666666663</v>
      </c>
      <c r="Y317" s="27">
        <f>VLOOKUP($P317,CornerStats!$A$3:$AE$577,17,FALSE)</f>
        <v>0.63636363636363635</v>
      </c>
      <c r="Z317" s="27">
        <f>VLOOKUP($P317,CornerStats!$A$3:$AE$577,19,FALSE)</f>
        <v>0.5</v>
      </c>
      <c r="AA317" s="27">
        <f>VLOOKUP($P317,CornerStats!$A$3:$AE$577,20,FALSE)</f>
        <v>0.45454545454545453</v>
      </c>
      <c r="AB317" s="27">
        <f>VLOOKUP($P317,CornerStats!$A$3:$AE$577,22,FALSE)</f>
        <v>0.66666666666666663</v>
      </c>
    </row>
    <row r="318" spans="1:28" hidden="1" x14ac:dyDescent="0.3">
      <c r="A318" s="22">
        <f>VLOOKUP($M318,CornerStats!$A$3:$AE$577,5,FALSE)</f>
        <v>10.636363636363637</v>
      </c>
      <c r="B318" s="22">
        <f>VLOOKUP($M318,CornerStats!$A$3:$AE$577,6,FALSE)</f>
        <v>8.8000000000000007</v>
      </c>
      <c r="C318" s="22">
        <f>VLOOKUP($M318,CornerStats!$A$3:$AE$577,8,FALSE)</f>
        <v>3.9090909090909092</v>
      </c>
      <c r="D318" s="22">
        <f>VLOOKUP($M318,CornerStats!$A$3:$AE$577,9,FALSE)</f>
        <v>3.2</v>
      </c>
      <c r="E318" s="29">
        <f>VLOOKUP($M318,CornerStats!$A$3:$AE$577,11,FALSE)</f>
        <v>6.7272727272727275</v>
      </c>
      <c r="F318" s="29">
        <f>VLOOKUP($M318,CornerStats!$A$3:$AE$577,12,FALSE)</f>
        <v>5.6</v>
      </c>
      <c r="G318" s="27">
        <f>VLOOKUP($M318,CornerStats!$A$3:$AE$577,14,FALSE)</f>
        <v>0.72727272727272729</v>
      </c>
      <c r="H318" s="27">
        <f>VLOOKUP($M318,CornerStats!$A$3:$AE$577,15,FALSE)</f>
        <v>0.6</v>
      </c>
      <c r="I318" s="27">
        <f>VLOOKUP($M318,CornerStats!$A$3:$AE$577,17,FALSE)</f>
        <v>0.45454545454545453</v>
      </c>
      <c r="J318" s="27">
        <f>VLOOKUP($M318,CornerStats!$A$3:$AE$577,18,FALSE)</f>
        <v>0.2</v>
      </c>
      <c r="K318" s="27">
        <f>VLOOKUP($M318,CornerStats!$A$3:$AE$577,20,FALSE)</f>
        <v>0.54545454545454541</v>
      </c>
      <c r="L318" s="27">
        <f>VLOOKUP($M318,CornerStats!$A$3:$AE$577,21,FALSE)</f>
        <v>0.8</v>
      </c>
      <c r="M318" s="24" t="str">
        <f>Fixtures!A318</f>
        <v>Southampton</v>
      </c>
      <c r="N318" s="24" t="str">
        <f>Fixtures!E318</f>
        <v>Premier League</v>
      </c>
      <c r="O318" s="25">
        <f>IF(Fixtures!C318&gt;7,Fixtures!D318)</f>
        <v>43827</v>
      </c>
      <c r="P318" s="24" t="str">
        <f>Fixtures!B318</f>
        <v>Crystal Palace</v>
      </c>
      <c r="Q318" s="22">
        <f>VLOOKUP($P318,CornerStats!$A$3:$AE$577,5,FALSE)</f>
        <v>10</v>
      </c>
      <c r="R318" s="22">
        <f>VLOOKUP($P318,CornerStats!$A$3:$AE$577,7,FALSE)</f>
        <v>9.8000000000000007</v>
      </c>
      <c r="S318" s="22">
        <f>VLOOKUP($P318,CornerStats!$A$3:$AE$577,8,FALSE)</f>
        <v>4.2727272727272725</v>
      </c>
      <c r="T318" s="22">
        <f>VLOOKUP($P318,CornerStats!$A$3:$AE$577,10,FALSE)</f>
        <v>3</v>
      </c>
      <c r="U318" s="29">
        <f>VLOOKUP($P318,CornerStats!$A$3:$AE$577,11,FALSE)</f>
        <v>5.7272727272727275</v>
      </c>
      <c r="V318" s="29">
        <f>VLOOKUP($P318,CornerStats!$A$3:$AE$577,13,FALSE)</f>
        <v>6.8</v>
      </c>
      <c r="W318" s="27">
        <f>VLOOKUP($P318,CornerStats!$A$3:$AE$577,14,FALSE)</f>
        <v>0.63636363636363635</v>
      </c>
      <c r="X318" s="27">
        <f>VLOOKUP($P318,CornerStats!$A$3:$AE$577,16,FALSE)</f>
        <v>0.6</v>
      </c>
      <c r="Y318" s="27">
        <f>VLOOKUP($P318,CornerStats!$A$3:$AE$577,17,FALSE)</f>
        <v>0.45454545454545453</v>
      </c>
      <c r="Z318" s="27">
        <f>VLOOKUP($P318,CornerStats!$A$3:$AE$577,19,FALSE)</f>
        <v>0.4</v>
      </c>
      <c r="AA318" s="27">
        <f>VLOOKUP($P318,CornerStats!$A$3:$AE$577,20,FALSE)</f>
        <v>0.63636363636363635</v>
      </c>
      <c r="AB318" s="27">
        <f>VLOOKUP($P318,CornerStats!$A$3:$AE$577,22,FALSE)</f>
        <v>0.6</v>
      </c>
    </row>
    <row r="319" spans="1:28" hidden="1" x14ac:dyDescent="0.3">
      <c r="A319" s="22">
        <f>VLOOKUP($M319,CornerStats!$A$3:$AE$577,5,FALSE)</f>
        <v>10.636363636363637</v>
      </c>
      <c r="B319" s="22">
        <f>VLOOKUP($M319,CornerStats!$A$3:$AE$577,6,FALSE)</f>
        <v>11</v>
      </c>
      <c r="C319" s="22">
        <f>VLOOKUP($M319,CornerStats!$A$3:$AE$577,8,FALSE)</f>
        <v>5.1818181818181817</v>
      </c>
      <c r="D319" s="22">
        <f>VLOOKUP($M319,CornerStats!$A$3:$AE$577,9,FALSE)</f>
        <v>5.5</v>
      </c>
      <c r="E319" s="29">
        <f>VLOOKUP($M319,CornerStats!$A$3:$AE$577,11,FALSE)</f>
        <v>5.4545454545454541</v>
      </c>
      <c r="F319" s="29">
        <f>VLOOKUP($M319,CornerStats!$A$3:$AE$577,12,FALSE)</f>
        <v>5.5</v>
      </c>
      <c r="G319" s="27">
        <f>VLOOKUP($M319,CornerStats!$A$3:$AE$577,14,FALSE)</f>
        <v>0.63636363636363635</v>
      </c>
      <c r="H319" s="27">
        <f>VLOOKUP($M319,CornerStats!$A$3:$AE$577,15,FALSE)</f>
        <v>0.5</v>
      </c>
      <c r="I319" s="27">
        <f>VLOOKUP($M319,CornerStats!$A$3:$AE$577,17,FALSE)</f>
        <v>0.54545454545454541</v>
      </c>
      <c r="J319" s="27">
        <f>VLOOKUP($M319,CornerStats!$A$3:$AE$577,18,FALSE)</f>
        <v>0.5</v>
      </c>
      <c r="K319" s="27">
        <f>VLOOKUP($M319,CornerStats!$A$3:$AE$577,20,FALSE)</f>
        <v>0.63636363636363635</v>
      </c>
      <c r="L319" s="27">
        <f>VLOOKUP($M319,CornerStats!$A$3:$AE$577,21,FALSE)</f>
        <v>0.5</v>
      </c>
      <c r="M319" s="24" t="str">
        <f>Fixtures!A319</f>
        <v>Watford</v>
      </c>
      <c r="N319" s="24" t="str">
        <f>Fixtures!E319</f>
        <v>Premier League</v>
      </c>
      <c r="O319" s="25">
        <f>IF(Fixtures!C319&gt;7,Fixtures!D319)</f>
        <v>43827</v>
      </c>
      <c r="P319" s="24" t="str">
        <f>Fixtures!B319</f>
        <v>Aston Villa</v>
      </c>
      <c r="Q319" s="22">
        <f>VLOOKUP($P319,CornerStats!$A$3:$AE$577,5,FALSE)</f>
        <v>12.636363636363637</v>
      </c>
      <c r="R319" s="22">
        <f>VLOOKUP($P319,CornerStats!$A$3:$AE$577,7,FALSE)</f>
        <v>15.6</v>
      </c>
      <c r="S319" s="22">
        <f>VLOOKUP($P319,CornerStats!$A$3:$AE$577,8,FALSE)</f>
        <v>4.2727272727272725</v>
      </c>
      <c r="T319" s="22">
        <f>VLOOKUP($P319,CornerStats!$A$3:$AE$577,10,FALSE)</f>
        <v>3.8</v>
      </c>
      <c r="U319" s="29">
        <f>VLOOKUP($P319,CornerStats!$A$3:$AE$577,11,FALSE)</f>
        <v>8.3636363636363633</v>
      </c>
      <c r="V319" s="29">
        <f>VLOOKUP($P319,CornerStats!$A$3:$AE$577,13,FALSE)</f>
        <v>11.8</v>
      </c>
      <c r="W319" s="27">
        <f>VLOOKUP($P319,CornerStats!$A$3:$AE$577,14,FALSE)</f>
        <v>0.81818181818181823</v>
      </c>
      <c r="X319" s="27">
        <f>VLOOKUP($P319,CornerStats!$A$3:$AE$577,16,FALSE)</f>
        <v>1</v>
      </c>
      <c r="Y319" s="27">
        <f>VLOOKUP($P319,CornerStats!$A$3:$AE$577,17,FALSE)</f>
        <v>0.72727272727272729</v>
      </c>
      <c r="Z319" s="27">
        <f>VLOOKUP($P319,CornerStats!$A$3:$AE$577,19,FALSE)</f>
        <v>1</v>
      </c>
      <c r="AA319" s="27">
        <f>VLOOKUP($P319,CornerStats!$A$3:$AE$577,20,FALSE)</f>
        <v>0.27272727272727271</v>
      </c>
      <c r="AB319" s="27">
        <f>VLOOKUP($P319,CornerStats!$A$3:$AE$577,22,FALSE)</f>
        <v>0</v>
      </c>
    </row>
    <row r="320" spans="1:28" hidden="1" x14ac:dyDescent="0.3">
      <c r="A320" s="22">
        <f>VLOOKUP($M320,CornerStats!$A$3:$AE$577,5,FALSE)</f>
        <v>10</v>
      </c>
      <c r="B320" s="22">
        <f>VLOOKUP($M320,CornerStats!$A$3:$AE$577,6,FALSE)</f>
        <v>8.3333333333333339</v>
      </c>
      <c r="C320" s="22">
        <f>VLOOKUP($M320,CornerStats!$A$3:$AE$577,8,FALSE)</f>
        <v>5.0909090909090908</v>
      </c>
      <c r="D320" s="22">
        <f>VLOOKUP($M320,CornerStats!$A$3:$AE$577,9,FALSE)</f>
        <v>5.166666666666667</v>
      </c>
      <c r="E320" s="29">
        <f>VLOOKUP($M320,CornerStats!$A$3:$AE$577,11,FALSE)</f>
        <v>4.9090909090909092</v>
      </c>
      <c r="F320" s="29">
        <f>VLOOKUP($M320,CornerStats!$A$3:$AE$577,12,FALSE)</f>
        <v>3.1666666666666665</v>
      </c>
      <c r="G320" s="27">
        <f>VLOOKUP($M320,CornerStats!$A$3:$AE$577,14,FALSE)</f>
        <v>0.72727272727272729</v>
      </c>
      <c r="H320" s="27">
        <f>VLOOKUP($M320,CornerStats!$A$3:$AE$577,15,FALSE)</f>
        <v>0.66666666666666663</v>
      </c>
      <c r="I320" s="27">
        <f>VLOOKUP($M320,CornerStats!$A$3:$AE$577,17,FALSE)</f>
        <v>0.45454545454545453</v>
      </c>
      <c r="J320" s="27">
        <f>VLOOKUP($M320,CornerStats!$A$3:$AE$577,18,FALSE)</f>
        <v>0.16666666666666666</v>
      </c>
      <c r="K320" s="27">
        <f>VLOOKUP($M320,CornerStats!$A$3:$AE$577,20,FALSE)</f>
        <v>0.54545454545454541</v>
      </c>
      <c r="L320" s="27">
        <f>VLOOKUP($M320,CornerStats!$A$3:$AE$577,21,FALSE)</f>
        <v>0.83333333333333337</v>
      </c>
      <c r="M320" s="24" t="str">
        <f>Fixtures!A320</f>
        <v>West Ham United</v>
      </c>
      <c r="N320" s="24" t="str">
        <f>Fixtures!E320</f>
        <v>Premier League</v>
      </c>
      <c r="O320" s="25">
        <f>IF(Fixtures!C320&gt;7,Fixtures!D320)</f>
        <v>43827</v>
      </c>
      <c r="P320" s="24" t="str">
        <f>Fixtures!B320</f>
        <v>Leicester City</v>
      </c>
      <c r="Q320" s="22">
        <f>VLOOKUP($P320,CornerStats!$A$3:$AE$577,5,FALSE)</f>
        <v>10.727272727272727</v>
      </c>
      <c r="R320" s="22">
        <f>VLOOKUP($P320,CornerStats!$A$3:$AE$577,7,FALSE)</f>
        <v>10.333333333333334</v>
      </c>
      <c r="S320" s="22">
        <f>VLOOKUP($P320,CornerStats!$A$3:$AE$577,8,FALSE)</f>
        <v>7.1818181818181817</v>
      </c>
      <c r="T320" s="22">
        <f>VLOOKUP($P320,CornerStats!$A$3:$AE$577,10,FALSE)</f>
        <v>6.166666666666667</v>
      </c>
      <c r="U320" s="29">
        <f>VLOOKUP($P320,CornerStats!$A$3:$AE$577,11,FALSE)</f>
        <v>3.5454545454545454</v>
      </c>
      <c r="V320" s="29">
        <f>VLOOKUP($P320,CornerStats!$A$3:$AE$577,13,FALSE)</f>
        <v>4.166666666666667</v>
      </c>
      <c r="W320" s="27">
        <f>VLOOKUP($P320,CornerStats!$A$3:$AE$577,14,FALSE)</f>
        <v>1</v>
      </c>
      <c r="X320" s="27">
        <f>VLOOKUP($P320,CornerStats!$A$3:$AE$577,16,FALSE)</f>
        <v>1</v>
      </c>
      <c r="Y320" s="27">
        <f>VLOOKUP($P320,CornerStats!$A$3:$AE$577,17,FALSE)</f>
        <v>0.45454545454545453</v>
      </c>
      <c r="Z320" s="27">
        <f>VLOOKUP($P320,CornerStats!$A$3:$AE$577,19,FALSE)</f>
        <v>0.5</v>
      </c>
      <c r="AA320" s="27">
        <f>VLOOKUP($P320,CornerStats!$A$3:$AE$577,20,FALSE)</f>
        <v>0.72727272727272729</v>
      </c>
      <c r="AB320" s="27">
        <f>VLOOKUP($P320,CornerStats!$A$3:$AE$577,22,FALSE)</f>
        <v>0.83333333333333337</v>
      </c>
    </row>
    <row r="321" spans="1:28" hidden="1" x14ac:dyDescent="0.3">
      <c r="A321" s="22">
        <f>VLOOKUP($M321,CornerStats!$A$3:$AE$577,5,FALSE)</f>
        <v>14.545454545454545</v>
      </c>
      <c r="B321" s="22">
        <f>VLOOKUP($M321,CornerStats!$A$3:$AE$577,6,FALSE)</f>
        <v>16.666666666666668</v>
      </c>
      <c r="C321" s="22">
        <f>VLOOKUP($M321,CornerStats!$A$3:$AE$577,8,FALSE)</f>
        <v>8.2727272727272734</v>
      </c>
      <c r="D321" s="22">
        <f>VLOOKUP($M321,CornerStats!$A$3:$AE$577,9,FALSE)</f>
        <v>10.666666666666666</v>
      </c>
      <c r="E321" s="29">
        <f>VLOOKUP($M321,CornerStats!$A$3:$AE$577,11,FALSE)</f>
        <v>6.2727272727272725</v>
      </c>
      <c r="F321" s="29">
        <f>VLOOKUP($M321,CornerStats!$A$3:$AE$577,12,FALSE)</f>
        <v>6</v>
      </c>
      <c r="G321" s="27">
        <f>VLOOKUP($M321,CornerStats!$A$3:$AE$577,14,FALSE)</f>
        <v>0.81818181818181823</v>
      </c>
      <c r="H321" s="27">
        <f>VLOOKUP($M321,CornerStats!$A$3:$AE$577,15,FALSE)</f>
        <v>1</v>
      </c>
      <c r="I321" s="27">
        <f>VLOOKUP($M321,CornerStats!$A$3:$AE$577,17,FALSE)</f>
        <v>0.72727272727272729</v>
      </c>
      <c r="J321" s="27">
        <f>VLOOKUP($M321,CornerStats!$A$3:$AE$577,18,FALSE)</f>
        <v>1</v>
      </c>
      <c r="K321" s="27">
        <f>VLOOKUP($M321,CornerStats!$A$3:$AE$577,20,FALSE)</f>
        <v>0.27272727272727271</v>
      </c>
      <c r="L321" s="27">
        <f>VLOOKUP($M321,CornerStats!$A$3:$AE$577,21,FALSE)</f>
        <v>0</v>
      </c>
      <c r="M321" s="24" t="str">
        <f>Fixtures!A321</f>
        <v>Arsenal</v>
      </c>
      <c r="N321" s="24" t="str">
        <f>Fixtures!E321</f>
        <v>Premier League</v>
      </c>
      <c r="O321" s="25">
        <f>IF(Fixtures!C321&gt;7,Fixtures!D321)</f>
        <v>43828</v>
      </c>
      <c r="P321" s="24" t="str">
        <f>Fixtures!B321</f>
        <v>Chelsea</v>
      </c>
      <c r="Q321" s="22">
        <f>VLOOKUP($P321,CornerStats!$A$3:$AE$577,5,FALSE)</f>
        <v>8.9090909090909083</v>
      </c>
      <c r="R321" s="22">
        <f>VLOOKUP($P321,CornerStats!$A$3:$AE$577,7,FALSE)</f>
        <v>9</v>
      </c>
      <c r="S321" s="22">
        <f>VLOOKUP($P321,CornerStats!$A$3:$AE$577,8,FALSE)</f>
        <v>5.7272727272727275</v>
      </c>
      <c r="T321" s="22">
        <f>VLOOKUP($P321,CornerStats!$A$3:$AE$577,10,FALSE)</f>
        <v>5.666666666666667</v>
      </c>
      <c r="U321" s="29">
        <f>VLOOKUP($P321,CornerStats!$A$3:$AE$577,11,FALSE)</f>
        <v>3.1818181818181817</v>
      </c>
      <c r="V321" s="29">
        <f>VLOOKUP($P321,CornerStats!$A$3:$AE$577,13,FALSE)</f>
        <v>3.3333333333333335</v>
      </c>
      <c r="W321" s="27">
        <f>VLOOKUP($P321,CornerStats!$A$3:$AE$577,14,FALSE)</f>
        <v>0.54545454545454541</v>
      </c>
      <c r="X321" s="27">
        <f>VLOOKUP($P321,CornerStats!$A$3:$AE$577,16,FALSE)</f>
        <v>0.5</v>
      </c>
      <c r="Y321" s="27">
        <f>VLOOKUP($P321,CornerStats!$A$3:$AE$577,17,FALSE)</f>
        <v>0.27272727272727271</v>
      </c>
      <c r="Z321" s="27">
        <f>VLOOKUP($P321,CornerStats!$A$3:$AE$577,19,FALSE)</f>
        <v>0.33333333333333331</v>
      </c>
      <c r="AA321" s="27">
        <f>VLOOKUP($P321,CornerStats!$A$3:$AE$577,20,FALSE)</f>
        <v>0.90909090909090906</v>
      </c>
      <c r="AB321" s="27">
        <f>VLOOKUP($P321,CornerStats!$A$3:$AE$577,22,FALSE)</f>
        <v>0.83333333333333337</v>
      </c>
    </row>
    <row r="322" spans="1:28" hidden="1" x14ac:dyDescent="0.3">
      <c r="A322" s="22">
        <f>VLOOKUP($M322,CornerStats!$A$3:$AE$577,5,FALSE)</f>
        <v>10.545454545454545</v>
      </c>
      <c r="B322" s="22">
        <f>VLOOKUP($M322,CornerStats!$A$3:$AE$577,6,FALSE)</f>
        <v>11</v>
      </c>
      <c r="C322" s="22">
        <f>VLOOKUP($M322,CornerStats!$A$3:$AE$577,8,FALSE)</f>
        <v>6.5454545454545459</v>
      </c>
      <c r="D322" s="22">
        <f>VLOOKUP($M322,CornerStats!$A$3:$AE$577,9,FALSE)</f>
        <v>7.8</v>
      </c>
      <c r="E322" s="29">
        <f>VLOOKUP($M322,CornerStats!$A$3:$AE$577,11,FALSE)</f>
        <v>4</v>
      </c>
      <c r="F322" s="29">
        <f>VLOOKUP($M322,CornerStats!$A$3:$AE$577,12,FALSE)</f>
        <v>3.2</v>
      </c>
      <c r="G322" s="27">
        <f>VLOOKUP($M322,CornerStats!$A$3:$AE$577,14,FALSE)</f>
        <v>0.90909090909090906</v>
      </c>
      <c r="H322" s="27">
        <f>VLOOKUP($M322,CornerStats!$A$3:$AE$577,15,FALSE)</f>
        <v>1</v>
      </c>
      <c r="I322" s="27">
        <f>VLOOKUP($M322,CornerStats!$A$3:$AE$577,17,FALSE)</f>
        <v>0.54545454545454541</v>
      </c>
      <c r="J322" s="27">
        <f>VLOOKUP($M322,CornerStats!$A$3:$AE$577,18,FALSE)</f>
        <v>0.6</v>
      </c>
      <c r="K322" s="27">
        <f>VLOOKUP($M322,CornerStats!$A$3:$AE$577,20,FALSE)</f>
        <v>0.72727272727272729</v>
      </c>
      <c r="L322" s="27">
        <f>VLOOKUP($M322,CornerStats!$A$3:$AE$577,21,FALSE)</f>
        <v>0.8</v>
      </c>
      <c r="M322" s="24" t="str">
        <f>Fixtures!A322</f>
        <v>Liverpool</v>
      </c>
      <c r="N322" s="24" t="str">
        <f>Fixtures!E322</f>
        <v>Premier League</v>
      </c>
      <c r="O322" s="25">
        <f>IF(Fixtures!C322&gt;7,Fixtures!D322)</f>
        <v>43828</v>
      </c>
      <c r="P322" s="24" t="str">
        <f>Fixtures!B322</f>
        <v>Wolverhampton Wanderers</v>
      </c>
      <c r="Q322" s="22">
        <f>VLOOKUP($P322,CornerStats!$A$3:$AE$577,5,FALSE)</f>
        <v>10.727272727272727</v>
      </c>
      <c r="R322" s="22">
        <f>VLOOKUP($P322,CornerStats!$A$3:$AE$577,7,FALSE)</f>
        <v>13</v>
      </c>
      <c r="S322" s="22">
        <f>VLOOKUP($P322,CornerStats!$A$3:$AE$577,8,FALSE)</f>
        <v>4.5454545454545459</v>
      </c>
      <c r="T322" s="22">
        <f>VLOOKUP($P322,CornerStats!$A$3:$AE$577,10,FALSE)</f>
        <v>5.5</v>
      </c>
      <c r="U322" s="29">
        <f>VLOOKUP($P322,CornerStats!$A$3:$AE$577,11,FALSE)</f>
        <v>6.1818181818181817</v>
      </c>
      <c r="V322" s="29">
        <f>VLOOKUP($P322,CornerStats!$A$3:$AE$577,13,FALSE)</f>
        <v>7.5</v>
      </c>
      <c r="W322" s="27">
        <f>VLOOKUP($P322,CornerStats!$A$3:$AE$577,14,FALSE)</f>
        <v>0.72727272727272729</v>
      </c>
      <c r="X322" s="27">
        <f>VLOOKUP($P322,CornerStats!$A$3:$AE$577,16,FALSE)</f>
        <v>1</v>
      </c>
      <c r="Y322" s="27">
        <f>VLOOKUP($P322,CornerStats!$A$3:$AE$577,17,FALSE)</f>
        <v>0.45454545454545453</v>
      </c>
      <c r="Z322" s="27">
        <f>VLOOKUP($P322,CornerStats!$A$3:$AE$577,19,FALSE)</f>
        <v>0.66666666666666663</v>
      </c>
      <c r="AA322" s="27">
        <f>VLOOKUP($P322,CornerStats!$A$3:$AE$577,20,FALSE)</f>
        <v>0.54545454545454541</v>
      </c>
      <c r="AB322" s="27">
        <f>VLOOKUP($P322,CornerStats!$A$3:$AE$577,22,FALSE)</f>
        <v>0.33333333333333331</v>
      </c>
    </row>
    <row r="323" spans="1:28" hidden="1" x14ac:dyDescent="0.3">
      <c r="A323" s="22">
        <f>VLOOKUP($M323,CornerStats!$A$3:$AE$577,5,FALSE)</f>
        <v>11.454545454545455</v>
      </c>
      <c r="B323" s="22">
        <f>VLOOKUP($M323,CornerStats!$A$3:$AE$577,6,FALSE)</f>
        <v>13.333333333333334</v>
      </c>
      <c r="C323" s="22">
        <f>VLOOKUP($M323,CornerStats!$A$3:$AE$577,8,FALSE)</f>
        <v>8.8181818181818183</v>
      </c>
      <c r="D323" s="22">
        <f>VLOOKUP($M323,CornerStats!$A$3:$AE$577,9,FALSE)</f>
        <v>10.833333333333334</v>
      </c>
      <c r="E323" s="29">
        <f>VLOOKUP($M323,CornerStats!$A$3:$AE$577,11,FALSE)</f>
        <v>2.6363636363636362</v>
      </c>
      <c r="F323" s="29">
        <f>VLOOKUP($M323,CornerStats!$A$3:$AE$577,12,FALSE)</f>
        <v>2.5</v>
      </c>
      <c r="G323" s="27">
        <f>VLOOKUP($M323,CornerStats!$A$3:$AE$577,14,FALSE)</f>
        <v>0.81818181818181823</v>
      </c>
      <c r="H323" s="27">
        <f>VLOOKUP($M323,CornerStats!$A$3:$AE$577,15,FALSE)</f>
        <v>1</v>
      </c>
      <c r="I323" s="27">
        <f>VLOOKUP($M323,CornerStats!$A$3:$AE$577,17,FALSE)</f>
        <v>0.36363636363636365</v>
      </c>
      <c r="J323" s="27">
        <f>VLOOKUP($M323,CornerStats!$A$3:$AE$577,18,FALSE)</f>
        <v>0.5</v>
      </c>
      <c r="K323" s="27">
        <f>VLOOKUP($M323,CornerStats!$A$3:$AE$577,20,FALSE)</f>
        <v>0.63636363636363635</v>
      </c>
      <c r="L323" s="27">
        <f>VLOOKUP($M323,CornerStats!$A$3:$AE$577,21,FALSE)</f>
        <v>0.5</v>
      </c>
      <c r="M323" s="24" t="str">
        <f>Fixtures!A323</f>
        <v>Manchester City</v>
      </c>
      <c r="N323" s="24" t="str">
        <f>Fixtures!E323</f>
        <v>Premier League</v>
      </c>
      <c r="O323" s="25">
        <f>IF(Fixtures!C323&gt;7,Fixtures!D323)</f>
        <v>43828</v>
      </c>
      <c r="P323" s="24" t="str">
        <f>Fixtures!B323</f>
        <v>Sheffield United</v>
      </c>
      <c r="Q323" s="22">
        <f>VLOOKUP($P323,CornerStats!$A$3:$AE$577,5,FALSE)</f>
        <v>12.818181818181818</v>
      </c>
      <c r="R323" s="22">
        <f>VLOOKUP($P323,CornerStats!$A$3:$AE$577,7,FALSE)</f>
        <v>11.4</v>
      </c>
      <c r="S323" s="22">
        <f>VLOOKUP($P323,CornerStats!$A$3:$AE$577,8,FALSE)</f>
        <v>6.2727272727272725</v>
      </c>
      <c r="T323" s="22">
        <f>VLOOKUP($P323,CornerStats!$A$3:$AE$577,10,FALSE)</f>
        <v>4.4000000000000004</v>
      </c>
      <c r="U323" s="29">
        <f>VLOOKUP($P323,CornerStats!$A$3:$AE$577,11,FALSE)</f>
        <v>6.5454545454545459</v>
      </c>
      <c r="V323" s="29">
        <f>VLOOKUP($P323,CornerStats!$A$3:$AE$577,13,FALSE)</f>
        <v>7</v>
      </c>
      <c r="W323" s="27">
        <f>VLOOKUP($P323,CornerStats!$A$3:$AE$577,14,FALSE)</f>
        <v>0.81818181818181823</v>
      </c>
      <c r="X323" s="27">
        <f>VLOOKUP($P323,CornerStats!$A$3:$AE$577,16,FALSE)</f>
        <v>0.6</v>
      </c>
      <c r="Y323" s="27">
        <f>VLOOKUP($P323,CornerStats!$A$3:$AE$577,17,FALSE)</f>
        <v>0.81818181818181823</v>
      </c>
      <c r="Z323" s="27">
        <f>VLOOKUP($P323,CornerStats!$A$3:$AE$577,19,FALSE)</f>
        <v>0.6</v>
      </c>
      <c r="AA323" s="27">
        <f>VLOOKUP($P323,CornerStats!$A$3:$AE$577,20,FALSE)</f>
        <v>0.36363636363636365</v>
      </c>
      <c r="AB323" s="27">
        <f>VLOOKUP($P323,CornerStats!$A$3:$AE$577,22,FALSE)</f>
        <v>0.4</v>
      </c>
    </row>
    <row r="324" spans="1:28" hidden="1" x14ac:dyDescent="0.3">
      <c r="A324" s="22">
        <f>VLOOKUP($M324,CornerStats!$A$3:$AE$577,5,FALSE)</f>
        <v>14.545454545454545</v>
      </c>
      <c r="B324" s="22">
        <f>VLOOKUP($M324,CornerStats!$A$3:$AE$577,6,FALSE)</f>
        <v>16.666666666666668</v>
      </c>
      <c r="C324" s="22">
        <f>VLOOKUP($M324,CornerStats!$A$3:$AE$577,8,FALSE)</f>
        <v>8.2727272727272734</v>
      </c>
      <c r="D324" s="22">
        <f>VLOOKUP($M324,CornerStats!$A$3:$AE$577,9,FALSE)</f>
        <v>10.666666666666666</v>
      </c>
      <c r="E324" s="29">
        <f>VLOOKUP($M324,CornerStats!$A$3:$AE$577,11,FALSE)</f>
        <v>6.2727272727272725</v>
      </c>
      <c r="F324" s="29">
        <f>VLOOKUP($M324,CornerStats!$A$3:$AE$577,12,FALSE)</f>
        <v>6</v>
      </c>
      <c r="G324" s="27">
        <f>VLOOKUP($M324,CornerStats!$A$3:$AE$577,14,FALSE)</f>
        <v>0.81818181818181823</v>
      </c>
      <c r="H324" s="27">
        <f>VLOOKUP($M324,CornerStats!$A$3:$AE$577,15,FALSE)</f>
        <v>1</v>
      </c>
      <c r="I324" s="27">
        <f>VLOOKUP($M324,CornerStats!$A$3:$AE$577,17,FALSE)</f>
        <v>0.72727272727272729</v>
      </c>
      <c r="J324" s="27">
        <f>VLOOKUP($M324,CornerStats!$A$3:$AE$577,18,FALSE)</f>
        <v>1</v>
      </c>
      <c r="K324" s="27">
        <f>VLOOKUP($M324,CornerStats!$A$3:$AE$577,20,FALSE)</f>
        <v>0.27272727272727271</v>
      </c>
      <c r="L324" s="27">
        <f>VLOOKUP($M324,CornerStats!$A$3:$AE$577,21,FALSE)</f>
        <v>0</v>
      </c>
      <c r="M324" s="24" t="str">
        <f>Fixtures!A324</f>
        <v>Arsenal</v>
      </c>
      <c r="N324" s="24" t="str">
        <f>Fixtures!E324</f>
        <v>Premier League</v>
      </c>
      <c r="O324" s="25">
        <f>IF(Fixtures!C324&gt;7,Fixtures!D324)</f>
        <v>43831</v>
      </c>
      <c r="P324" s="24" t="str">
        <f>Fixtures!B324</f>
        <v>Manchester United</v>
      </c>
      <c r="Q324" s="22">
        <f>VLOOKUP($P324,CornerStats!$A$3:$AE$577,5,FALSE)</f>
        <v>9.8181818181818183</v>
      </c>
      <c r="R324" s="22">
        <f>VLOOKUP($P324,CornerStats!$A$3:$AE$577,7,FALSE)</f>
        <v>10</v>
      </c>
      <c r="S324" s="22">
        <f>VLOOKUP($P324,CornerStats!$A$3:$AE$577,8,FALSE)</f>
        <v>6.0909090909090908</v>
      </c>
      <c r="T324" s="22">
        <f>VLOOKUP($P324,CornerStats!$A$3:$AE$577,10,FALSE)</f>
        <v>7</v>
      </c>
      <c r="U324" s="29">
        <f>VLOOKUP($P324,CornerStats!$A$3:$AE$577,11,FALSE)</f>
        <v>3.7272727272727271</v>
      </c>
      <c r="V324" s="29">
        <f>VLOOKUP($P324,CornerStats!$A$3:$AE$577,13,FALSE)</f>
        <v>3</v>
      </c>
      <c r="W324" s="27">
        <f>VLOOKUP($P324,CornerStats!$A$3:$AE$577,14,FALSE)</f>
        <v>0.72727272727272729</v>
      </c>
      <c r="X324" s="27">
        <f>VLOOKUP($P324,CornerStats!$A$3:$AE$577,16,FALSE)</f>
        <v>0.83333333333333337</v>
      </c>
      <c r="Y324" s="27">
        <f>VLOOKUP($P324,CornerStats!$A$3:$AE$577,17,FALSE)</f>
        <v>0.36363636363636365</v>
      </c>
      <c r="Z324" s="27">
        <f>VLOOKUP($P324,CornerStats!$A$3:$AE$577,19,FALSE)</f>
        <v>0.33333333333333331</v>
      </c>
      <c r="AA324" s="27">
        <f>VLOOKUP($P324,CornerStats!$A$3:$AE$577,20,FALSE)</f>
        <v>0.72727272727272729</v>
      </c>
      <c r="AB324" s="27">
        <f>VLOOKUP($P324,CornerStats!$A$3:$AE$577,22,FALSE)</f>
        <v>0.83333333333333337</v>
      </c>
    </row>
    <row r="325" spans="1:28" hidden="1" x14ac:dyDescent="0.3">
      <c r="A325" s="22">
        <f>VLOOKUP($M325,CornerStats!$A$3:$AE$577,5,FALSE)</f>
        <v>9.3636363636363633</v>
      </c>
      <c r="B325" s="22">
        <f>VLOOKUP($M325,CornerStats!$A$3:$AE$577,6,FALSE)</f>
        <v>10</v>
      </c>
      <c r="C325" s="22">
        <f>VLOOKUP($M325,CornerStats!$A$3:$AE$577,8,FALSE)</f>
        <v>4</v>
      </c>
      <c r="D325" s="22">
        <f>VLOOKUP($M325,CornerStats!$A$3:$AE$577,9,FALSE)</f>
        <v>5.166666666666667</v>
      </c>
      <c r="E325" s="29">
        <f>VLOOKUP($M325,CornerStats!$A$3:$AE$577,11,FALSE)</f>
        <v>5.3636363636363633</v>
      </c>
      <c r="F325" s="29">
        <f>VLOOKUP($M325,CornerStats!$A$3:$AE$577,12,FALSE)</f>
        <v>4.833333333333333</v>
      </c>
      <c r="G325" s="27">
        <f>VLOOKUP($M325,CornerStats!$A$3:$AE$577,14,FALSE)</f>
        <v>0.54545454545454541</v>
      </c>
      <c r="H325" s="27">
        <f>VLOOKUP($M325,CornerStats!$A$3:$AE$577,15,FALSE)</f>
        <v>0.66666666666666663</v>
      </c>
      <c r="I325" s="27">
        <f>VLOOKUP($M325,CornerStats!$A$3:$AE$577,17,FALSE)</f>
        <v>0.36363636363636365</v>
      </c>
      <c r="J325" s="27">
        <f>VLOOKUP($M325,CornerStats!$A$3:$AE$577,18,FALSE)</f>
        <v>0.5</v>
      </c>
      <c r="K325" s="27">
        <f>VLOOKUP($M325,CornerStats!$A$3:$AE$577,20,FALSE)</f>
        <v>0.72727272727272729</v>
      </c>
      <c r="L325" s="27">
        <f>VLOOKUP($M325,CornerStats!$A$3:$AE$577,21,FALSE)</f>
        <v>0.66666666666666663</v>
      </c>
      <c r="M325" s="24" t="str">
        <f>Fixtures!A325</f>
        <v>Brighton &amp; Hove Albion</v>
      </c>
      <c r="N325" s="24" t="str">
        <f>Fixtures!E325</f>
        <v>Premier League</v>
      </c>
      <c r="O325" s="25">
        <f>IF(Fixtures!C325&gt;7,Fixtures!D325)</f>
        <v>43831</v>
      </c>
      <c r="P325" s="24" t="str">
        <f>Fixtures!B325</f>
        <v>Chelsea</v>
      </c>
      <c r="Q325" s="22">
        <f>VLOOKUP($P325,CornerStats!$A$3:$AE$577,5,FALSE)</f>
        <v>8.9090909090909083</v>
      </c>
      <c r="R325" s="22">
        <f>VLOOKUP($P325,CornerStats!$A$3:$AE$577,7,FALSE)</f>
        <v>9</v>
      </c>
      <c r="S325" s="22">
        <f>VLOOKUP($P325,CornerStats!$A$3:$AE$577,8,FALSE)</f>
        <v>5.7272727272727275</v>
      </c>
      <c r="T325" s="22">
        <f>VLOOKUP($P325,CornerStats!$A$3:$AE$577,10,FALSE)</f>
        <v>5.666666666666667</v>
      </c>
      <c r="U325" s="29">
        <f>VLOOKUP($P325,CornerStats!$A$3:$AE$577,11,FALSE)</f>
        <v>3.1818181818181817</v>
      </c>
      <c r="V325" s="29">
        <f>VLOOKUP($P325,CornerStats!$A$3:$AE$577,13,FALSE)</f>
        <v>3.3333333333333335</v>
      </c>
      <c r="W325" s="27">
        <f>VLOOKUP($P325,CornerStats!$A$3:$AE$577,14,FALSE)</f>
        <v>0.54545454545454541</v>
      </c>
      <c r="X325" s="27">
        <f>VLOOKUP($P325,CornerStats!$A$3:$AE$577,16,FALSE)</f>
        <v>0.5</v>
      </c>
      <c r="Y325" s="27">
        <f>VLOOKUP($P325,CornerStats!$A$3:$AE$577,17,FALSE)</f>
        <v>0.27272727272727271</v>
      </c>
      <c r="Z325" s="27">
        <f>VLOOKUP($P325,CornerStats!$A$3:$AE$577,19,FALSE)</f>
        <v>0.33333333333333331</v>
      </c>
      <c r="AA325" s="27">
        <f>VLOOKUP($P325,CornerStats!$A$3:$AE$577,20,FALSE)</f>
        <v>0.90909090909090906</v>
      </c>
      <c r="AB325" s="27">
        <f>VLOOKUP($P325,CornerStats!$A$3:$AE$577,22,FALSE)</f>
        <v>0.83333333333333337</v>
      </c>
    </row>
    <row r="326" spans="1:28" hidden="1" x14ac:dyDescent="0.3">
      <c r="A326" s="22">
        <f>VLOOKUP($M326,CornerStats!$A$3:$AE$577,5,FALSE)</f>
        <v>11.363636363636363</v>
      </c>
      <c r="B326" s="22">
        <f>VLOOKUP($M326,CornerStats!$A$3:$AE$577,6,FALSE)</f>
        <v>11.2</v>
      </c>
      <c r="C326" s="22">
        <f>VLOOKUP($M326,CornerStats!$A$3:$AE$577,8,FALSE)</f>
        <v>5.0909090909090908</v>
      </c>
      <c r="D326" s="22">
        <f>VLOOKUP($M326,CornerStats!$A$3:$AE$577,9,FALSE)</f>
        <v>5.4</v>
      </c>
      <c r="E326" s="29">
        <f>VLOOKUP($M326,CornerStats!$A$3:$AE$577,11,FALSE)</f>
        <v>6.2727272727272725</v>
      </c>
      <c r="F326" s="29">
        <f>VLOOKUP($M326,CornerStats!$A$3:$AE$577,12,FALSE)</f>
        <v>5.8</v>
      </c>
      <c r="G326" s="27">
        <f>VLOOKUP($M326,CornerStats!$A$3:$AE$577,14,FALSE)</f>
        <v>0.90909090909090906</v>
      </c>
      <c r="H326" s="27">
        <f>VLOOKUP($M326,CornerStats!$A$3:$AE$577,15,FALSE)</f>
        <v>1</v>
      </c>
      <c r="I326" s="27">
        <f>VLOOKUP($M326,CornerStats!$A$3:$AE$577,17,FALSE)</f>
        <v>0.45454545454545453</v>
      </c>
      <c r="J326" s="27">
        <f>VLOOKUP($M326,CornerStats!$A$3:$AE$577,18,FALSE)</f>
        <v>0.4</v>
      </c>
      <c r="K326" s="27">
        <f>VLOOKUP($M326,CornerStats!$A$3:$AE$577,20,FALSE)</f>
        <v>0.63636363636363635</v>
      </c>
      <c r="L326" s="27">
        <f>VLOOKUP($M326,CornerStats!$A$3:$AE$577,21,FALSE)</f>
        <v>0.8</v>
      </c>
      <c r="M326" s="24" t="str">
        <f>Fixtures!A326</f>
        <v>Burnley</v>
      </c>
      <c r="N326" s="24" t="str">
        <f>Fixtures!E326</f>
        <v>Premier League</v>
      </c>
      <c r="O326" s="25">
        <f>IF(Fixtures!C326&gt;7,Fixtures!D326)</f>
        <v>43831</v>
      </c>
      <c r="P326" s="24" t="str">
        <f>Fixtures!B326</f>
        <v>Aston Villa</v>
      </c>
      <c r="Q326" s="22">
        <f>VLOOKUP($P326,CornerStats!$A$3:$AE$577,5,FALSE)</f>
        <v>12.636363636363637</v>
      </c>
      <c r="R326" s="22">
        <f>VLOOKUP($P326,CornerStats!$A$3:$AE$577,7,FALSE)</f>
        <v>15.6</v>
      </c>
      <c r="S326" s="22">
        <f>VLOOKUP($P326,CornerStats!$A$3:$AE$577,8,FALSE)</f>
        <v>4.2727272727272725</v>
      </c>
      <c r="T326" s="22">
        <f>VLOOKUP($P326,CornerStats!$A$3:$AE$577,10,FALSE)</f>
        <v>3.8</v>
      </c>
      <c r="U326" s="29">
        <f>VLOOKUP($P326,CornerStats!$A$3:$AE$577,11,FALSE)</f>
        <v>8.3636363636363633</v>
      </c>
      <c r="V326" s="29">
        <f>VLOOKUP($P326,CornerStats!$A$3:$AE$577,13,FALSE)</f>
        <v>11.8</v>
      </c>
      <c r="W326" s="27">
        <f>VLOOKUP($P326,CornerStats!$A$3:$AE$577,14,FALSE)</f>
        <v>0.81818181818181823</v>
      </c>
      <c r="X326" s="27">
        <f>VLOOKUP($P326,CornerStats!$A$3:$AE$577,16,FALSE)</f>
        <v>1</v>
      </c>
      <c r="Y326" s="27">
        <f>VLOOKUP($P326,CornerStats!$A$3:$AE$577,17,FALSE)</f>
        <v>0.72727272727272729</v>
      </c>
      <c r="Z326" s="27">
        <f>VLOOKUP($P326,CornerStats!$A$3:$AE$577,19,FALSE)</f>
        <v>1</v>
      </c>
      <c r="AA326" s="27">
        <f>VLOOKUP($P326,CornerStats!$A$3:$AE$577,20,FALSE)</f>
        <v>0.27272727272727271</v>
      </c>
      <c r="AB326" s="27">
        <f>VLOOKUP($P326,CornerStats!$A$3:$AE$577,22,FALSE)</f>
        <v>0</v>
      </c>
    </row>
    <row r="327" spans="1:28" hidden="1" x14ac:dyDescent="0.3">
      <c r="A327" s="22">
        <f>VLOOKUP($M327,CornerStats!$A$3:$AE$577,5,FALSE)</f>
        <v>11.454545454545455</v>
      </c>
      <c r="B327" s="22">
        <f>VLOOKUP($M327,CornerStats!$A$3:$AE$577,6,FALSE)</f>
        <v>13.333333333333334</v>
      </c>
      <c r="C327" s="22">
        <f>VLOOKUP($M327,CornerStats!$A$3:$AE$577,8,FALSE)</f>
        <v>8.8181818181818183</v>
      </c>
      <c r="D327" s="22">
        <f>VLOOKUP($M327,CornerStats!$A$3:$AE$577,9,FALSE)</f>
        <v>10.833333333333334</v>
      </c>
      <c r="E327" s="29">
        <f>VLOOKUP($M327,CornerStats!$A$3:$AE$577,11,FALSE)</f>
        <v>2.6363636363636362</v>
      </c>
      <c r="F327" s="29">
        <f>VLOOKUP($M327,CornerStats!$A$3:$AE$577,12,FALSE)</f>
        <v>2.5</v>
      </c>
      <c r="G327" s="27">
        <f>VLOOKUP($M327,CornerStats!$A$3:$AE$577,14,FALSE)</f>
        <v>0.81818181818181823</v>
      </c>
      <c r="H327" s="27">
        <f>VLOOKUP($M327,CornerStats!$A$3:$AE$577,15,FALSE)</f>
        <v>1</v>
      </c>
      <c r="I327" s="27">
        <f>VLOOKUP($M327,CornerStats!$A$3:$AE$577,17,FALSE)</f>
        <v>0.36363636363636365</v>
      </c>
      <c r="J327" s="27">
        <f>VLOOKUP($M327,CornerStats!$A$3:$AE$577,18,FALSE)</f>
        <v>0.5</v>
      </c>
      <c r="K327" s="27">
        <f>VLOOKUP($M327,CornerStats!$A$3:$AE$577,20,FALSE)</f>
        <v>0.63636363636363635</v>
      </c>
      <c r="L327" s="27">
        <f>VLOOKUP($M327,CornerStats!$A$3:$AE$577,21,FALSE)</f>
        <v>0.5</v>
      </c>
      <c r="M327" s="24" t="str">
        <f>Fixtures!A327</f>
        <v>Manchester City</v>
      </c>
      <c r="N327" s="24" t="str">
        <f>Fixtures!E327</f>
        <v>Premier League</v>
      </c>
      <c r="O327" s="25">
        <f>IF(Fixtures!C327&gt;7,Fixtures!D327)</f>
        <v>43831</v>
      </c>
      <c r="P327" s="24" t="str">
        <f>Fixtures!B327</f>
        <v>Everton</v>
      </c>
      <c r="Q327" s="22">
        <f>VLOOKUP($P327,CornerStats!$A$3:$AE$577,5,FALSE)</f>
        <v>10.545454545454545</v>
      </c>
      <c r="R327" s="22">
        <f>VLOOKUP($P327,CornerStats!$A$3:$AE$577,7,FALSE)</f>
        <v>9.8000000000000007</v>
      </c>
      <c r="S327" s="22">
        <f>VLOOKUP($P327,CornerStats!$A$3:$AE$577,8,FALSE)</f>
        <v>6.6363636363636367</v>
      </c>
      <c r="T327" s="22">
        <f>VLOOKUP($P327,CornerStats!$A$3:$AE$577,10,FALSE)</f>
        <v>5.8</v>
      </c>
      <c r="U327" s="29">
        <f>VLOOKUP($P327,CornerStats!$A$3:$AE$577,11,FALSE)</f>
        <v>3.9090909090909092</v>
      </c>
      <c r="V327" s="29">
        <f>VLOOKUP($P327,CornerStats!$A$3:$AE$577,13,FALSE)</f>
        <v>4</v>
      </c>
      <c r="W327" s="27">
        <f>VLOOKUP($P327,CornerStats!$A$3:$AE$577,14,FALSE)</f>
        <v>0.54545454545454541</v>
      </c>
      <c r="X327" s="27">
        <f>VLOOKUP($P327,CornerStats!$A$3:$AE$577,16,FALSE)</f>
        <v>0.4</v>
      </c>
      <c r="Y327" s="27">
        <f>VLOOKUP($P327,CornerStats!$A$3:$AE$577,17,FALSE)</f>
        <v>0.54545454545454541</v>
      </c>
      <c r="Z327" s="27">
        <f>VLOOKUP($P327,CornerStats!$A$3:$AE$577,19,FALSE)</f>
        <v>0.4</v>
      </c>
      <c r="AA327" s="27">
        <f>VLOOKUP($P327,CornerStats!$A$3:$AE$577,20,FALSE)</f>
        <v>0.54545454545454541</v>
      </c>
      <c r="AB327" s="27">
        <f>VLOOKUP($P327,CornerStats!$A$3:$AE$577,22,FALSE)</f>
        <v>0.6</v>
      </c>
    </row>
    <row r="328" spans="1:28" hidden="1" x14ac:dyDescent="0.3">
      <c r="A328" s="22">
        <f>VLOOKUP($M328,CornerStats!$A$3:$AE$577,5,FALSE)</f>
        <v>10.090909090909092</v>
      </c>
      <c r="B328" s="22">
        <f>VLOOKUP($M328,CornerStats!$A$3:$AE$577,6,FALSE)</f>
        <v>9.1999999999999993</v>
      </c>
      <c r="C328" s="22">
        <f>VLOOKUP($M328,CornerStats!$A$3:$AE$577,8,FALSE)</f>
        <v>3.4545454545454546</v>
      </c>
      <c r="D328" s="22">
        <f>VLOOKUP($M328,CornerStats!$A$3:$AE$577,9,FALSE)</f>
        <v>4.5999999999999996</v>
      </c>
      <c r="E328" s="29">
        <f>VLOOKUP($M328,CornerStats!$A$3:$AE$577,11,FALSE)</f>
        <v>6.6363636363636367</v>
      </c>
      <c r="F328" s="29">
        <f>VLOOKUP($M328,CornerStats!$A$3:$AE$577,12,FALSE)</f>
        <v>4.5999999999999996</v>
      </c>
      <c r="G328" s="27">
        <f>VLOOKUP($M328,CornerStats!$A$3:$AE$577,14,FALSE)</f>
        <v>0.81818181818181823</v>
      </c>
      <c r="H328" s="27">
        <f>VLOOKUP($M328,CornerStats!$A$3:$AE$577,15,FALSE)</f>
        <v>0.6</v>
      </c>
      <c r="I328" s="27">
        <f>VLOOKUP($M328,CornerStats!$A$3:$AE$577,17,FALSE)</f>
        <v>0.45454545454545453</v>
      </c>
      <c r="J328" s="27">
        <f>VLOOKUP($M328,CornerStats!$A$3:$AE$577,18,FALSE)</f>
        <v>0.2</v>
      </c>
      <c r="K328" s="27">
        <f>VLOOKUP($M328,CornerStats!$A$3:$AE$577,20,FALSE)</f>
        <v>0.81818181818181823</v>
      </c>
      <c r="L328" s="27">
        <f>VLOOKUP($M328,CornerStats!$A$3:$AE$577,21,FALSE)</f>
        <v>1</v>
      </c>
      <c r="M328" s="24" t="str">
        <f>Fixtures!A328</f>
        <v>Newcastle United</v>
      </c>
      <c r="N328" s="24" t="str">
        <f>Fixtures!E328</f>
        <v>Premier League</v>
      </c>
      <c r="O328" s="25">
        <f>IF(Fixtures!C328&gt;7,Fixtures!D328)</f>
        <v>43831</v>
      </c>
      <c r="P328" s="24" t="str">
        <f>Fixtures!B328</f>
        <v>Leicester City</v>
      </c>
      <c r="Q328" s="22">
        <f>VLOOKUP($P328,CornerStats!$A$3:$AE$577,5,FALSE)</f>
        <v>10.727272727272727</v>
      </c>
      <c r="R328" s="22">
        <f>VLOOKUP($P328,CornerStats!$A$3:$AE$577,7,FALSE)</f>
        <v>10.333333333333334</v>
      </c>
      <c r="S328" s="22">
        <f>VLOOKUP($P328,CornerStats!$A$3:$AE$577,8,FALSE)</f>
        <v>7.1818181818181817</v>
      </c>
      <c r="T328" s="22">
        <f>VLOOKUP($P328,CornerStats!$A$3:$AE$577,10,FALSE)</f>
        <v>6.166666666666667</v>
      </c>
      <c r="U328" s="29">
        <f>VLOOKUP($P328,CornerStats!$A$3:$AE$577,11,FALSE)</f>
        <v>3.5454545454545454</v>
      </c>
      <c r="V328" s="29">
        <f>VLOOKUP($P328,CornerStats!$A$3:$AE$577,13,FALSE)</f>
        <v>4.166666666666667</v>
      </c>
      <c r="W328" s="27">
        <f>VLOOKUP($P328,CornerStats!$A$3:$AE$577,14,FALSE)</f>
        <v>1</v>
      </c>
      <c r="X328" s="27">
        <f>VLOOKUP($P328,CornerStats!$A$3:$AE$577,16,FALSE)</f>
        <v>1</v>
      </c>
      <c r="Y328" s="27">
        <f>VLOOKUP($P328,CornerStats!$A$3:$AE$577,17,FALSE)</f>
        <v>0.45454545454545453</v>
      </c>
      <c r="Z328" s="27">
        <f>VLOOKUP($P328,CornerStats!$A$3:$AE$577,19,FALSE)</f>
        <v>0.5</v>
      </c>
      <c r="AA328" s="27">
        <f>VLOOKUP($P328,CornerStats!$A$3:$AE$577,20,FALSE)</f>
        <v>0.72727272727272729</v>
      </c>
      <c r="AB328" s="27">
        <f>VLOOKUP($P328,CornerStats!$A$3:$AE$577,22,FALSE)</f>
        <v>0.83333333333333337</v>
      </c>
    </row>
    <row r="329" spans="1:28" hidden="1" x14ac:dyDescent="0.3">
      <c r="A329" s="22">
        <f>VLOOKUP($M329,CornerStats!$A$3:$AE$577,5,FALSE)</f>
        <v>11.727272727272727</v>
      </c>
      <c r="B329" s="22">
        <f>VLOOKUP($M329,CornerStats!$A$3:$AE$577,6,FALSE)</f>
        <v>13.4</v>
      </c>
      <c r="C329" s="22">
        <f>VLOOKUP($M329,CornerStats!$A$3:$AE$577,8,FALSE)</f>
        <v>3.9090909090909092</v>
      </c>
      <c r="D329" s="22">
        <f>VLOOKUP($M329,CornerStats!$A$3:$AE$577,9,FALSE)</f>
        <v>4.4000000000000004</v>
      </c>
      <c r="E329" s="29">
        <f>VLOOKUP($M329,CornerStats!$A$3:$AE$577,11,FALSE)</f>
        <v>7.8181818181818183</v>
      </c>
      <c r="F329" s="29">
        <f>VLOOKUP($M329,CornerStats!$A$3:$AE$577,12,FALSE)</f>
        <v>9</v>
      </c>
      <c r="G329" s="27">
        <f>VLOOKUP($M329,CornerStats!$A$3:$AE$577,14,FALSE)</f>
        <v>0.90909090909090906</v>
      </c>
      <c r="H329" s="27">
        <f>VLOOKUP($M329,CornerStats!$A$3:$AE$577,15,FALSE)</f>
        <v>1</v>
      </c>
      <c r="I329" s="27">
        <f>VLOOKUP($M329,CornerStats!$A$3:$AE$577,17,FALSE)</f>
        <v>0.63636363636363635</v>
      </c>
      <c r="J329" s="27">
        <f>VLOOKUP($M329,CornerStats!$A$3:$AE$577,18,FALSE)</f>
        <v>0.8</v>
      </c>
      <c r="K329" s="27">
        <f>VLOOKUP($M329,CornerStats!$A$3:$AE$577,20,FALSE)</f>
        <v>0.54545454545454541</v>
      </c>
      <c r="L329" s="27">
        <f>VLOOKUP($M329,CornerStats!$A$3:$AE$577,21,FALSE)</f>
        <v>0.4</v>
      </c>
      <c r="M329" s="24" t="str">
        <f>Fixtures!A329</f>
        <v>Norwich City</v>
      </c>
      <c r="N329" s="24" t="str">
        <f>Fixtures!E329</f>
        <v>Premier League</v>
      </c>
      <c r="O329" s="25">
        <f>IF(Fixtures!C329&gt;7,Fixtures!D329)</f>
        <v>43831</v>
      </c>
      <c r="P329" s="24" t="str">
        <f>Fixtures!B329</f>
        <v>Crystal Palace</v>
      </c>
      <c r="Q329" s="22">
        <f>VLOOKUP($P329,CornerStats!$A$3:$AE$577,5,FALSE)</f>
        <v>10</v>
      </c>
      <c r="R329" s="22">
        <f>VLOOKUP($P329,CornerStats!$A$3:$AE$577,7,FALSE)</f>
        <v>9.8000000000000007</v>
      </c>
      <c r="S329" s="22">
        <f>VLOOKUP($P329,CornerStats!$A$3:$AE$577,8,FALSE)</f>
        <v>4.2727272727272725</v>
      </c>
      <c r="T329" s="22">
        <f>VLOOKUP($P329,CornerStats!$A$3:$AE$577,10,FALSE)</f>
        <v>3</v>
      </c>
      <c r="U329" s="29">
        <f>VLOOKUP($P329,CornerStats!$A$3:$AE$577,11,FALSE)</f>
        <v>5.7272727272727275</v>
      </c>
      <c r="V329" s="29">
        <f>VLOOKUP($P329,CornerStats!$A$3:$AE$577,13,FALSE)</f>
        <v>6.8</v>
      </c>
      <c r="W329" s="27">
        <f>VLOOKUP($P329,CornerStats!$A$3:$AE$577,14,FALSE)</f>
        <v>0.63636363636363635</v>
      </c>
      <c r="X329" s="27">
        <f>VLOOKUP($P329,CornerStats!$A$3:$AE$577,16,FALSE)</f>
        <v>0.6</v>
      </c>
      <c r="Y329" s="27">
        <f>VLOOKUP($P329,CornerStats!$A$3:$AE$577,17,FALSE)</f>
        <v>0.45454545454545453</v>
      </c>
      <c r="Z329" s="27">
        <f>VLOOKUP($P329,CornerStats!$A$3:$AE$577,19,FALSE)</f>
        <v>0.4</v>
      </c>
      <c r="AA329" s="27">
        <f>VLOOKUP($P329,CornerStats!$A$3:$AE$577,20,FALSE)</f>
        <v>0.63636363636363635</v>
      </c>
      <c r="AB329" s="27">
        <f>VLOOKUP($P329,CornerStats!$A$3:$AE$577,22,FALSE)</f>
        <v>0.6</v>
      </c>
    </row>
    <row r="330" spans="1:28" hidden="1" x14ac:dyDescent="0.3">
      <c r="A330" s="22">
        <f>VLOOKUP($M330,CornerStats!$A$3:$AE$577,5,FALSE)</f>
        <v>10.636363636363637</v>
      </c>
      <c r="B330" s="22">
        <f>VLOOKUP($M330,CornerStats!$A$3:$AE$577,6,FALSE)</f>
        <v>8.8000000000000007</v>
      </c>
      <c r="C330" s="22">
        <f>VLOOKUP($M330,CornerStats!$A$3:$AE$577,8,FALSE)</f>
        <v>3.9090909090909092</v>
      </c>
      <c r="D330" s="22">
        <f>VLOOKUP($M330,CornerStats!$A$3:$AE$577,9,FALSE)</f>
        <v>3.2</v>
      </c>
      <c r="E330" s="29">
        <f>VLOOKUP($M330,CornerStats!$A$3:$AE$577,11,FALSE)</f>
        <v>6.7272727272727275</v>
      </c>
      <c r="F330" s="29">
        <f>VLOOKUP($M330,CornerStats!$A$3:$AE$577,12,FALSE)</f>
        <v>5.6</v>
      </c>
      <c r="G330" s="27">
        <f>VLOOKUP($M330,CornerStats!$A$3:$AE$577,14,FALSE)</f>
        <v>0.72727272727272729</v>
      </c>
      <c r="H330" s="27">
        <f>VLOOKUP($M330,CornerStats!$A$3:$AE$577,15,FALSE)</f>
        <v>0.6</v>
      </c>
      <c r="I330" s="27">
        <f>VLOOKUP($M330,CornerStats!$A$3:$AE$577,17,FALSE)</f>
        <v>0.45454545454545453</v>
      </c>
      <c r="J330" s="27">
        <f>VLOOKUP($M330,CornerStats!$A$3:$AE$577,18,FALSE)</f>
        <v>0.2</v>
      </c>
      <c r="K330" s="27">
        <f>VLOOKUP($M330,CornerStats!$A$3:$AE$577,20,FALSE)</f>
        <v>0.54545454545454541</v>
      </c>
      <c r="L330" s="27">
        <f>VLOOKUP($M330,CornerStats!$A$3:$AE$577,21,FALSE)</f>
        <v>0.8</v>
      </c>
      <c r="M330" s="24" t="str">
        <f>Fixtures!A330</f>
        <v>Southampton</v>
      </c>
      <c r="N330" s="24" t="str">
        <f>Fixtures!E330</f>
        <v>Premier League</v>
      </c>
      <c r="O330" s="25">
        <f>IF(Fixtures!C330&gt;7,Fixtures!D330)</f>
        <v>43831</v>
      </c>
      <c r="P330" s="24" t="str">
        <f>Fixtures!B330</f>
        <v>Tottenham Hotspur</v>
      </c>
      <c r="Q330" s="22">
        <f>VLOOKUP($P330,CornerStats!$A$3:$AE$577,5,FALSE)</f>
        <v>11.454545454545455</v>
      </c>
      <c r="R330" s="22">
        <f>VLOOKUP($P330,CornerStats!$A$3:$AE$577,7,FALSE)</f>
        <v>11.333333333333334</v>
      </c>
      <c r="S330" s="22">
        <f>VLOOKUP($P330,CornerStats!$A$3:$AE$577,8,FALSE)</f>
        <v>5.4545454545454541</v>
      </c>
      <c r="T330" s="22">
        <f>VLOOKUP($P330,CornerStats!$A$3:$AE$577,10,FALSE)</f>
        <v>3.1666666666666665</v>
      </c>
      <c r="U330" s="29">
        <f>VLOOKUP($P330,CornerStats!$A$3:$AE$577,11,FALSE)</f>
        <v>6</v>
      </c>
      <c r="V330" s="29">
        <f>VLOOKUP($P330,CornerStats!$A$3:$AE$577,13,FALSE)</f>
        <v>8.1666666666666661</v>
      </c>
      <c r="W330" s="27">
        <f>VLOOKUP($P330,CornerStats!$A$3:$AE$577,14,FALSE)</f>
        <v>0.72727272727272729</v>
      </c>
      <c r="X330" s="27">
        <f>VLOOKUP($P330,CornerStats!$A$3:$AE$577,16,FALSE)</f>
        <v>0.66666666666666663</v>
      </c>
      <c r="Y330" s="27">
        <f>VLOOKUP($P330,CornerStats!$A$3:$AE$577,17,FALSE)</f>
        <v>0.63636363636363635</v>
      </c>
      <c r="Z330" s="27">
        <f>VLOOKUP($P330,CornerStats!$A$3:$AE$577,19,FALSE)</f>
        <v>0.5</v>
      </c>
      <c r="AA330" s="27">
        <f>VLOOKUP($P330,CornerStats!$A$3:$AE$577,20,FALSE)</f>
        <v>0.45454545454545453</v>
      </c>
      <c r="AB330" s="27">
        <f>VLOOKUP($P330,CornerStats!$A$3:$AE$577,22,FALSE)</f>
        <v>0.66666666666666663</v>
      </c>
    </row>
    <row r="331" spans="1:28" hidden="1" x14ac:dyDescent="0.3">
      <c r="A331" s="22">
        <f>VLOOKUP($M331,CornerStats!$A$3:$AE$577,5,FALSE)</f>
        <v>10.636363636363637</v>
      </c>
      <c r="B331" s="22">
        <f>VLOOKUP($M331,CornerStats!$A$3:$AE$577,6,FALSE)</f>
        <v>11</v>
      </c>
      <c r="C331" s="22">
        <f>VLOOKUP($M331,CornerStats!$A$3:$AE$577,8,FALSE)</f>
        <v>5.1818181818181817</v>
      </c>
      <c r="D331" s="22">
        <f>VLOOKUP($M331,CornerStats!$A$3:$AE$577,9,FALSE)</f>
        <v>5.5</v>
      </c>
      <c r="E331" s="29">
        <f>VLOOKUP($M331,CornerStats!$A$3:$AE$577,11,FALSE)</f>
        <v>5.4545454545454541</v>
      </c>
      <c r="F331" s="29">
        <f>VLOOKUP($M331,CornerStats!$A$3:$AE$577,12,FALSE)</f>
        <v>5.5</v>
      </c>
      <c r="G331" s="27">
        <f>VLOOKUP($M331,CornerStats!$A$3:$AE$577,14,FALSE)</f>
        <v>0.63636363636363635</v>
      </c>
      <c r="H331" s="27">
        <f>VLOOKUP($M331,CornerStats!$A$3:$AE$577,15,FALSE)</f>
        <v>0.5</v>
      </c>
      <c r="I331" s="27">
        <f>VLOOKUP($M331,CornerStats!$A$3:$AE$577,17,FALSE)</f>
        <v>0.54545454545454541</v>
      </c>
      <c r="J331" s="27">
        <f>VLOOKUP($M331,CornerStats!$A$3:$AE$577,18,FALSE)</f>
        <v>0.5</v>
      </c>
      <c r="K331" s="27">
        <f>VLOOKUP($M331,CornerStats!$A$3:$AE$577,20,FALSE)</f>
        <v>0.63636363636363635</v>
      </c>
      <c r="L331" s="27">
        <f>VLOOKUP($M331,CornerStats!$A$3:$AE$577,21,FALSE)</f>
        <v>0.5</v>
      </c>
      <c r="M331" s="24" t="str">
        <f>Fixtures!A331</f>
        <v>Watford</v>
      </c>
      <c r="N331" s="24" t="str">
        <f>Fixtures!E331</f>
        <v>Premier League</v>
      </c>
      <c r="O331" s="25">
        <f>IF(Fixtures!C331&gt;7,Fixtures!D331)</f>
        <v>43831</v>
      </c>
      <c r="P331" s="24" t="str">
        <f>Fixtures!B331</f>
        <v>Wolverhampton Wanderers</v>
      </c>
      <c r="Q331" s="22">
        <f>VLOOKUP($P331,CornerStats!$A$3:$AE$577,5,FALSE)</f>
        <v>10.727272727272727</v>
      </c>
      <c r="R331" s="22">
        <f>VLOOKUP($P331,CornerStats!$A$3:$AE$577,7,FALSE)</f>
        <v>13</v>
      </c>
      <c r="S331" s="22">
        <f>VLOOKUP($P331,CornerStats!$A$3:$AE$577,8,FALSE)</f>
        <v>4.5454545454545459</v>
      </c>
      <c r="T331" s="22">
        <f>VLOOKUP($P331,CornerStats!$A$3:$AE$577,10,FALSE)</f>
        <v>5.5</v>
      </c>
      <c r="U331" s="29">
        <f>VLOOKUP($P331,CornerStats!$A$3:$AE$577,11,FALSE)</f>
        <v>6.1818181818181817</v>
      </c>
      <c r="V331" s="29">
        <f>VLOOKUP($P331,CornerStats!$A$3:$AE$577,13,FALSE)</f>
        <v>7.5</v>
      </c>
      <c r="W331" s="27">
        <f>VLOOKUP($P331,CornerStats!$A$3:$AE$577,14,FALSE)</f>
        <v>0.72727272727272729</v>
      </c>
      <c r="X331" s="27">
        <f>VLOOKUP($P331,CornerStats!$A$3:$AE$577,16,FALSE)</f>
        <v>1</v>
      </c>
      <c r="Y331" s="27">
        <f>VLOOKUP($P331,CornerStats!$A$3:$AE$577,17,FALSE)</f>
        <v>0.45454545454545453</v>
      </c>
      <c r="Z331" s="27">
        <f>VLOOKUP($P331,CornerStats!$A$3:$AE$577,19,FALSE)</f>
        <v>0.66666666666666663</v>
      </c>
      <c r="AA331" s="27">
        <f>VLOOKUP($P331,CornerStats!$A$3:$AE$577,20,FALSE)</f>
        <v>0.54545454545454541</v>
      </c>
      <c r="AB331" s="27">
        <f>VLOOKUP($P331,CornerStats!$A$3:$AE$577,22,FALSE)</f>
        <v>0.33333333333333331</v>
      </c>
    </row>
    <row r="332" spans="1:28" hidden="1" x14ac:dyDescent="0.3">
      <c r="A332" s="22">
        <f>VLOOKUP($M332,CornerStats!$A$3:$AE$577,5,FALSE)</f>
        <v>10</v>
      </c>
      <c r="B332" s="22">
        <f>VLOOKUP($M332,CornerStats!$A$3:$AE$577,6,FALSE)</f>
        <v>8.3333333333333339</v>
      </c>
      <c r="C332" s="22">
        <f>VLOOKUP($M332,CornerStats!$A$3:$AE$577,8,FALSE)</f>
        <v>5.0909090909090908</v>
      </c>
      <c r="D332" s="22">
        <f>VLOOKUP($M332,CornerStats!$A$3:$AE$577,9,FALSE)</f>
        <v>5.166666666666667</v>
      </c>
      <c r="E332" s="29">
        <f>VLOOKUP($M332,CornerStats!$A$3:$AE$577,11,FALSE)</f>
        <v>4.9090909090909092</v>
      </c>
      <c r="F332" s="29">
        <f>VLOOKUP($M332,CornerStats!$A$3:$AE$577,12,FALSE)</f>
        <v>3.1666666666666665</v>
      </c>
      <c r="G332" s="27">
        <f>VLOOKUP($M332,CornerStats!$A$3:$AE$577,14,FALSE)</f>
        <v>0.72727272727272729</v>
      </c>
      <c r="H332" s="27">
        <f>VLOOKUP($M332,CornerStats!$A$3:$AE$577,15,FALSE)</f>
        <v>0.66666666666666663</v>
      </c>
      <c r="I332" s="27">
        <f>VLOOKUP($M332,CornerStats!$A$3:$AE$577,17,FALSE)</f>
        <v>0.45454545454545453</v>
      </c>
      <c r="J332" s="27">
        <f>VLOOKUP($M332,CornerStats!$A$3:$AE$577,18,FALSE)</f>
        <v>0.16666666666666666</v>
      </c>
      <c r="K332" s="27">
        <f>VLOOKUP($M332,CornerStats!$A$3:$AE$577,20,FALSE)</f>
        <v>0.54545454545454541</v>
      </c>
      <c r="L332" s="27">
        <f>VLOOKUP($M332,CornerStats!$A$3:$AE$577,21,FALSE)</f>
        <v>0.83333333333333337</v>
      </c>
      <c r="M332" s="24" t="str">
        <f>Fixtures!A332</f>
        <v>West Ham United</v>
      </c>
      <c r="N332" s="24" t="str">
        <f>Fixtures!E332</f>
        <v>Premier League</v>
      </c>
      <c r="O332" s="25">
        <f>IF(Fixtures!C332&gt;7,Fixtures!D332)</f>
        <v>43831</v>
      </c>
      <c r="P332" s="24" t="str">
        <f>Fixtures!B332</f>
        <v>AFC Bournemouth</v>
      </c>
      <c r="Q332" s="22">
        <f>VLOOKUP($P332,CornerStats!$A$3:$AE$577,5,FALSE)</f>
        <v>12.363636363636363</v>
      </c>
      <c r="R332" s="22">
        <f>VLOOKUP($P332,CornerStats!$A$3:$AE$577,7,FALSE)</f>
        <v>13.4</v>
      </c>
      <c r="S332" s="22">
        <f>VLOOKUP($P332,CornerStats!$A$3:$AE$577,8,FALSE)</f>
        <v>5.4545454545454541</v>
      </c>
      <c r="T332" s="22">
        <f>VLOOKUP($P332,CornerStats!$A$3:$AE$577,10,FALSE)</f>
        <v>6</v>
      </c>
      <c r="U332" s="29">
        <f>VLOOKUP($P332,CornerStats!$A$3:$AE$577,11,FALSE)</f>
        <v>6.9090909090909092</v>
      </c>
      <c r="V332" s="29">
        <f>VLOOKUP($P332,CornerStats!$A$3:$AE$577,13,FALSE)</f>
        <v>7.4</v>
      </c>
      <c r="W332" s="27">
        <f>VLOOKUP($P332,CornerStats!$A$3:$AE$577,14,FALSE)</f>
        <v>0.90909090909090906</v>
      </c>
      <c r="X332" s="27">
        <f>VLOOKUP($P332,CornerStats!$A$3:$AE$577,16,FALSE)</f>
        <v>1</v>
      </c>
      <c r="Y332" s="27">
        <f>VLOOKUP($P332,CornerStats!$A$3:$AE$577,17,FALSE)</f>
        <v>0.63636363636363635</v>
      </c>
      <c r="Z332" s="27">
        <f>VLOOKUP($P332,CornerStats!$A$3:$AE$577,19,FALSE)</f>
        <v>0.6</v>
      </c>
      <c r="AA332" s="27">
        <f>VLOOKUP($P332,CornerStats!$A$3:$AE$577,20,FALSE)</f>
        <v>0.36363636363636365</v>
      </c>
      <c r="AB332" s="27">
        <f>VLOOKUP($P332,CornerStats!$A$3:$AE$577,22,FALSE)</f>
        <v>0.4</v>
      </c>
    </row>
    <row r="333" spans="1:28" hidden="1" x14ac:dyDescent="0.3">
      <c r="A333" s="22">
        <f>VLOOKUP($M333,CornerStats!$A$3:$AE$577,5,FALSE)</f>
        <v>10.545454545454545</v>
      </c>
      <c r="B333" s="22">
        <f>VLOOKUP($M333,CornerStats!$A$3:$AE$577,6,FALSE)</f>
        <v>11</v>
      </c>
      <c r="C333" s="22">
        <f>VLOOKUP($M333,CornerStats!$A$3:$AE$577,8,FALSE)</f>
        <v>6.5454545454545459</v>
      </c>
      <c r="D333" s="22">
        <f>VLOOKUP($M333,CornerStats!$A$3:$AE$577,9,FALSE)</f>
        <v>7.8</v>
      </c>
      <c r="E333" s="29">
        <f>VLOOKUP($M333,CornerStats!$A$3:$AE$577,11,FALSE)</f>
        <v>4</v>
      </c>
      <c r="F333" s="29">
        <f>VLOOKUP($M333,CornerStats!$A$3:$AE$577,12,FALSE)</f>
        <v>3.2</v>
      </c>
      <c r="G333" s="27">
        <f>VLOOKUP($M333,CornerStats!$A$3:$AE$577,14,FALSE)</f>
        <v>0.90909090909090906</v>
      </c>
      <c r="H333" s="27">
        <f>VLOOKUP($M333,CornerStats!$A$3:$AE$577,15,FALSE)</f>
        <v>1</v>
      </c>
      <c r="I333" s="27">
        <f>VLOOKUP($M333,CornerStats!$A$3:$AE$577,17,FALSE)</f>
        <v>0.54545454545454541</v>
      </c>
      <c r="J333" s="27">
        <f>VLOOKUP($M333,CornerStats!$A$3:$AE$577,18,FALSE)</f>
        <v>0.6</v>
      </c>
      <c r="K333" s="27">
        <f>VLOOKUP($M333,CornerStats!$A$3:$AE$577,20,FALSE)</f>
        <v>0.72727272727272729</v>
      </c>
      <c r="L333" s="27">
        <f>VLOOKUP($M333,CornerStats!$A$3:$AE$577,21,FALSE)</f>
        <v>0.8</v>
      </c>
      <c r="M333" s="24" t="str">
        <f>Fixtures!A333</f>
        <v>Liverpool</v>
      </c>
      <c r="N333" s="24" t="str">
        <f>Fixtures!E333</f>
        <v>Premier League</v>
      </c>
      <c r="O333" s="25">
        <f>IF(Fixtures!C333&gt;7,Fixtures!D333)</f>
        <v>43832</v>
      </c>
      <c r="P333" s="24" t="str">
        <f>Fixtures!B333</f>
        <v>Sheffield United</v>
      </c>
      <c r="Q333" s="22">
        <f>VLOOKUP($P333,CornerStats!$A$3:$AE$577,5,FALSE)</f>
        <v>12.818181818181818</v>
      </c>
      <c r="R333" s="22">
        <f>VLOOKUP($P333,CornerStats!$A$3:$AE$577,7,FALSE)</f>
        <v>11.4</v>
      </c>
      <c r="S333" s="22">
        <f>VLOOKUP($P333,CornerStats!$A$3:$AE$577,8,FALSE)</f>
        <v>6.2727272727272725</v>
      </c>
      <c r="T333" s="22">
        <f>VLOOKUP($P333,CornerStats!$A$3:$AE$577,10,FALSE)</f>
        <v>4.4000000000000004</v>
      </c>
      <c r="U333" s="29">
        <f>VLOOKUP($P333,CornerStats!$A$3:$AE$577,11,FALSE)</f>
        <v>6.5454545454545459</v>
      </c>
      <c r="V333" s="29">
        <f>VLOOKUP($P333,CornerStats!$A$3:$AE$577,13,FALSE)</f>
        <v>7</v>
      </c>
      <c r="W333" s="27">
        <f>VLOOKUP($P333,CornerStats!$A$3:$AE$577,14,FALSE)</f>
        <v>0.81818181818181823</v>
      </c>
      <c r="X333" s="27">
        <f>VLOOKUP($P333,CornerStats!$A$3:$AE$577,16,FALSE)</f>
        <v>0.6</v>
      </c>
      <c r="Y333" s="27">
        <f>VLOOKUP($P333,CornerStats!$A$3:$AE$577,17,FALSE)</f>
        <v>0.81818181818181823</v>
      </c>
      <c r="Z333" s="27">
        <f>VLOOKUP($P333,CornerStats!$A$3:$AE$577,19,FALSE)</f>
        <v>0.6</v>
      </c>
      <c r="AA333" s="27">
        <f>VLOOKUP($P333,CornerStats!$A$3:$AE$577,20,FALSE)</f>
        <v>0.36363636363636365</v>
      </c>
      <c r="AB333" s="27">
        <f>VLOOKUP($P333,CornerStats!$A$3:$AE$577,22,FALSE)</f>
        <v>0.4</v>
      </c>
    </row>
    <row r="334" spans="1:28" hidden="1" x14ac:dyDescent="0.3">
      <c r="A334" s="22">
        <f>VLOOKUP($M334,CornerStats!$A$3:$AE$577,5,FALSE)</f>
        <v>10.545454545454545</v>
      </c>
      <c r="B334" s="22">
        <f>VLOOKUP($M334,CornerStats!$A$3:$AE$577,6,FALSE)</f>
        <v>12.8</v>
      </c>
      <c r="C334" s="22">
        <f>VLOOKUP($M334,CornerStats!$A$3:$AE$577,8,FALSE)</f>
        <v>6.7272727272727275</v>
      </c>
      <c r="D334" s="22">
        <f>VLOOKUP($M334,CornerStats!$A$3:$AE$577,9,FALSE)</f>
        <v>9.8000000000000007</v>
      </c>
      <c r="E334" s="29">
        <f>VLOOKUP($M334,CornerStats!$A$3:$AE$577,11,FALSE)</f>
        <v>3.8181818181818183</v>
      </c>
      <c r="F334" s="29">
        <f>VLOOKUP($M334,CornerStats!$A$3:$AE$577,12,FALSE)</f>
        <v>3</v>
      </c>
      <c r="G334" s="27">
        <f>VLOOKUP($M334,CornerStats!$A$3:$AE$577,14,FALSE)</f>
        <v>0.63636363636363635</v>
      </c>
      <c r="H334" s="27">
        <f>VLOOKUP($M334,CornerStats!$A$3:$AE$577,15,FALSE)</f>
        <v>0.8</v>
      </c>
      <c r="I334" s="27">
        <f>VLOOKUP($M334,CornerStats!$A$3:$AE$577,17,FALSE)</f>
        <v>0.45454545454545453</v>
      </c>
      <c r="J334" s="27">
        <f>VLOOKUP($M334,CornerStats!$A$3:$AE$577,18,FALSE)</f>
        <v>0.6</v>
      </c>
      <c r="K334" s="27">
        <f>VLOOKUP($M334,CornerStats!$A$3:$AE$577,20,FALSE)</f>
        <v>0.54545454545454541</v>
      </c>
      <c r="L334" s="27">
        <f>VLOOKUP($M334,CornerStats!$A$3:$AE$577,21,FALSE)</f>
        <v>0.4</v>
      </c>
      <c r="M334" s="24" t="str">
        <f>Fixtures!A334</f>
        <v>Atalanta</v>
      </c>
      <c r="N334" s="24" t="str">
        <f>Fixtures!E334</f>
        <v>Serie A</v>
      </c>
      <c r="O334" s="25">
        <f>IF(Fixtures!C334&gt;7,Fixtures!D334)</f>
        <v>43835</v>
      </c>
      <c r="P334" s="24" t="str">
        <f>Fixtures!B334</f>
        <v>Parma</v>
      </c>
      <c r="Q334" s="22">
        <f>VLOOKUP($P334,CornerStats!$A$3:$AE$577,5,FALSE)</f>
        <v>10.818181818181818</v>
      </c>
      <c r="R334" s="22">
        <f>VLOOKUP($P334,CornerStats!$A$3:$AE$577,7,FALSE)</f>
        <v>9.4</v>
      </c>
      <c r="S334" s="22">
        <f>VLOOKUP($P334,CornerStats!$A$3:$AE$577,8,FALSE)</f>
        <v>5.6363636363636367</v>
      </c>
      <c r="T334" s="22">
        <f>VLOOKUP($P334,CornerStats!$A$3:$AE$577,10,FALSE)</f>
        <v>3.6</v>
      </c>
      <c r="U334" s="29">
        <f>VLOOKUP($P334,CornerStats!$A$3:$AE$577,11,FALSE)</f>
        <v>5.1818181818181817</v>
      </c>
      <c r="V334" s="29">
        <f>VLOOKUP($P334,CornerStats!$A$3:$AE$577,13,FALSE)</f>
        <v>5.8</v>
      </c>
      <c r="W334" s="27">
        <f>VLOOKUP($P334,CornerStats!$A$3:$AE$577,14,FALSE)</f>
        <v>0.81818181818181823</v>
      </c>
      <c r="X334" s="27">
        <f>VLOOKUP($P334,CornerStats!$A$3:$AE$577,16,FALSE)</f>
        <v>0.6</v>
      </c>
      <c r="Y334" s="27">
        <f>VLOOKUP($P334,CornerStats!$A$3:$AE$577,17,FALSE)</f>
        <v>0.45454545454545453</v>
      </c>
      <c r="Z334" s="27">
        <f>VLOOKUP($P334,CornerStats!$A$3:$AE$577,19,FALSE)</f>
        <v>0.4</v>
      </c>
      <c r="AA334" s="27">
        <f>VLOOKUP($P334,CornerStats!$A$3:$AE$577,20,FALSE)</f>
        <v>0.54545454545454541</v>
      </c>
      <c r="AB334" s="27">
        <f>VLOOKUP($P334,CornerStats!$A$3:$AE$577,22,FALSE)</f>
        <v>0.6</v>
      </c>
    </row>
    <row r="335" spans="1:28" hidden="1" x14ac:dyDescent="0.3">
      <c r="A335" s="22">
        <f>VLOOKUP($M335,CornerStats!$A$3:$AE$577,5,FALSE)</f>
        <v>9.9090909090909083</v>
      </c>
      <c r="B335" s="22">
        <f>VLOOKUP($M335,CornerStats!$A$3:$AE$577,6,FALSE)</f>
        <v>10.8</v>
      </c>
      <c r="C335" s="22">
        <f>VLOOKUP($M335,CornerStats!$A$3:$AE$577,8,FALSE)</f>
        <v>5.7272727272727275</v>
      </c>
      <c r="D335" s="22">
        <f>VLOOKUP($M335,CornerStats!$A$3:$AE$577,9,FALSE)</f>
        <v>6.4</v>
      </c>
      <c r="E335" s="29">
        <f>VLOOKUP($M335,CornerStats!$A$3:$AE$577,11,FALSE)</f>
        <v>4.1818181818181817</v>
      </c>
      <c r="F335" s="29">
        <f>VLOOKUP($M335,CornerStats!$A$3:$AE$577,12,FALSE)</f>
        <v>4.4000000000000004</v>
      </c>
      <c r="G335" s="27">
        <f>VLOOKUP($M335,CornerStats!$A$3:$AE$577,14,FALSE)</f>
        <v>0.72727272727272729</v>
      </c>
      <c r="H335" s="27">
        <f>VLOOKUP($M335,CornerStats!$A$3:$AE$577,15,FALSE)</f>
        <v>0.8</v>
      </c>
      <c r="I335" s="27">
        <f>VLOOKUP($M335,CornerStats!$A$3:$AE$577,17,FALSE)</f>
        <v>0.36363636363636365</v>
      </c>
      <c r="J335" s="27">
        <f>VLOOKUP($M335,CornerStats!$A$3:$AE$577,18,FALSE)</f>
        <v>0.4</v>
      </c>
      <c r="K335" s="27">
        <f>VLOOKUP($M335,CornerStats!$A$3:$AE$577,20,FALSE)</f>
        <v>0.63636363636363635</v>
      </c>
      <c r="L335" s="27">
        <f>VLOOKUP($M335,CornerStats!$A$3:$AE$577,21,FALSE)</f>
        <v>0.6</v>
      </c>
      <c r="M335" s="24" t="str">
        <f>Fixtures!A335</f>
        <v>Bologna</v>
      </c>
      <c r="N335" s="24" t="str">
        <f>Fixtures!E335</f>
        <v>Serie A</v>
      </c>
      <c r="O335" s="25">
        <f>IF(Fixtures!C335&gt;7,Fixtures!D335)</f>
        <v>43835</v>
      </c>
      <c r="P335" s="24" t="str">
        <f>Fixtures!B335</f>
        <v>Fiorentina</v>
      </c>
      <c r="Q335" s="22">
        <f>VLOOKUP($P335,CornerStats!$A$3:$AE$577,5,FALSE)</f>
        <v>10.636363636363637</v>
      </c>
      <c r="R335" s="22">
        <f>VLOOKUP($P335,CornerStats!$A$3:$AE$577,7,FALSE)</f>
        <v>12.4</v>
      </c>
      <c r="S335" s="22">
        <f>VLOOKUP($P335,CornerStats!$A$3:$AE$577,8,FALSE)</f>
        <v>6.5454545454545459</v>
      </c>
      <c r="T335" s="22">
        <f>VLOOKUP($P335,CornerStats!$A$3:$AE$577,10,FALSE)</f>
        <v>6.2</v>
      </c>
      <c r="U335" s="29">
        <f>VLOOKUP($P335,CornerStats!$A$3:$AE$577,11,FALSE)</f>
        <v>4.0909090909090908</v>
      </c>
      <c r="V335" s="29">
        <f>VLOOKUP($P335,CornerStats!$A$3:$AE$577,13,FALSE)</f>
        <v>6.2</v>
      </c>
      <c r="W335" s="27">
        <f>VLOOKUP($P335,CornerStats!$A$3:$AE$577,14,FALSE)</f>
        <v>0.81818181818181823</v>
      </c>
      <c r="X335" s="27">
        <f>VLOOKUP($P335,CornerStats!$A$3:$AE$577,16,FALSE)</f>
        <v>1</v>
      </c>
      <c r="Y335" s="27">
        <f>VLOOKUP($P335,CornerStats!$A$3:$AE$577,17,FALSE)</f>
        <v>0.27272727272727271</v>
      </c>
      <c r="Z335" s="27">
        <f>VLOOKUP($P335,CornerStats!$A$3:$AE$577,19,FALSE)</f>
        <v>0.4</v>
      </c>
      <c r="AA335" s="27">
        <f>VLOOKUP($P335,CornerStats!$A$3:$AE$577,20,FALSE)</f>
        <v>0.72727272727272729</v>
      </c>
      <c r="AB335" s="27">
        <f>VLOOKUP($P335,CornerStats!$A$3:$AE$577,22,FALSE)</f>
        <v>0.6</v>
      </c>
    </row>
    <row r="336" spans="1:28" hidden="1" x14ac:dyDescent="0.3">
      <c r="A336" s="22">
        <f>VLOOKUP($M336,CornerStats!$A$3:$AE$577,5,FALSE)</f>
        <v>11.5</v>
      </c>
      <c r="B336" s="22">
        <f>VLOOKUP($M336,CornerStats!$A$3:$AE$577,6,FALSE)</f>
        <v>12.75</v>
      </c>
      <c r="C336" s="22">
        <f>VLOOKUP($M336,CornerStats!$A$3:$AE$577,8,FALSE)</f>
        <v>5.2</v>
      </c>
      <c r="D336" s="22">
        <f>VLOOKUP($M336,CornerStats!$A$3:$AE$577,9,FALSE)</f>
        <v>5.25</v>
      </c>
      <c r="E336" s="29">
        <f>VLOOKUP($M336,CornerStats!$A$3:$AE$577,11,FALSE)</f>
        <v>6.3</v>
      </c>
      <c r="F336" s="29">
        <f>VLOOKUP($M336,CornerStats!$A$3:$AE$577,12,FALSE)</f>
        <v>7.5</v>
      </c>
      <c r="G336" s="27">
        <f>VLOOKUP($M336,CornerStats!$A$3:$AE$577,14,FALSE)</f>
        <v>0.6</v>
      </c>
      <c r="H336" s="27">
        <f>VLOOKUP($M336,CornerStats!$A$3:$AE$577,15,FALSE)</f>
        <v>0.75</v>
      </c>
      <c r="I336" s="27">
        <f>VLOOKUP($M336,CornerStats!$A$3:$AE$577,17,FALSE)</f>
        <v>0.6</v>
      </c>
      <c r="J336" s="27">
        <f>VLOOKUP($M336,CornerStats!$A$3:$AE$577,18,FALSE)</f>
        <v>0.75</v>
      </c>
      <c r="K336" s="27">
        <f>VLOOKUP($M336,CornerStats!$A$3:$AE$577,20,FALSE)</f>
        <v>0.4</v>
      </c>
      <c r="L336" s="27">
        <f>VLOOKUP($M336,CornerStats!$A$3:$AE$577,21,FALSE)</f>
        <v>0.25</v>
      </c>
      <c r="M336" s="24" t="str">
        <f>Fixtures!A336</f>
        <v>Brescia</v>
      </c>
      <c r="N336" s="24" t="str">
        <f>Fixtures!E336</f>
        <v>Serie A</v>
      </c>
      <c r="O336" s="25">
        <f>IF(Fixtures!C336&gt;7,Fixtures!D336)</f>
        <v>43835</v>
      </c>
      <c r="P336" s="24" t="str">
        <f>Fixtures!B336</f>
        <v>Lazio</v>
      </c>
      <c r="Q336" s="22">
        <f>VLOOKUP($P336,CornerStats!$A$3:$AE$577,5,FALSE)</f>
        <v>10.818181818181818</v>
      </c>
      <c r="R336" s="22">
        <f>VLOOKUP($P336,CornerStats!$A$3:$AE$577,7,FALSE)</f>
        <v>11.333333333333334</v>
      </c>
      <c r="S336" s="22">
        <f>VLOOKUP($P336,CornerStats!$A$3:$AE$577,8,FALSE)</f>
        <v>5.9090909090909092</v>
      </c>
      <c r="T336" s="22">
        <f>VLOOKUP($P336,CornerStats!$A$3:$AE$577,10,FALSE)</f>
        <v>5.166666666666667</v>
      </c>
      <c r="U336" s="29">
        <f>VLOOKUP($P336,CornerStats!$A$3:$AE$577,11,FALSE)</f>
        <v>4.9090909090909092</v>
      </c>
      <c r="V336" s="29">
        <f>VLOOKUP($P336,CornerStats!$A$3:$AE$577,13,FALSE)</f>
        <v>6.166666666666667</v>
      </c>
      <c r="W336" s="27">
        <f>VLOOKUP($P336,CornerStats!$A$3:$AE$577,14,FALSE)</f>
        <v>0.81818181818181823</v>
      </c>
      <c r="X336" s="27">
        <f>VLOOKUP($P336,CornerStats!$A$3:$AE$577,16,FALSE)</f>
        <v>1</v>
      </c>
      <c r="Y336" s="27">
        <f>VLOOKUP($P336,CornerStats!$A$3:$AE$577,17,FALSE)</f>
        <v>0.54545454545454541</v>
      </c>
      <c r="Z336" s="27">
        <f>VLOOKUP($P336,CornerStats!$A$3:$AE$577,19,FALSE)</f>
        <v>0.5</v>
      </c>
      <c r="AA336" s="27">
        <f>VLOOKUP($P336,CornerStats!$A$3:$AE$577,20,FALSE)</f>
        <v>0.45454545454545453</v>
      </c>
      <c r="AB336" s="27">
        <f>VLOOKUP($P336,CornerStats!$A$3:$AE$577,22,FALSE)</f>
        <v>0.5</v>
      </c>
    </row>
    <row r="337" spans="1:28" hidden="1" x14ac:dyDescent="0.3">
      <c r="A337" s="22">
        <f>VLOOKUP($M337,CornerStats!$A$3:$AE$577,5,FALSE)</f>
        <v>10.545454545454545</v>
      </c>
      <c r="B337" s="22">
        <f>VLOOKUP($M337,CornerStats!$A$3:$AE$577,6,FALSE)</f>
        <v>11.5</v>
      </c>
      <c r="C337" s="22">
        <f>VLOOKUP($M337,CornerStats!$A$3:$AE$577,8,FALSE)</f>
        <v>5.6363636363636367</v>
      </c>
      <c r="D337" s="22">
        <f>VLOOKUP($M337,CornerStats!$A$3:$AE$577,9,FALSE)</f>
        <v>7</v>
      </c>
      <c r="E337" s="29">
        <f>VLOOKUP($M337,CornerStats!$A$3:$AE$577,11,FALSE)</f>
        <v>4.9090909090909092</v>
      </c>
      <c r="F337" s="29">
        <f>VLOOKUP($M337,CornerStats!$A$3:$AE$577,12,FALSE)</f>
        <v>4.5</v>
      </c>
      <c r="G337" s="27">
        <f>VLOOKUP($M337,CornerStats!$A$3:$AE$577,14,FALSE)</f>
        <v>0.63636363636363635</v>
      </c>
      <c r="H337" s="27">
        <f>VLOOKUP($M337,CornerStats!$A$3:$AE$577,15,FALSE)</f>
        <v>0.66666666666666663</v>
      </c>
      <c r="I337" s="27">
        <f>VLOOKUP($M337,CornerStats!$A$3:$AE$577,17,FALSE)</f>
        <v>0.45454545454545453</v>
      </c>
      <c r="J337" s="27">
        <f>VLOOKUP($M337,CornerStats!$A$3:$AE$577,18,FALSE)</f>
        <v>0.5</v>
      </c>
      <c r="K337" s="27">
        <f>VLOOKUP($M337,CornerStats!$A$3:$AE$577,20,FALSE)</f>
        <v>0.54545454545454541</v>
      </c>
      <c r="L337" s="27">
        <f>VLOOKUP($M337,CornerStats!$A$3:$AE$577,21,FALSE)</f>
        <v>0.5</v>
      </c>
      <c r="M337" s="24" t="str">
        <f>Fixtures!A337</f>
        <v>Genoa</v>
      </c>
      <c r="N337" s="24" t="str">
        <f>Fixtures!E337</f>
        <v>Serie A</v>
      </c>
      <c r="O337" s="25">
        <f>IF(Fixtures!C337&gt;7,Fixtures!D337)</f>
        <v>43835</v>
      </c>
      <c r="P337" s="24" t="str">
        <f>Fixtures!B337</f>
        <v>Sassuolo</v>
      </c>
      <c r="Q337" s="22">
        <f>VLOOKUP($P337,CornerStats!$A$3:$AE$577,5,FALSE)</f>
        <v>11.5</v>
      </c>
      <c r="R337" s="22">
        <f>VLOOKUP($P337,CornerStats!$A$3:$AE$577,7,FALSE)</f>
        <v>11.6</v>
      </c>
      <c r="S337" s="22">
        <f>VLOOKUP($P337,CornerStats!$A$3:$AE$577,8,FALSE)</f>
        <v>5</v>
      </c>
      <c r="T337" s="22">
        <f>VLOOKUP($P337,CornerStats!$A$3:$AE$577,10,FALSE)</f>
        <v>4.8</v>
      </c>
      <c r="U337" s="29">
        <f>VLOOKUP($P337,CornerStats!$A$3:$AE$577,11,FALSE)</f>
        <v>6.5</v>
      </c>
      <c r="V337" s="29">
        <f>VLOOKUP($P337,CornerStats!$A$3:$AE$577,13,FALSE)</f>
        <v>6.8</v>
      </c>
      <c r="W337" s="27">
        <f>VLOOKUP($P337,CornerStats!$A$3:$AE$577,14,FALSE)</f>
        <v>1</v>
      </c>
      <c r="X337" s="27">
        <f>VLOOKUP($P337,CornerStats!$A$3:$AE$577,16,FALSE)</f>
        <v>1</v>
      </c>
      <c r="Y337" s="27">
        <f>VLOOKUP($P337,CornerStats!$A$3:$AE$577,17,FALSE)</f>
        <v>0.5</v>
      </c>
      <c r="Z337" s="27">
        <f>VLOOKUP($P337,CornerStats!$A$3:$AE$577,19,FALSE)</f>
        <v>0.6</v>
      </c>
      <c r="AA337" s="27">
        <f>VLOOKUP($P337,CornerStats!$A$3:$AE$577,20,FALSE)</f>
        <v>0.5</v>
      </c>
      <c r="AB337" s="27">
        <f>VLOOKUP($P337,CornerStats!$A$3:$AE$577,22,FALSE)</f>
        <v>0.4</v>
      </c>
    </row>
    <row r="338" spans="1:28" hidden="1" x14ac:dyDescent="0.3">
      <c r="A338" s="22">
        <f>VLOOKUP($M338,CornerStats!$A$3:$AE$577,5,FALSE)</f>
        <v>11.545454545454545</v>
      </c>
      <c r="B338" s="22">
        <f>VLOOKUP($M338,CornerStats!$A$3:$AE$577,6,FALSE)</f>
        <v>10.8</v>
      </c>
      <c r="C338" s="22">
        <f>VLOOKUP($M338,CornerStats!$A$3:$AE$577,8,FALSE)</f>
        <v>6.1818181818181817</v>
      </c>
      <c r="D338" s="22">
        <f>VLOOKUP($M338,CornerStats!$A$3:$AE$577,9,FALSE)</f>
        <v>7</v>
      </c>
      <c r="E338" s="29">
        <f>VLOOKUP($M338,CornerStats!$A$3:$AE$577,11,FALSE)</f>
        <v>5.3636363636363633</v>
      </c>
      <c r="F338" s="29">
        <f>VLOOKUP($M338,CornerStats!$A$3:$AE$577,12,FALSE)</f>
        <v>3.8</v>
      </c>
      <c r="G338" s="27">
        <f>VLOOKUP($M338,CornerStats!$A$3:$AE$577,14,FALSE)</f>
        <v>0.72727272727272729</v>
      </c>
      <c r="H338" s="27">
        <f>VLOOKUP($M338,CornerStats!$A$3:$AE$577,15,FALSE)</f>
        <v>0.6</v>
      </c>
      <c r="I338" s="27">
        <f>VLOOKUP($M338,CornerStats!$A$3:$AE$577,17,FALSE)</f>
        <v>0.54545454545454541</v>
      </c>
      <c r="J338" s="27">
        <f>VLOOKUP($M338,CornerStats!$A$3:$AE$577,18,FALSE)</f>
        <v>0.6</v>
      </c>
      <c r="K338" s="27">
        <f>VLOOKUP($M338,CornerStats!$A$3:$AE$577,20,FALSE)</f>
        <v>0.45454545454545453</v>
      </c>
      <c r="L338" s="27">
        <f>VLOOKUP($M338,CornerStats!$A$3:$AE$577,21,FALSE)</f>
        <v>0.4</v>
      </c>
      <c r="M338" s="24" t="str">
        <f>Fixtures!A338</f>
        <v>Juventus</v>
      </c>
      <c r="N338" s="24" t="str">
        <f>Fixtures!E338</f>
        <v>Serie A</v>
      </c>
      <c r="O338" s="25">
        <f>IF(Fixtures!C338&gt;7,Fixtures!D338)</f>
        <v>43835</v>
      </c>
      <c r="P338" s="24" t="str">
        <f>Fixtures!B338</f>
        <v>Cagliari</v>
      </c>
      <c r="Q338" s="22">
        <f>VLOOKUP($P338,CornerStats!$A$3:$AE$577,5,FALSE)</f>
        <v>11.545454545454545</v>
      </c>
      <c r="R338" s="22">
        <f>VLOOKUP($P338,CornerStats!$A$3:$AE$577,7,FALSE)</f>
        <v>13.8</v>
      </c>
      <c r="S338" s="22">
        <f>VLOOKUP($P338,CornerStats!$A$3:$AE$577,8,FALSE)</f>
        <v>4.3636363636363633</v>
      </c>
      <c r="T338" s="22">
        <f>VLOOKUP($P338,CornerStats!$A$3:$AE$577,10,FALSE)</f>
        <v>3.6</v>
      </c>
      <c r="U338" s="29">
        <f>VLOOKUP($P338,CornerStats!$A$3:$AE$577,11,FALSE)</f>
        <v>7.1818181818181817</v>
      </c>
      <c r="V338" s="29">
        <f>VLOOKUP($P338,CornerStats!$A$3:$AE$577,13,FALSE)</f>
        <v>10.199999999999999</v>
      </c>
      <c r="W338" s="27">
        <f>VLOOKUP($P338,CornerStats!$A$3:$AE$577,14,FALSE)</f>
        <v>0.63636363636363635</v>
      </c>
      <c r="X338" s="27">
        <f>VLOOKUP($P338,CornerStats!$A$3:$AE$577,16,FALSE)</f>
        <v>0.8</v>
      </c>
      <c r="Y338" s="27">
        <f>VLOOKUP($P338,CornerStats!$A$3:$AE$577,17,FALSE)</f>
        <v>0.54545454545454541</v>
      </c>
      <c r="Z338" s="27">
        <f>VLOOKUP($P338,CornerStats!$A$3:$AE$577,19,FALSE)</f>
        <v>0.8</v>
      </c>
      <c r="AA338" s="27">
        <f>VLOOKUP($P338,CornerStats!$A$3:$AE$577,20,FALSE)</f>
        <v>0.45454545454545453</v>
      </c>
      <c r="AB338" s="27">
        <f>VLOOKUP($P338,CornerStats!$A$3:$AE$577,22,FALSE)</f>
        <v>0.2</v>
      </c>
    </row>
    <row r="339" spans="1:28" hidden="1" x14ac:dyDescent="0.3">
      <c r="A339" s="22">
        <f>VLOOKUP($M339,CornerStats!$A$3:$AE$577,5,FALSE)</f>
        <v>12.363636363636363</v>
      </c>
      <c r="B339" s="22">
        <f>VLOOKUP($M339,CornerStats!$A$3:$AE$577,6,FALSE)</f>
        <v>12.6</v>
      </c>
      <c r="C339" s="22">
        <f>VLOOKUP($M339,CornerStats!$A$3:$AE$577,8,FALSE)</f>
        <v>3.8181818181818183</v>
      </c>
      <c r="D339" s="22">
        <f>VLOOKUP($M339,CornerStats!$A$3:$AE$577,9,FALSE)</f>
        <v>3.8</v>
      </c>
      <c r="E339" s="29">
        <f>VLOOKUP($M339,CornerStats!$A$3:$AE$577,11,FALSE)</f>
        <v>8.545454545454545</v>
      </c>
      <c r="F339" s="29">
        <f>VLOOKUP($M339,CornerStats!$A$3:$AE$577,12,FALSE)</f>
        <v>8.8000000000000007</v>
      </c>
      <c r="G339" s="27">
        <f>VLOOKUP($M339,CornerStats!$A$3:$AE$577,14,FALSE)</f>
        <v>1</v>
      </c>
      <c r="H339" s="27">
        <f>VLOOKUP($M339,CornerStats!$A$3:$AE$577,15,FALSE)</f>
        <v>1</v>
      </c>
      <c r="I339" s="27">
        <f>VLOOKUP($M339,CornerStats!$A$3:$AE$577,17,FALSE)</f>
        <v>0.63636363636363635</v>
      </c>
      <c r="J339" s="27">
        <f>VLOOKUP($M339,CornerStats!$A$3:$AE$577,18,FALSE)</f>
        <v>0.6</v>
      </c>
      <c r="K339" s="27">
        <f>VLOOKUP($M339,CornerStats!$A$3:$AE$577,20,FALSE)</f>
        <v>0.45454545454545453</v>
      </c>
      <c r="L339" s="27">
        <f>VLOOKUP($M339,CornerStats!$A$3:$AE$577,21,FALSE)</f>
        <v>0.4</v>
      </c>
      <c r="M339" s="24" t="str">
        <f>Fixtures!A339</f>
        <v>Lecce</v>
      </c>
      <c r="N339" s="24" t="str">
        <f>Fixtures!E339</f>
        <v>Serie A</v>
      </c>
      <c r="O339" s="25">
        <f>IF(Fixtures!C339&gt;7,Fixtures!D339)</f>
        <v>43835</v>
      </c>
      <c r="P339" s="24" t="str">
        <f>Fixtures!B339</f>
        <v>Udinese</v>
      </c>
      <c r="Q339" s="22">
        <f>VLOOKUP($P339,CornerStats!$A$3:$AE$577,5,FALSE)</f>
        <v>10.909090909090908</v>
      </c>
      <c r="R339" s="22">
        <f>VLOOKUP($P339,CornerStats!$A$3:$AE$577,7,FALSE)</f>
        <v>11.8</v>
      </c>
      <c r="S339" s="22">
        <f>VLOOKUP($P339,CornerStats!$A$3:$AE$577,8,FALSE)</f>
        <v>4.9090909090909092</v>
      </c>
      <c r="T339" s="22">
        <f>VLOOKUP($P339,CornerStats!$A$3:$AE$577,10,FALSE)</f>
        <v>3.8</v>
      </c>
      <c r="U339" s="29">
        <f>VLOOKUP($P339,CornerStats!$A$3:$AE$577,11,FALSE)</f>
        <v>6</v>
      </c>
      <c r="V339" s="29">
        <f>VLOOKUP($P339,CornerStats!$A$3:$AE$577,13,FALSE)</f>
        <v>8</v>
      </c>
      <c r="W339" s="27">
        <f>VLOOKUP($P339,CornerStats!$A$3:$AE$577,14,FALSE)</f>
        <v>0.81818181818181823</v>
      </c>
      <c r="X339" s="27">
        <f>VLOOKUP($P339,CornerStats!$A$3:$AE$577,16,FALSE)</f>
        <v>0.8</v>
      </c>
      <c r="Y339" s="27">
        <f>VLOOKUP($P339,CornerStats!$A$3:$AE$577,17,FALSE)</f>
        <v>0.54545454545454541</v>
      </c>
      <c r="Z339" s="27">
        <f>VLOOKUP($P339,CornerStats!$A$3:$AE$577,19,FALSE)</f>
        <v>0.8</v>
      </c>
      <c r="AA339" s="27">
        <f>VLOOKUP($P339,CornerStats!$A$3:$AE$577,20,FALSE)</f>
        <v>0.54545454545454541</v>
      </c>
      <c r="AB339" s="27">
        <f>VLOOKUP($P339,CornerStats!$A$3:$AE$577,22,FALSE)</f>
        <v>0.4</v>
      </c>
    </row>
    <row r="340" spans="1:28" hidden="1" x14ac:dyDescent="0.3">
      <c r="A340" s="22">
        <f>VLOOKUP($M340,CornerStats!$A$3:$AE$577,5,FALSE)</f>
        <v>10</v>
      </c>
      <c r="B340" s="22">
        <f>VLOOKUP($M340,CornerStats!$A$3:$AE$577,6,FALSE)</f>
        <v>10.166666666666666</v>
      </c>
      <c r="C340" s="22">
        <f>VLOOKUP($M340,CornerStats!$A$3:$AE$577,8,FALSE)</f>
        <v>5.2727272727272725</v>
      </c>
      <c r="D340" s="22">
        <f>VLOOKUP($M340,CornerStats!$A$3:$AE$577,9,FALSE)</f>
        <v>5.666666666666667</v>
      </c>
      <c r="E340" s="29">
        <f>VLOOKUP($M340,CornerStats!$A$3:$AE$577,11,FALSE)</f>
        <v>4.7272727272727275</v>
      </c>
      <c r="F340" s="29">
        <f>VLOOKUP($M340,CornerStats!$A$3:$AE$577,12,FALSE)</f>
        <v>4.5</v>
      </c>
      <c r="G340" s="27">
        <f>VLOOKUP($M340,CornerStats!$A$3:$AE$577,14,FALSE)</f>
        <v>0.63636363636363635</v>
      </c>
      <c r="H340" s="27">
        <f>VLOOKUP($M340,CornerStats!$A$3:$AE$577,15,FALSE)</f>
        <v>0.66666666666666663</v>
      </c>
      <c r="I340" s="27">
        <f>VLOOKUP($M340,CornerStats!$A$3:$AE$577,17,FALSE)</f>
        <v>0.36363636363636365</v>
      </c>
      <c r="J340" s="27">
        <f>VLOOKUP($M340,CornerStats!$A$3:$AE$577,18,FALSE)</f>
        <v>0.33333333333333331</v>
      </c>
      <c r="K340" s="27">
        <f>VLOOKUP($M340,CornerStats!$A$3:$AE$577,20,FALSE)</f>
        <v>0.63636363636363635</v>
      </c>
      <c r="L340" s="27">
        <f>VLOOKUP($M340,CornerStats!$A$3:$AE$577,21,FALSE)</f>
        <v>0.66666666666666663</v>
      </c>
      <c r="M340" s="24" t="str">
        <f>Fixtures!A340</f>
        <v>Milan</v>
      </c>
      <c r="N340" s="24" t="str">
        <f>Fixtures!E340</f>
        <v>Serie A</v>
      </c>
      <c r="O340" s="25">
        <f>IF(Fixtures!C340&gt;7,Fixtures!D340)</f>
        <v>43835</v>
      </c>
      <c r="P340" s="24" t="str">
        <f>Fixtures!B340</f>
        <v>Sampdoria</v>
      </c>
      <c r="Q340" s="22">
        <f>VLOOKUP($P340,CornerStats!$A$3:$AE$577,5,FALSE)</f>
        <v>12.818181818181818</v>
      </c>
      <c r="R340" s="22">
        <f>VLOOKUP($P340,CornerStats!$A$3:$AE$577,7,FALSE)</f>
        <v>11.666666666666666</v>
      </c>
      <c r="S340" s="22">
        <f>VLOOKUP($P340,CornerStats!$A$3:$AE$577,8,FALSE)</f>
        <v>5.6363636363636367</v>
      </c>
      <c r="T340" s="22">
        <f>VLOOKUP($P340,CornerStats!$A$3:$AE$577,10,FALSE)</f>
        <v>4.5</v>
      </c>
      <c r="U340" s="29">
        <f>VLOOKUP($P340,CornerStats!$A$3:$AE$577,11,FALSE)</f>
        <v>7.1818181818181817</v>
      </c>
      <c r="V340" s="29">
        <f>VLOOKUP($P340,CornerStats!$A$3:$AE$577,13,FALSE)</f>
        <v>7.166666666666667</v>
      </c>
      <c r="W340" s="27">
        <f>VLOOKUP($P340,CornerStats!$A$3:$AE$577,14,FALSE)</f>
        <v>0.90909090909090906</v>
      </c>
      <c r="X340" s="27">
        <f>VLOOKUP($P340,CornerStats!$A$3:$AE$577,16,FALSE)</f>
        <v>0.83333333333333337</v>
      </c>
      <c r="Y340" s="27">
        <f>VLOOKUP($P340,CornerStats!$A$3:$AE$577,17,FALSE)</f>
        <v>0.81818181818181823</v>
      </c>
      <c r="Z340" s="27">
        <f>VLOOKUP($P340,CornerStats!$A$3:$AE$577,19,FALSE)</f>
        <v>0.66666666666666663</v>
      </c>
      <c r="AA340" s="27">
        <f>VLOOKUP($P340,CornerStats!$A$3:$AE$577,20,FALSE)</f>
        <v>0.18181818181818182</v>
      </c>
      <c r="AB340" s="27">
        <f>VLOOKUP($P340,CornerStats!$A$3:$AE$577,22,FALSE)</f>
        <v>0.33333333333333331</v>
      </c>
    </row>
    <row r="341" spans="1:28" hidden="1" x14ac:dyDescent="0.3">
      <c r="A341" s="22">
        <f>VLOOKUP($M341,CornerStats!$A$3:$AE$577,5,FALSE)</f>
        <v>10.818181818181818</v>
      </c>
      <c r="B341" s="22">
        <f>VLOOKUP($M341,CornerStats!$A$3:$AE$577,6,FALSE)</f>
        <v>12.4</v>
      </c>
      <c r="C341" s="22">
        <f>VLOOKUP($M341,CornerStats!$A$3:$AE$577,8,FALSE)</f>
        <v>5.9090909090909092</v>
      </c>
      <c r="D341" s="22">
        <f>VLOOKUP($M341,CornerStats!$A$3:$AE$577,9,FALSE)</f>
        <v>7.2</v>
      </c>
      <c r="E341" s="29">
        <f>VLOOKUP($M341,CornerStats!$A$3:$AE$577,11,FALSE)</f>
        <v>4.9090909090909092</v>
      </c>
      <c r="F341" s="29">
        <f>VLOOKUP($M341,CornerStats!$A$3:$AE$577,12,FALSE)</f>
        <v>5.2</v>
      </c>
      <c r="G341" s="27">
        <f>VLOOKUP($M341,CornerStats!$A$3:$AE$577,14,FALSE)</f>
        <v>0.72727272727272729</v>
      </c>
      <c r="H341" s="27">
        <f>VLOOKUP($M341,CornerStats!$A$3:$AE$577,15,FALSE)</f>
        <v>0.8</v>
      </c>
      <c r="I341" s="27">
        <f>VLOOKUP($M341,CornerStats!$A$3:$AE$577,17,FALSE)</f>
        <v>0.45454545454545453</v>
      </c>
      <c r="J341" s="27">
        <f>VLOOKUP($M341,CornerStats!$A$3:$AE$577,18,FALSE)</f>
        <v>0.8</v>
      </c>
      <c r="K341" s="27">
        <f>VLOOKUP($M341,CornerStats!$A$3:$AE$577,20,FALSE)</f>
        <v>0.54545454545454541</v>
      </c>
      <c r="L341" s="27">
        <f>VLOOKUP($M341,CornerStats!$A$3:$AE$577,21,FALSE)</f>
        <v>0.2</v>
      </c>
      <c r="M341" s="24" t="str">
        <f>Fixtures!A341</f>
        <v>Napoli</v>
      </c>
      <c r="N341" s="24" t="str">
        <f>Fixtures!E341</f>
        <v>Serie A</v>
      </c>
      <c r="O341" s="25">
        <f>IF(Fixtures!C341&gt;7,Fixtures!D341)</f>
        <v>43835</v>
      </c>
      <c r="P341" s="24" t="str">
        <f>Fixtures!B341</f>
        <v>Internazionale</v>
      </c>
      <c r="Q341" s="22">
        <f>VLOOKUP($P341,CornerStats!$A$3:$AE$577,5,FALSE)</f>
        <v>10.454545454545455</v>
      </c>
      <c r="R341" s="22">
        <f>VLOOKUP($P341,CornerStats!$A$3:$AE$577,7,FALSE)</f>
        <v>11.333333333333334</v>
      </c>
      <c r="S341" s="22">
        <f>VLOOKUP($P341,CornerStats!$A$3:$AE$577,8,FALSE)</f>
        <v>5.9090909090909092</v>
      </c>
      <c r="T341" s="22">
        <f>VLOOKUP($P341,CornerStats!$A$3:$AE$577,10,FALSE)</f>
        <v>6.333333333333333</v>
      </c>
      <c r="U341" s="29">
        <f>VLOOKUP($P341,CornerStats!$A$3:$AE$577,11,FALSE)</f>
        <v>4.5454545454545459</v>
      </c>
      <c r="V341" s="29">
        <f>VLOOKUP($P341,CornerStats!$A$3:$AE$577,13,FALSE)</f>
        <v>5</v>
      </c>
      <c r="W341" s="27">
        <f>VLOOKUP($P341,CornerStats!$A$3:$AE$577,14,FALSE)</f>
        <v>0.81818181818181823</v>
      </c>
      <c r="X341" s="27">
        <f>VLOOKUP($P341,CornerStats!$A$3:$AE$577,16,FALSE)</f>
        <v>0.83333333333333337</v>
      </c>
      <c r="Y341" s="27">
        <f>VLOOKUP($P341,CornerStats!$A$3:$AE$577,17,FALSE)</f>
        <v>0.45454545454545453</v>
      </c>
      <c r="Z341" s="27">
        <f>VLOOKUP($P341,CornerStats!$A$3:$AE$577,19,FALSE)</f>
        <v>0.5</v>
      </c>
      <c r="AA341" s="27">
        <f>VLOOKUP($P341,CornerStats!$A$3:$AE$577,20,FALSE)</f>
        <v>0.63636363636363635</v>
      </c>
      <c r="AB341" s="27">
        <f>VLOOKUP($P341,CornerStats!$A$3:$AE$577,22,FALSE)</f>
        <v>0.5</v>
      </c>
    </row>
    <row r="342" spans="1:28" hidden="1" x14ac:dyDescent="0.3">
      <c r="A342" s="22">
        <f>VLOOKUP($M342,CornerStats!$A$3:$AE$577,5,FALSE)</f>
        <v>10.363636363636363</v>
      </c>
      <c r="B342" s="22">
        <f>VLOOKUP($M342,CornerStats!$A$3:$AE$577,6,FALSE)</f>
        <v>9.3333333333333339</v>
      </c>
      <c r="C342" s="22">
        <f>VLOOKUP($M342,CornerStats!$A$3:$AE$577,8,FALSE)</f>
        <v>6.3636363636363633</v>
      </c>
      <c r="D342" s="22">
        <f>VLOOKUP($M342,CornerStats!$A$3:$AE$577,9,FALSE)</f>
        <v>6.5</v>
      </c>
      <c r="E342" s="29">
        <f>VLOOKUP($M342,CornerStats!$A$3:$AE$577,11,FALSE)</f>
        <v>4</v>
      </c>
      <c r="F342" s="29">
        <f>VLOOKUP($M342,CornerStats!$A$3:$AE$577,12,FALSE)</f>
        <v>2.8333333333333335</v>
      </c>
      <c r="G342" s="27">
        <f>VLOOKUP($M342,CornerStats!$A$3:$AE$577,14,FALSE)</f>
        <v>0.54545454545454541</v>
      </c>
      <c r="H342" s="27">
        <f>VLOOKUP($M342,CornerStats!$A$3:$AE$577,15,FALSE)</f>
        <v>0.5</v>
      </c>
      <c r="I342" s="27">
        <f>VLOOKUP($M342,CornerStats!$A$3:$AE$577,17,FALSE)</f>
        <v>0.45454545454545453</v>
      </c>
      <c r="J342" s="27">
        <f>VLOOKUP($M342,CornerStats!$A$3:$AE$577,18,FALSE)</f>
        <v>0.33333333333333331</v>
      </c>
      <c r="K342" s="27">
        <f>VLOOKUP($M342,CornerStats!$A$3:$AE$577,20,FALSE)</f>
        <v>0.54545454545454541</v>
      </c>
      <c r="L342" s="27">
        <f>VLOOKUP($M342,CornerStats!$A$3:$AE$577,21,FALSE)</f>
        <v>0.66666666666666663</v>
      </c>
      <c r="M342" s="24" t="str">
        <f>Fixtures!A342</f>
        <v>Roma</v>
      </c>
      <c r="N342" s="24" t="str">
        <f>Fixtures!E342</f>
        <v>Serie A</v>
      </c>
      <c r="O342" s="25">
        <f>IF(Fixtures!C342&gt;7,Fixtures!D342)</f>
        <v>43835</v>
      </c>
      <c r="P342" s="24" t="str">
        <f>Fixtures!B342</f>
        <v>Torino</v>
      </c>
      <c r="Q342" s="22">
        <f>VLOOKUP($P342,CornerStats!$A$3:$AE$577,5,FALSE)</f>
        <v>12.090909090909092</v>
      </c>
      <c r="R342" s="22">
        <f>VLOOKUP($P342,CornerStats!$A$3:$AE$577,7,FALSE)</f>
        <v>12</v>
      </c>
      <c r="S342" s="22">
        <f>VLOOKUP($P342,CornerStats!$A$3:$AE$577,8,FALSE)</f>
        <v>5.1818181818181817</v>
      </c>
      <c r="T342" s="22">
        <f>VLOOKUP($P342,CornerStats!$A$3:$AE$577,10,FALSE)</f>
        <v>4</v>
      </c>
      <c r="U342" s="29">
        <f>VLOOKUP($P342,CornerStats!$A$3:$AE$577,11,FALSE)</f>
        <v>6.9090909090909092</v>
      </c>
      <c r="V342" s="29">
        <f>VLOOKUP($P342,CornerStats!$A$3:$AE$577,13,FALSE)</f>
        <v>8</v>
      </c>
      <c r="W342" s="27">
        <f>VLOOKUP($P342,CornerStats!$A$3:$AE$577,14,FALSE)</f>
        <v>0.81818181818181823</v>
      </c>
      <c r="X342" s="27">
        <f>VLOOKUP($P342,CornerStats!$A$3:$AE$577,16,FALSE)</f>
        <v>0.8</v>
      </c>
      <c r="Y342" s="27">
        <f>VLOOKUP($P342,CornerStats!$A$3:$AE$577,17,FALSE)</f>
        <v>0.45454545454545453</v>
      </c>
      <c r="Z342" s="27">
        <f>VLOOKUP($P342,CornerStats!$A$3:$AE$577,19,FALSE)</f>
        <v>0.4</v>
      </c>
      <c r="AA342" s="27">
        <f>VLOOKUP($P342,CornerStats!$A$3:$AE$577,20,FALSE)</f>
        <v>0.54545454545454541</v>
      </c>
      <c r="AB342" s="27">
        <f>VLOOKUP($P342,CornerStats!$A$3:$AE$577,22,FALSE)</f>
        <v>0.6</v>
      </c>
    </row>
    <row r="343" spans="1:28" hidden="1" x14ac:dyDescent="0.3">
      <c r="A343" s="22">
        <f>VLOOKUP($M343,CornerStats!$A$3:$AE$577,5,FALSE)</f>
        <v>12.636363636363637</v>
      </c>
      <c r="B343" s="22">
        <f>VLOOKUP($M343,CornerStats!$A$3:$AE$577,6,FALSE)</f>
        <v>11.666666666666666</v>
      </c>
      <c r="C343" s="22">
        <f>VLOOKUP($M343,CornerStats!$A$3:$AE$577,8,FALSE)</f>
        <v>5.6363636363636367</v>
      </c>
      <c r="D343" s="22">
        <f>VLOOKUP($M343,CornerStats!$A$3:$AE$577,9,FALSE)</f>
        <v>6.166666666666667</v>
      </c>
      <c r="E343" s="29">
        <f>VLOOKUP($M343,CornerStats!$A$3:$AE$577,11,FALSE)</f>
        <v>7</v>
      </c>
      <c r="F343" s="29">
        <f>VLOOKUP($M343,CornerStats!$A$3:$AE$577,12,FALSE)</f>
        <v>5.5</v>
      </c>
      <c r="G343" s="27">
        <f>VLOOKUP($M343,CornerStats!$A$3:$AE$577,14,FALSE)</f>
        <v>0.90909090909090906</v>
      </c>
      <c r="H343" s="27">
        <f>VLOOKUP($M343,CornerStats!$A$3:$AE$577,15,FALSE)</f>
        <v>0.83333333333333337</v>
      </c>
      <c r="I343" s="27">
        <f>VLOOKUP($M343,CornerStats!$A$3:$AE$577,17,FALSE)</f>
        <v>0.90909090909090906</v>
      </c>
      <c r="J343" s="27">
        <f>VLOOKUP($M343,CornerStats!$A$3:$AE$577,18,FALSE)</f>
        <v>0.83333333333333337</v>
      </c>
      <c r="K343" s="27">
        <f>VLOOKUP($M343,CornerStats!$A$3:$AE$577,20,FALSE)</f>
        <v>0.18181818181818182</v>
      </c>
      <c r="L343" s="27">
        <f>VLOOKUP($M343,CornerStats!$A$3:$AE$577,21,FALSE)</f>
        <v>0.33333333333333331</v>
      </c>
      <c r="M343" s="24" t="str">
        <f>Fixtures!A343</f>
        <v>SPAL</v>
      </c>
      <c r="N343" s="24" t="str">
        <f>Fixtures!E343</f>
        <v>Serie A</v>
      </c>
      <c r="O343" s="25">
        <f>IF(Fixtures!C343&gt;7,Fixtures!D343)</f>
        <v>43835</v>
      </c>
      <c r="P343" s="24" t="str">
        <f>Fixtures!B343</f>
        <v>Hellas Verona</v>
      </c>
      <c r="Q343" s="22">
        <f>VLOOKUP($P343,CornerStats!$A$3:$AE$577,5,FALSE)</f>
        <v>10.454545454545455</v>
      </c>
      <c r="R343" s="22">
        <f>VLOOKUP($P343,CornerStats!$A$3:$AE$577,7,FALSE)</f>
        <v>10.6</v>
      </c>
      <c r="S343" s="22">
        <f>VLOOKUP($P343,CornerStats!$A$3:$AE$577,8,FALSE)</f>
        <v>5.4545454545454541</v>
      </c>
      <c r="T343" s="22">
        <f>VLOOKUP($P343,CornerStats!$A$3:$AE$577,10,FALSE)</f>
        <v>5.6</v>
      </c>
      <c r="U343" s="29">
        <f>VLOOKUP($P343,CornerStats!$A$3:$AE$577,11,FALSE)</f>
        <v>5</v>
      </c>
      <c r="V343" s="29">
        <f>VLOOKUP($P343,CornerStats!$A$3:$AE$577,13,FALSE)</f>
        <v>5</v>
      </c>
      <c r="W343" s="27">
        <f>VLOOKUP($P343,CornerStats!$A$3:$AE$577,14,FALSE)</f>
        <v>0.63636363636363635</v>
      </c>
      <c r="X343" s="27">
        <f>VLOOKUP($P343,CornerStats!$A$3:$AE$577,16,FALSE)</f>
        <v>0.6</v>
      </c>
      <c r="Y343" s="27">
        <f>VLOOKUP($P343,CornerStats!$A$3:$AE$577,17,FALSE)</f>
        <v>0.45454545454545453</v>
      </c>
      <c r="Z343" s="27">
        <f>VLOOKUP($P343,CornerStats!$A$3:$AE$577,19,FALSE)</f>
        <v>0.4</v>
      </c>
      <c r="AA343" s="27">
        <f>VLOOKUP($P343,CornerStats!$A$3:$AE$577,20,FALSE)</f>
        <v>0.54545454545454541</v>
      </c>
      <c r="AB343" s="27">
        <f>VLOOKUP($P343,CornerStats!$A$3:$AE$577,22,FALSE)</f>
        <v>0.6</v>
      </c>
    </row>
    <row r="344" spans="1:28" hidden="1" x14ac:dyDescent="0.3">
      <c r="A344" s="22">
        <f>VLOOKUP($M344,CornerStats!$A$3:$AE$577,5,FALSE)</f>
        <v>10.818181818181818</v>
      </c>
      <c r="B344" s="22">
        <f>VLOOKUP($M344,CornerStats!$A$3:$AE$577,6,FALSE)</f>
        <v>10.199999999999999</v>
      </c>
      <c r="C344" s="22">
        <f>VLOOKUP($M344,CornerStats!$A$3:$AE$577,8,FALSE)</f>
        <v>5.9090909090909092</v>
      </c>
      <c r="D344" s="22">
        <f>VLOOKUP($M344,CornerStats!$A$3:$AE$577,9,FALSE)</f>
        <v>6.8</v>
      </c>
      <c r="E344" s="29">
        <f>VLOOKUP($M344,CornerStats!$A$3:$AE$577,11,FALSE)</f>
        <v>4.9090909090909092</v>
      </c>
      <c r="F344" s="29">
        <f>VLOOKUP($M344,CornerStats!$A$3:$AE$577,12,FALSE)</f>
        <v>3.4</v>
      </c>
      <c r="G344" s="27">
        <f>VLOOKUP($M344,CornerStats!$A$3:$AE$577,14,FALSE)</f>
        <v>0.81818181818181823</v>
      </c>
      <c r="H344" s="27">
        <f>VLOOKUP($M344,CornerStats!$A$3:$AE$577,15,FALSE)</f>
        <v>0.6</v>
      </c>
      <c r="I344" s="27">
        <f>VLOOKUP($M344,CornerStats!$A$3:$AE$577,17,FALSE)</f>
        <v>0.54545454545454541</v>
      </c>
      <c r="J344" s="27">
        <f>VLOOKUP($M344,CornerStats!$A$3:$AE$577,18,FALSE)</f>
        <v>0.6</v>
      </c>
      <c r="K344" s="27">
        <f>VLOOKUP($M344,CornerStats!$A$3:$AE$577,20,FALSE)</f>
        <v>0.45454545454545453</v>
      </c>
      <c r="L344" s="27">
        <f>VLOOKUP($M344,CornerStats!$A$3:$AE$577,21,FALSE)</f>
        <v>0.4</v>
      </c>
      <c r="M344" s="24" t="str">
        <f>Fixtures!A344</f>
        <v>Lazio</v>
      </c>
      <c r="N344" s="24" t="str">
        <f>Fixtures!E344</f>
        <v>Serie A</v>
      </c>
      <c r="O344" s="25">
        <f>IF(Fixtures!C344&gt;7,Fixtures!D344)</f>
        <v>43838</v>
      </c>
      <c r="P344" s="24" t="str">
        <f>Fixtures!B344</f>
        <v>Hellas Verona</v>
      </c>
      <c r="Q344" s="22">
        <f>VLOOKUP($P344,CornerStats!$A$3:$AE$577,5,FALSE)</f>
        <v>10.454545454545455</v>
      </c>
      <c r="R344" s="22">
        <f>VLOOKUP($P344,CornerStats!$A$3:$AE$577,7,FALSE)</f>
        <v>10.6</v>
      </c>
      <c r="S344" s="22">
        <f>VLOOKUP($P344,CornerStats!$A$3:$AE$577,8,FALSE)</f>
        <v>5.4545454545454541</v>
      </c>
      <c r="T344" s="22">
        <f>VLOOKUP($P344,CornerStats!$A$3:$AE$577,10,FALSE)</f>
        <v>5.6</v>
      </c>
      <c r="U344" s="29">
        <f>VLOOKUP($P344,CornerStats!$A$3:$AE$577,11,FALSE)</f>
        <v>5</v>
      </c>
      <c r="V344" s="29">
        <f>VLOOKUP($P344,CornerStats!$A$3:$AE$577,13,FALSE)</f>
        <v>5</v>
      </c>
      <c r="W344" s="27">
        <f>VLOOKUP($P344,CornerStats!$A$3:$AE$577,14,FALSE)</f>
        <v>0.63636363636363635</v>
      </c>
      <c r="X344" s="27">
        <f>VLOOKUP($P344,CornerStats!$A$3:$AE$577,16,FALSE)</f>
        <v>0.6</v>
      </c>
      <c r="Y344" s="27">
        <f>VLOOKUP($P344,CornerStats!$A$3:$AE$577,17,FALSE)</f>
        <v>0.45454545454545453</v>
      </c>
      <c r="Z344" s="27">
        <f>VLOOKUP($P344,CornerStats!$A$3:$AE$577,19,FALSE)</f>
        <v>0.4</v>
      </c>
      <c r="AA344" s="27">
        <f>VLOOKUP($P344,CornerStats!$A$3:$AE$577,20,FALSE)</f>
        <v>0.54545454545454541</v>
      </c>
      <c r="AB344" s="27">
        <f>VLOOKUP($P344,CornerStats!$A$3:$AE$577,22,FALSE)</f>
        <v>0.6</v>
      </c>
    </row>
    <row r="345" spans="1:28" hidden="1" x14ac:dyDescent="0.3">
      <c r="A345" s="22">
        <f>VLOOKUP($M345,CornerStats!$A$3:$AE$577,5,FALSE)</f>
        <v>12.818181818181818</v>
      </c>
      <c r="B345" s="22">
        <f>VLOOKUP($M345,CornerStats!$A$3:$AE$577,6,FALSE)</f>
        <v>14</v>
      </c>
      <c r="C345" s="22">
        <f>VLOOKUP($M345,CornerStats!$A$3:$AE$577,8,FALSE)</f>
        <v>6.2727272727272725</v>
      </c>
      <c r="D345" s="22">
        <f>VLOOKUP($M345,CornerStats!$A$3:$AE$577,9,FALSE)</f>
        <v>7.833333333333333</v>
      </c>
      <c r="E345" s="29">
        <f>VLOOKUP($M345,CornerStats!$A$3:$AE$577,11,FALSE)</f>
        <v>6.5454545454545459</v>
      </c>
      <c r="F345" s="29">
        <f>VLOOKUP($M345,CornerStats!$A$3:$AE$577,12,FALSE)</f>
        <v>6.166666666666667</v>
      </c>
      <c r="G345" s="27">
        <f>VLOOKUP($M345,CornerStats!$A$3:$AE$577,14,FALSE)</f>
        <v>0.81818181818181823</v>
      </c>
      <c r="H345" s="27">
        <f>VLOOKUP($M345,CornerStats!$A$3:$AE$577,15,FALSE)</f>
        <v>1</v>
      </c>
      <c r="I345" s="27">
        <f>VLOOKUP($M345,CornerStats!$A$3:$AE$577,17,FALSE)</f>
        <v>0.81818181818181823</v>
      </c>
      <c r="J345" s="27">
        <f>VLOOKUP($M345,CornerStats!$A$3:$AE$577,18,FALSE)</f>
        <v>1</v>
      </c>
      <c r="K345" s="27">
        <f>VLOOKUP($M345,CornerStats!$A$3:$AE$577,20,FALSE)</f>
        <v>0.36363636363636365</v>
      </c>
      <c r="L345" s="27">
        <f>VLOOKUP($M345,CornerStats!$A$3:$AE$577,21,FALSE)</f>
        <v>0.33333333333333331</v>
      </c>
      <c r="M345" s="24" t="str">
        <f>Fixtures!A345</f>
        <v>Sheffield United</v>
      </c>
      <c r="N345" s="24" t="str">
        <f>Fixtures!E345</f>
        <v>Premier League</v>
      </c>
      <c r="O345" s="25">
        <f>IF(Fixtures!C345&gt;7,Fixtures!D345)</f>
        <v>43840</v>
      </c>
      <c r="P345" s="24" t="str">
        <f>Fixtures!B345</f>
        <v>West Ham United</v>
      </c>
      <c r="Q345" s="22">
        <f>VLOOKUP($P345,CornerStats!$A$3:$AE$577,5,FALSE)</f>
        <v>10</v>
      </c>
      <c r="R345" s="22">
        <f>VLOOKUP($P345,CornerStats!$A$3:$AE$577,7,FALSE)</f>
        <v>12</v>
      </c>
      <c r="S345" s="22">
        <f>VLOOKUP($P345,CornerStats!$A$3:$AE$577,8,FALSE)</f>
        <v>5.0909090909090908</v>
      </c>
      <c r="T345" s="22">
        <f>VLOOKUP($P345,CornerStats!$A$3:$AE$577,10,FALSE)</f>
        <v>5</v>
      </c>
      <c r="U345" s="29">
        <f>VLOOKUP($P345,CornerStats!$A$3:$AE$577,11,FALSE)</f>
        <v>4.9090909090909092</v>
      </c>
      <c r="V345" s="29">
        <f>VLOOKUP($P345,CornerStats!$A$3:$AE$577,13,FALSE)</f>
        <v>7</v>
      </c>
      <c r="W345" s="27">
        <f>VLOOKUP($P345,CornerStats!$A$3:$AE$577,14,FALSE)</f>
        <v>0.72727272727272729</v>
      </c>
      <c r="X345" s="27">
        <f>VLOOKUP($P345,CornerStats!$A$3:$AE$577,16,FALSE)</f>
        <v>0.8</v>
      </c>
      <c r="Y345" s="27">
        <f>VLOOKUP($P345,CornerStats!$A$3:$AE$577,17,FALSE)</f>
        <v>0.45454545454545453</v>
      </c>
      <c r="Z345" s="27">
        <f>VLOOKUP($P345,CornerStats!$A$3:$AE$577,19,FALSE)</f>
        <v>0.8</v>
      </c>
      <c r="AA345" s="27">
        <f>VLOOKUP($P345,CornerStats!$A$3:$AE$577,20,FALSE)</f>
        <v>0.54545454545454541</v>
      </c>
      <c r="AB345" s="27">
        <f>VLOOKUP($P345,CornerStats!$A$3:$AE$577,22,FALSE)</f>
        <v>0.2</v>
      </c>
    </row>
    <row r="346" spans="1:28" hidden="1" x14ac:dyDescent="0.3">
      <c r="A346" s="22">
        <f>VLOOKUP($M346,CornerStats!$A$3:$AE$577,5,FALSE)</f>
        <v>8.9090909090909083</v>
      </c>
      <c r="B346" s="22">
        <f>VLOOKUP($M346,CornerStats!$A$3:$AE$577,6,FALSE)</f>
        <v>8.8000000000000007</v>
      </c>
      <c r="C346" s="22">
        <f>VLOOKUP($M346,CornerStats!$A$3:$AE$577,8,FALSE)</f>
        <v>5.7272727272727275</v>
      </c>
      <c r="D346" s="22">
        <f>VLOOKUP($M346,CornerStats!$A$3:$AE$577,9,FALSE)</f>
        <v>5.8</v>
      </c>
      <c r="E346" s="29">
        <f>VLOOKUP($M346,CornerStats!$A$3:$AE$577,11,FALSE)</f>
        <v>3.1818181818181817</v>
      </c>
      <c r="F346" s="29">
        <f>VLOOKUP($M346,CornerStats!$A$3:$AE$577,12,FALSE)</f>
        <v>3</v>
      </c>
      <c r="G346" s="27">
        <f>VLOOKUP($M346,CornerStats!$A$3:$AE$577,14,FALSE)</f>
        <v>0.54545454545454541</v>
      </c>
      <c r="H346" s="27">
        <f>VLOOKUP($M346,CornerStats!$A$3:$AE$577,15,FALSE)</f>
        <v>0.6</v>
      </c>
      <c r="I346" s="27">
        <f>VLOOKUP($M346,CornerStats!$A$3:$AE$577,17,FALSE)</f>
        <v>0.27272727272727271</v>
      </c>
      <c r="J346" s="27">
        <f>VLOOKUP($M346,CornerStats!$A$3:$AE$577,18,FALSE)</f>
        <v>0.2</v>
      </c>
      <c r="K346" s="27">
        <f>VLOOKUP($M346,CornerStats!$A$3:$AE$577,20,FALSE)</f>
        <v>0.90909090909090906</v>
      </c>
      <c r="L346" s="27">
        <f>VLOOKUP($M346,CornerStats!$A$3:$AE$577,21,FALSE)</f>
        <v>1</v>
      </c>
      <c r="M346" s="24" t="str">
        <f>Fixtures!A346</f>
        <v>Chelsea</v>
      </c>
      <c r="N346" s="24" t="str">
        <f>Fixtures!E346</f>
        <v>Premier League</v>
      </c>
      <c r="O346" s="25">
        <f>IF(Fixtures!C346&gt;7,Fixtures!D346)</f>
        <v>43841</v>
      </c>
      <c r="P346" s="24" t="str">
        <f>Fixtures!B346</f>
        <v>Burnley</v>
      </c>
      <c r="Q346" s="22">
        <f>VLOOKUP($P346,CornerStats!$A$3:$AE$577,5,FALSE)</f>
        <v>11.363636363636363</v>
      </c>
      <c r="R346" s="22">
        <f>VLOOKUP($P346,CornerStats!$A$3:$AE$577,7,FALSE)</f>
        <v>11.5</v>
      </c>
      <c r="S346" s="22">
        <f>VLOOKUP($P346,CornerStats!$A$3:$AE$577,8,FALSE)</f>
        <v>5.0909090909090908</v>
      </c>
      <c r="T346" s="22">
        <f>VLOOKUP($P346,CornerStats!$A$3:$AE$577,10,FALSE)</f>
        <v>4.833333333333333</v>
      </c>
      <c r="U346" s="29">
        <f>VLOOKUP($P346,CornerStats!$A$3:$AE$577,11,FALSE)</f>
        <v>6.2727272727272725</v>
      </c>
      <c r="V346" s="29">
        <f>VLOOKUP($P346,CornerStats!$A$3:$AE$577,13,FALSE)</f>
        <v>6.666666666666667</v>
      </c>
      <c r="W346" s="27">
        <f>VLOOKUP($P346,CornerStats!$A$3:$AE$577,14,FALSE)</f>
        <v>0.90909090909090906</v>
      </c>
      <c r="X346" s="27">
        <f>VLOOKUP($P346,CornerStats!$A$3:$AE$577,16,FALSE)</f>
        <v>0.83333333333333337</v>
      </c>
      <c r="Y346" s="27">
        <f>VLOOKUP($P346,CornerStats!$A$3:$AE$577,17,FALSE)</f>
        <v>0.45454545454545453</v>
      </c>
      <c r="Z346" s="27">
        <f>VLOOKUP($P346,CornerStats!$A$3:$AE$577,19,FALSE)</f>
        <v>0.5</v>
      </c>
      <c r="AA346" s="27">
        <f>VLOOKUP($P346,CornerStats!$A$3:$AE$577,20,FALSE)</f>
        <v>0.63636363636363635</v>
      </c>
      <c r="AB346" s="27">
        <f>VLOOKUP($P346,CornerStats!$A$3:$AE$577,22,FALSE)</f>
        <v>0.5</v>
      </c>
    </row>
    <row r="347" spans="1:28" hidden="1" x14ac:dyDescent="0.3">
      <c r="A347" s="22">
        <f>VLOOKUP($M347,CornerStats!$A$3:$AE$577,5,FALSE)</f>
        <v>10</v>
      </c>
      <c r="B347" s="22">
        <f>VLOOKUP($M347,CornerStats!$A$3:$AE$577,6,FALSE)</f>
        <v>10.166666666666666</v>
      </c>
      <c r="C347" s="22">
        <f>VLOOKUP($M347,CornerStats!$A$3:$AE$577,8,FALSE)</f>
        <v>4.2727272727272725</v>
      </c>
      <c r="D347" s="22">
        <f>VLOOKUP($M347,CornerStats!$A$3:$AE$577,9,FALSE)</f>
        <v>5.333333333333333</v>
      </c>
      <c r="E347" s="29">
        <f>VLOOKUP($M347,CornerStats!$A$3:$AE$577,11,FALSE)</f>
        <v>5.7272727272727275</v>
      </c>
      <c r="F347" s="29">
        <f>VLOOKUP($M347,CornerStats!$A$3:$AE$577,12,FALSE)</f>
        <v>4.833333333333333</v>
      </c>
      <c r="G347" s="27">
        <f>VLOOKUP($M347,CornerStats!$A$3:$AE$577,14,FALSE)</f>
        <v>0.63636363636363635</v>
      </c>
      <c r="H347" s="27">
        <f>VLOOKUP($M347,CornerStats!$A$3:$AE$577,15,FALSE)</f>
        <v>0.66666666666666663</v>
      </c>
      <c r="I347" s="27">
        <f>VLOOKUP($M347,CornerStats!$A$3:$AE$577,17,FALSE)</f>
        <v>0.45454545454545453</v>
      </c>
      <c r="J347" s="27">
        <f>VLOOKUP($M347,CornerStats!$A$3:$AE$577,18,FALSE)</f>
        <v>0.5</v>
      </c>
      <c r="K347" s="27">
        <f>VLOOKUP($M347,CornerStats!$A$3:$AE$577,20,FALSE)</f>
        <v>0.63636363636363635</v>
      </c>
      <c r="L347" s="27">
        <f>VLOOKUP($M347,CornerStats!$A$3:$AE$577,21,FALSE)</f>
        <v>0.66666666666666663</v>
      </c>
      <c r="M347" s="24" t="str">
        <f>Fixtures!A347</f>
        <v>Crystal Palace</v>
      </c>
      <c r="N347" s="24" t="str">
        <f>Fixtures!E347</f>
        <v>Premier League</v>
      </c>
      <c r="O347" s="25">
        <f>IF(Fixtures!C347&gt;7,Fixtures!D347)</f>
        <v>43841</v>
      </c>
      <c r="P347" s="24" t="str">
        <f>Fixtures!B347</f>
        <v>Arsenal</v>
      </c>
      <c r="Q347" s="22">
        <f>VLOOKUP($P347,CornerStats!$A$3:$AE$577,5,FALSE)</f>
        <v>14.545454545454545</v>
      </c>
      <c r="R347" s="22">
        <f>VLOOKUP($P347,CornerStats!$A$3:$AE$577,7,FALSE)</f>
        <v>12</v>
      </c>
      <c r="S347" s="22">
        <f>VLOOKUP($P347,CornerStats!$A$3:$AE$577,8,FALSE)</f>
        <v>8.2727272727272734</v>
      </c>
      <c r="T347" s="22">
        <f>VLOOKUP($P347,CornerStats!$A$3:$AE$577,10,FALSE)</f>
        <v>5.4</v>
      </c>
      <c r="U347" s="29">
        <f>VLOOKUP($P347,CornerStats!$A$3:$AE$577,11,FALSE)</f>
        <v>6.2727272727272725</v>
      </c>
      <c r="V347" s="29">
        <f>VLOOKUP($P347,CornerStats!$A$3:$AE$577,13,FALSE)</f>
        <v>6.6</v>
      </c>
      <c r="W347" s="27">
        <f>VLOOKUP($P347,CornerStats!$A$3:$AE$577,14,FALSE)</f>
        <v>0.81818181818181823</v>
      </c>
      <c r="X347" s="27">
        <f>VLOOKUP($P347,CornerStats!$A$3:$AE$577,16,FALSE)</f>
        <v>0.6</v>
      </c>
      <c r="Y347" s="27">
        <f>VLOOKUP($P347,CornerStats!$A$3:$AE$577,17,FALSE)</f>
        <v>0.72727272727272729</v>
      </c>
      <c r="Z347" s="27">
        <f>VLOOKUP($P347,CornerStats!$A$3:$AE$577,19,FALSE)</f>
        <v>0.4</v>
      </c>
      <c r="AA347" s="27">
        <f>VLOOKUP($P347,CornerStats!$A$3:$AE$577,20,FALSE)</f>
        <v>0.27272727272727271</v>
      </c>
      <c r="AB347" s="27">
        <f>VLOOKUP($P347,CornerStats!$A$3:$AE$577,22,FALSE)</f>
        <v>0.6</v>
      </c>
    </row>
    <row r="348" spans="1:28" hidden="1" x14ac:dyDescent="0.3">
      <c r="A348" s="22">
        <f>VLOOKUP($M348,CornerStats!$A$3:$AE$577,5,FALSE)</f>
        <v>10.545454545454545</v>
      </c>
      <c r="B348" s="22">
        <f>VLOOKUP($M348,CornerStats!$A$3:$AE$577,6,FALSE)</f>
        <v>11.166666666666666</v>
      </c>
      <c r="C348" s="22">
        <f>VLOOKUP($M348,CornerStats!$A$3:$AE$577,8,FALSE)</f>
        <v>6.6363636363636367</v>
      </c>
      <c r="D348" s="22">
        <f>VLOOKUP($M348,CornerStats!$A$3:$AE$577,9,FALSE)</f>
        <v>7.333333333333333</v>
      </c>
      <c r="E348" s="29">
        <f>VLOOKUP($M348,CornerStats!$A$3:$AE$577,11,FALSE)</f>
        <v>3.9090909090909092</v>
      </c>
      <c r="F348" s="29">
        <f>VLOOKUP($M348,CornerStats!$A$3:$AE$577,12,FALSE)</f>
        <v>3.8333333333333335</v>
      </c>
      <c r="G348" s="27">
        <f>VLOOKUP($M348,CornerStats!$A$3:$AE$577,14,FALSE)</f>
        <v>0.54545454545454541</v>
      </c>
      <c r="H348" s="27">
        <f>VLOOKUP($M348,CornerStats!$A$3:$AE$577,15,FALSE)</f>
        <v>0.66666666666666663</v>
      </c>
      <c r="I348" s="27">
        <f>VLOOKUP($M348,CornerStats!$A$3:$AE$577,17,FALSE)</f>
        <v>0.54545454545454541</v>
      </c>
      <c r="J348" s="27">
        <f>VLOOKUP($M348,CornerStats!$A$3:$AE$577,18,FALSE)</f>
        <v>0.66666666666666663</v>
      </c>
      <c r="K348" s="27">
        <f>VLOOKUP($M348,CornerStats!$A$3:$AE$577,20,FALSE)</f>
        <v>0.54545454545454541</v>
      </c>
      <c r="L348" s="27">
        <f>VLOOKUP($M348,CornerStats!$A$3:$AE$577,21,FALSE)</f>
        <v>0.5</v>
      </c>
      <c r="M348" s="24" t="str">
        <f>Fixtures!A348</f>
        <v>Everton</v>
      </c>
      <c r="N348" s="24" t="str">
        <f>Fixtures!E348</f>
        <v>Premier League</v>
      </c>
      <c r="O348" s="25">
        <f>IF(Fixtures!C348&gt;7,Fixtures!D348)</f>
        <v>43841</v>
      </c>
      <c r="P348" s="24" t="str">
        <f>Fixtures!B348</f>
        <v>Brighton &amp; Hove Albion</v>
      </c>
      <c r="Q348" s="22">
        <f>VLOOKUP($P348,CornerStats!$A$3:$AE$577,5,FALSE)</f>
        <v>9.3636363636363633</v>
      </c>
      <c r="R348" s="22">
        <f>VLOOKUP($P348,CornerStats!$A$3:$AE$577,7,FALSE)</f>
        <v>8.6</v>
      </c>
      <c r="S348" s="22">
        <f>VLOOKUP($P348,CornerStats!$A$3:$AE$577,8,FALSE)</f>
        <v>4</v>
      </c>
      <c r="T348" s="22">
        <f>VLOOKUP($P348,CornerStats!$A$3:$AE$577,10,FALSE)</f>
        <v>2.6</v>
      </c>
      <c r="U348" s="29">
        <f>VLOOKUP($P348,CornerStats!$A$3:$AE$577,11,FALSE)</f>
        <v>5.3636363636363633</v>
      </c>
      <c r="V348" s="29">
        <f>VLOOKUP($P348,CornerStats!$A$3:$AE$577,13,FALSE)</f>
        <v>6</v>
      </c>
      <c r="W348" s="27">
        <f>VLOOKUP($P348,CornerStats!$A$3:$AE$577,14,FALSE)</f>
        <v>0.54545454545454541</v>
      </c>
      <c r="X348" s="27">
        <f>VLOOKUP($P348,CornerStats!$A$3:$AE$577,16,FALSE)</f>
        <v>0.4</v>
      </c>
      <c r="Y348" s="27">
        <f>VLOOKUP($P348,CornerStats!$A$3:$AE$577,17,FALSE)</f>
        <v>0.36363636363636365</v>
      </c>
      <c r="Z348" s="27">
        <f>VLOOKUP($P348,CornerStats!$A$3:$AE$577,19,FALSE)</f>
        <v>0.2</v>
      </c>
      <c r="AA348" s="27">
        <f>VLOOKUP($P348,CornerStats!$A$3:$AE$577,20,FALSE)</f>
        <v>0.72727272727272729</v>
      </c>
      <c r="AB348" s="27">
        <f>VLOOKUP($P348,CornerStats!$A$3:$AE$577,22,FALSE)</f>
        <v>0.8</v>
      </c>
    </row>
    <row r="349" spans="1:28" hidden="1" x14ac:dyDescent="0.3">
      <c r="A349" s="22">
        <f>VLOOKUP($M349,CornerStats!$A$3:$AE$577,5,FALSE)</f>
        <v>10.727272727272727</v>
      </c>
      <c r="B349" s="22">
        <f>VLOOKUP($M349,CornerStats!$A$3:$AE$577,6,FALSE)</f>
        <v>11.2</v>
      </c>
      <c r="C349" s="22">
        <f>VLOOKUP($M349,CornerStats!$A$3:$AE$577,8,FALSE)</f>
        <v>7.1818181818181817</v>
      </c>
      <c r="D349" s="22">
        <f>VLOOKUP($M349,CornerStats!$A$3:$AE$577,9,FALSE)</f>
        <v>8.4</v>
      </c>
      <c r="E349" s="29">
        <f>VLOOKUP($M349,CornerStats!$A$3:$AE$577,11,FALSE)</f>
        <v>3.5454545454545454</v>
      </c>
      <c r="F349" s="29">
        <f>VLOOKUP($M349,CornerStats!$A$3:$AE$577,12,FALSE)</f>
        <v>2.8</v>
      </c>
      <c r="G349" s="27">
        <f>VLOOKUP($M349,CornerStats!$A$3:$AE$577,14,FALSE)</f>
        <v>1</v>
      </c>
      <c r="H349" s="27">
        <f>VLOOKUP($M349,CornerStats!$A$3:$AE$577,15,FALSE)</f>
        <v>1</v>
      </c>
      <c r="I349" s="27">
        <f>VLOOKUP($M349,CornerStats!$A$3:$AE$577,17,FALSE)</f>
        <v>0.45454545454545453</v>
      </c>
      <c r="J349" s="27">
        <f>VLOOKUP($M349,CornerStats!$A$3:$AE$577,18,FALSE)</f>
        <v>0.4</v>
      </c>
      <c r="K349" s="27">
        <f>VLOOKUP($M349,CornerStats!$A$3:$AE$577,20,FALSE)</f>
        <v>0.72727272727272729</v>
      </c>
      <c r="L349" s="27">
        <f>VLOOKUP($M349,CornerStats!$A$3:$AE$577,21,FALSE)</f>
        <v>0.6</v>
      </c>
      <c r="M349" s="24" t="str">
        <f>Fixtures!A349</f>
        <v>Leicester City</v>
      </c>
      <c r="N349" s="24" t="str">
        <f>Fixtures!E349</f>
        <v>Premier League</v>
      </c>
      <c r="O349" s="25">
        <f>IF(Fixtures!C349&gt;7,Fixtures!D349)</f>
        <v>43841</v>
      </c>
      <c r="P349" s="24" t="str">
        <f>Fixtures!B349</f>
        <v>Southampton</v>
      </c>
      <c r="Q349" s="22">
        <f>VLOOKUP($P349,CornerStats!$A$3:$AE$577,5,FALSE)</f>
        <v>10.636363636363637</v>
      </c>
      <c r="R349" s="22">
        <f>VLOOKUP($P349,CornerStats!$A$3:$AE$577,7,FALSE)</f>
        <v>12.166666666666666</v>
      </c>
      <c r="S349" s="22">
        <f>VLOOKUP($P349,CornerStats!$A$3:$AE$577,8,FALSE)</f>
        <v>3.9090909090909092</v>
      </c>
      <c r="T349" s="22">
        <f>VLOOKUP($P349,CornerStats!$A$3:$AE$577,10,FALSE)</f>
        <v>4.5</v>
      </c>
      <c r="U349" s="29">
        <f>VLOOKUP($P349,CornerStats!$A$3:$AE$577,11,FALSE)</f>
        <v>6.7272727272727275</v>
      </c>
      <c r="V349" s="29">
        <f>VLOOKUP($P349,CornerStats!$A$3:$AE$577,13,FALSE)</f>
        <v>7.666666666666667</v>
      </c>
      <c r="W349" s="27">
        <f>VLOOKUP($P349,CornerStats!$A$3:$AE$577,14,FALSE)</f>
        <v>0.72727272727272729</v>
      </c>
      <c r="X349" s="27">
        <f>VLOOKUP($P349,CornerStats!$A$3:$AE$577,16,FALSE)</f>
        <v>0.83333333333333337</v>
      </c>
      <c r="Y349" s="27">
        <f>VLOOKUP($P349,CornerStats!$A$3:$AE$577,17,FALSE)</f>
        <v>0.45454545454545453</v>
      </c>
      <c r="Z349" s="27">
        <f>VLOOKUP($P349,CornerStats!$A$3:$AE$577,19,FALSE)</f>
        <v>0.66666666666666663</v>
      </c>
      <c r="AA349" s="27">
        <f>VLOOKUP($P349,CornerStats!$A$3:$AE$577,20,FALSE)</f>
        <v>0.54545454545454541</v>
      </c>
      <c r="AB349" s="27">
        <f>VLOOKUP($P349,CornerStats!$A$3:$AE$577,22,FALSE)</f>
        <v>0.33333333333333331</v>
      </c>
    </row>
    <row r="350" spans="1:28" hidden="1" x14ac:dyDescent="0.3">
      <c r="A350" s="22">
        <f>VLOOKUP($M350,CornerStats!$A$3:$AE$577,5,FALSE)</f>
        <v>9.8181818181818183</v>
      </c>
      <c r="B350" s="22">
        <f>VLOOKUP($M350,CornerStats!$A$3:$AE$577,6,FALSE)</f>
        <v>9.6</v>
      </c>
      <c r="C350" s="22">
        <f>VLOOKUP($M350,CornerStats!$A$3:$AE$577,8,FALSE)</f>
        <v>6.0909090909090908</v>
      </c>
      <c r="D350" s="22">
        <f>VLOOKUP($M350,CornerStats!$A$3:$AE$577,9,FALSE)</f>
        <v>5</v>
      </c>
      <c r="E350" s="29">
        <f>VLOOKUP($M350,CornerStats!$A$3:$AE$577,11,FALSE)</f>
        <v>3.7272727272727271</v>
      </c>
      <c r="F350" s="29">
        <f>VLOOKUP($M350,CornerStats!$A$3:$AE$577,12,FALSE)</f>
        <v>4.5999999999999996</v>
      </c>
      <c r="G350" s="27">
        <f>VLOOKUP($M350,CornerStats!$A$3:$AE$577,14,FALSE)</f>
        <v>0.72727272727272729</v>
      </c>
      <c r="H350" s="27">
        <f>VLOOKUP($M350,CornerStats!$A$3:$AE$577,15,FALSE)</f>
        <v>0.6</v>
      </c>
      <c r="I350" s="27">
        <f>VLOOKUP($M350,CornerStats!$A$3:$AE$577,17,FALSE)</f>
        <v>0.36363636363636365</v>
      </c>
      <c r="J350" s="27">
        <f>VLOOKUP($M350,CornerStats!$A$3:$AE$577,18,FALSE)</f>
        <v>0.4</v>
      </c>
      <c r="K350" s="27">
        <f>VLOOKUP($M350,CornerStats!$A$3:$AE$577,20,FALSE)</f>
        <v>0.72727272727272729</v>
      </c>
      <c r="L350" s="27">
        <f>VLOOKUP($M350,CornerStats!$A$3:$AE$577,21,FALSE)</f>
        <v>0.6</v>
      </c>
      <c r="M350" s="24" t="str">
        <f>Fixtures!A350</f>
        <v>Manchester United</v>
      </c>
      <c r="N350" s="24" t="str">
        <f>Fixtures!E350</f>
        <v>Premier League</v>
      </c>
      <c r="O350" s="25">
        <f>IF(Fixtures!C350&gt;7,Fixtures!D350)</f>
        <v>43841</v>
      </c>
      <c r="P350" s="24" t="str">
        <f>Fixtures!B350</f>
        <v>Norwich City</v>
      </c>
      <c r="Q350" s="22">
        <f>VLOOKUP($P350,CornerStats!$A$3:$AE$577,5,FALSE)</f>
        <v>11.727272727272727</v>
      </c>
      <c r="R350" s="22">
        <f>VLOOKUP($P350,CornerStats!$A$3:$AE$577,7,FALSE)</f>
        <v>10.333333333333334</v>
      </c>
      <c r="S350" s="22">
        <f>VLOOKUP($P350,CornerStats!$A$3:$AE$577,8,FALSE)</f>
        <v>3.9090909090909092</v>
      </c>
      <c r="T350" s="22">
        <f>VLOOKUP($P350,CornerStats!$A$3:$AE$577,10,FALSE)</f>
        <v>3.5</v>
      </c>
      <c r="U350" s="29">
        <f>VLOOKUP($P350,CornerStats!$A$3:$AE$577,11,FALSE)</f>
        <v>7.8181818181818183</v>
      </c>
      <c r="V350" s="29">
        <f>VLOOKUP($P350,CornerStats!$A$3:$AE$577,13,FALSE)</f>
        <v>6.833333333333333</v>
      </c>
      <c r="W350" s="27">
        <f>VLOOKUP($P350,CornerStats!$A$3:$AE$577,14,FALSE)</f>
        <v>0.90909090909090906</v>
      </c>
      <c r="X350" s="27">
        <f>VLOOKUP($P350,CornerStats!$A$3:$AE$577,16,FALSE)</f>
        <v>0.83333333333333337</v>
      </c>
      <c r="Y350" s="27">
        <f>VLOOKUP($P350,CornerStats!$A$3:$AE$577,17,FALSE)</f>
        <v>0.63636363636363635</v>
      </c>
      <c r="Z350" s="27">
        <f>VLOOKUP($P350,CornerStats!$A$3:$AE$577,19,FALSE)</f>
        <v>0.5</v>
      </c>
      <c r="AA350" s="27">
        <f>VLOOKUP($P350,CornerStats!$A$3:$AE$577,20,FALSE)</f>
        <v>0.54545454545454541</v>
      </c>
      <c r="AB350" s="27">
        <f>VLOOKUP($P350,CornerStats!$A$3:$AE$577,22,FALSE)</f>
        <v>0.66666666666666663</v>
      </c>
    </row>
    <row r="351" spans="1:28" hidden="1" x14ac:dyDescent="0.3">
      <c r="A351" s="22">
        <f>VLOOKUP($M351,CornerStats!$A$3:$AE$577,5,FALSE)</f>
        <v>11.454545454545455</v>
      </c>
      <c r="B351" s="22">
        <f>VLOOKUP($M351,CornerStats!$A$3:$AE$577,6,FALSE)</f>
        <v>11.6</v>
      </c>
      <c r="C351" s="22">
        <f>VLOOKUP($M351,CornerStats!$A$3:$AE$577,8,FALSE)</f>
        <v>5.4545454545454541</v>
      </c>
      <c r="D351" s="22">
        <f>VLOOKUP($M351,CornerStats!$A$3:$AE$577,9,FALSE)</f>
        <v>8.1999999999999993</v>
      </c>
      <c r="E351" s="29">
        <f>VLOOKUP($M351,CornerStats!$A$3:$AE$577,11,FALSE)</f>
        <v>6</v>
      </c>
      <c r="F351" s="29">
        <f>VLOOKUP($M351,CornerStats!$A$3:$AE$577,12,FALSE)</f>
        <v>3.4</v>
      </c>
      <c r="G351" s="27">
        <f>VLOOKUP($M351,CornerStats!$A$3:$AE$577,14,FALSE)</f>
        <v>0.72727272727272729</v>
      </c>
      <c r="H351" s="27">
        <f>VLOOKUP($M351,CornerStats!$A$3:$AE$577,15,FALSE)</f>
        <v>0.8</v>
      </c>
      <c r="I351" s="27">
        <f>VLOOKUP($M351,CornerStats!$A$3:$AE$577,17,FALSE)</f>
        <v>0.63636363636363635</v>
      </c>
      <c r="J351" s="27">
        <f>VLOOKUP($M351,CornerStats!$A$3:$AE$577,18,FALSE)</f>
        <v>0.8</v>
      </c>
      <c r="K351" s="27">
        <f>VLOOKUP($M351,CornerStats!$A$3:$AE$577,20,FALSE)</f>
        <v>0.45454545454545453</v>
      </c>
      <c r="L351" s="27">
        <f>VLOOKUP($M351,CornerStats!$A$3:$AE$577,21,FALSE)</f>
        <v>0.2</v>
      </c>
      <c r="M351" s="24" t="str">
        <f>Fixtures!A351</f>
        <v>Tottenham Hotspur</v>
      </c>
      <c r="N351" s="24" t="str">
        <f>Fixtures!E351</f>
        <v>Premier League</v>
      </c>
      <c r="O351" s="25">
        <f>IF(Fixtures!C351&gt;7,Fixtures!D351)</f>
        <v>43841</v>
      </c>
      <c r="P351" s="24" t="str">
        <f>Fixtures!B351</f>
        <v>Liverpool</v>
      </c>
      <c r="Q351" s="22">
        <f>VLOOKUP($P351,CornerStats!$A$3:$AE$577,5,FALSE)</f>
        <v>10.545454545454545</v>
      </c>
      <c r="R351" s="22">
        <f>VLOOKUP($P351,CornerStats!$A$3:$AE$577,7,FALSE)</f>
        <v>10.166666666666666</v>
      </c>
      <c r="S351" s="22">
        <f>VLOOKUP($P351,CornerStats!$A$3:$AE$577,8,FALSE)</f>
        <v>6.5454545454545459</v>
      </c>
      <c r="T351" s="22">
        <f>VLOOKUP($P351,CornerStats!$A$3:$AE$577,10,FALSE)</f>
        <v>5.5</v>
      </c>
      <c r="U351" s="29">
        <f>VLOOKUP($P351,CornerStats!$A$3:$AE$577,11,FALSE)</f>
        <v>4</v>
      </c>
      <c r="V351" s="29">
        <f>VLOOKUP($P351,CornerStats!$A$3:$AE$577,13,FALSE)</f>
        <v>4.666666666666667</v>
      </c>
      <c r="W351" s="27">
        <f>VLOOKUP($P351,CornerStats!$A$3:$AE$577,14,FALSE)</f>
        <v>0.90909090909090906</v>
      </c>
      <c r="X351" s="27">
        <f>VLOOKUP($P351,CornerStats!$A$3:$AE$577,16,FALSE)</f>
        <v>0.83333333333333337</v>
      </c>
      <c r="Y351" s="27">
        <f>VLOOKUP($P351,CornerStats!$A$3:$AE$577,17,FALSE)</f>
        <v>0.54545454545454541</v>
      </c>
      <c r="Z351" s="27">
        <f>VLOOKUP($P351,CornerStats!$A$3:$AE$577,19,FALSE)</f>
        <v>0.5</v>
      </c>
      <c r="AA351" s="27">
        <f>VLOOKUP($P351,CornerStats!$A$3:$AE$577,20,FALSE)</f>
        <v>0.72727272727272729</v>
      </c>
      <c r="AB351" s="27">
        <f>VLOOKUP($P351,CornerStats!$A$3:$AE$577,22,FALSE)</f>
        <v>0.66666666666666663</v>
      </c>
    </row>
    <row r="352" spans="1:28" hidden="1" x14ac:dyDescent="0.3">
      <c r="A352" s="22">
        <f>VLOOKUP($M352,CornerStats!$A$3:$AE$577,5,FALSE)</f>
        <v>10.727272727272727</v>
      </c>
      <c r="B352" s="22">
        <f>VLOOKUP($M352,CornerStats!$A$3:$AE$577,6,FALSE)</f>
        <v>8</v>
      </c>
      <c r="C352" s="22">
        <f>VLOOKUP($M352,CornerStats!$A$3:$AE$577,8,FALSE)</f>
        <v>4.5454545454545459</v>
      </c>
      <c r="D352" s="22">
        <f>VLOOKUP($M352,CornerStats!$A$3:$AE$577,9,FALSE)</f>
        <v>3.4</v>
      </c>
      <c r="E352" s="29">
        <f>VLOOKUP($M352,CornerStats!$A$3:$AE$577,11,FALSE)</f>
        <v>6.1818181818181817</v>
      </c>
      <c r="F352" s="29">
        <f>VLOOKUP($M352,CornerStats!$A$3:$AE$577,12,FALSE)</f>
        <v>4.5999999999999996</v>
      </c>
      <c r="G352" s="27">
        <f>VLOOKUP($M352,CornerStats!$A$3:$AE$577,14,FALSE)</f>
        <v>0.72727272727272729</v>
      </c>
      <c r="H352" s="27">
        <f>VLOOKUP($M352,CornerStats!$A$3:$AE$577,15,FALSE)</f>
        <v>0.4</v>
      </c>
      <c r="I352" s="27">
        <f>VLOOKUP($M352,CornerStats!$A$3:$AE$577,17,FALSE)</f>
        <v>0.45454545454545453</v>
      </c>
      <c r="J352" s="27">
        <f>VLOOKUP($M352,CornerStats!$A$3:$AE$577,18,FALSE)</f>
        <v>0.2</v>
      </c>
      <c r="K352" s="27">
        <f>VLOOKUP($M352,CornerStats!$A$3:$AE$577,20,FALSE)</f>
        <v>0.54545454545454541</v>
      </c>
      <c r="L352" s="27">
        <f>VLOOKUP($M352,CornerStats!$A$3:$AE$577,21,FALSE)</f>
        <v>0.8</v>
      </c>
      <c r="M352" s="24" t="str">
        <f>Fixtures!A352</f>
        <v>Wolverhampton Wanderers</v>
      </c>
      <c r="N352" s="24" t="str">
        <f>Fixtures!E352</f>
        <v>Premier League</v>
      </c>
      <c r="O352" s="25">
        <f>IF(Fixtures!C352&gt;7,Fixtures!D352)</f>
        <v>43841</v>
      </c>
      <c r="P352" s="24" t="str">
        <f>Fixtures!B352</f>
        <v>Newcastle United</v>
      </c>
      <c r="Q352" s="22">
        <f>VLOOKUP($P352,CornerStats!$A$3:$AE$577,5,FALSE)</f>
        <v>10.090909090909092</v>
      </c>
      <c r="R352" s="22">
        <f>VLOOKUP($P352,CornerStats!$A$3:$AE$577,7,FALSE)</f>
        <v>10.833333333333334</v>
      </c>
      <c r="S352" s="22">
        <f>VLOOKUP($P352,CornerStats!$A$3:$AE$577,8,FALSE)</f>
        <v>3.4545454545454546</v>
      </c>
      <c r="T352" s="22">
        <f>VLOOKUP($P352,CornerStats!$A$3:$AE$577,10,FALSE)</f>
        <v>2.5</v>
      </c>
      <c r="U352" s="29">
        <f>VLOOKUP($P352,CornerStats!$A$3:$AE$577,11,FALSE)</f>
        <v>6.6363636363636367</v>
      </c>
      <c r="V352" s="29">
        <f>VLOOKUP($P352,CornerStats!$A$3:$AE$577,13,FALSE)</f>
        <v>8.3333333333333339</v>
      </c>
      <c r="W352" s="27">
        <f>VLOOKUP($P352,CornerStats!$A$3:$AE$577,14,FALSE)</f>
        <v>0.81818181818181823</v>
      </c>
      <c r="X352" s="27">
        <f>VLOOKUP($P352,CornerStats!$A$3:$AE$577,16,FALSE)</f>
        <v>1</v>
      </c>
      <c r="Y352" s="27">
        <f>VLOOKUP($P352,CornerStats!$A$3:$AE$577,17,FALSE)</f>
        <v>0.45454545454545453</v>
      </c>
      <c r="Z352" s="27">
        <f>VLOOKUP($P352,CornerStats!$A$3:$AE$577,19,FALSE)</f>
        <v>0.66666666666666663</v>
      </c>
      <c r="AA352" s="27">
        <f>VLOOKUP($P352,CornerStats!$A$3:$AE$577,20,FALSE)</f>
        <v>0.81818181818181823</v>
      </c>
      <c r="AB352" s="27">
        <f>VLOOKUP($P352,CornerStats!$A$3:$AE$577,22,FALSE)</f>
        <v>0.66666666666666663</v>
      </c>
    </row>
    <row r="353" spans="1:28" hidden="1" x14ac:dyDescent="0.3">
      <c r="A353" s="22">
        <f>VLOOKUP($M353,CornerStats!$A$3:$AE$577,5,FALSE)</f>
        <v>11.166666666666666</v>
      </c>
      <c r="B353" s="22">
        <f>VLOOKUP($M353,CornerStats!$A$3:$AE$577,6,FALSE)</f>
        <v>10.166666666666666</v>
      </c>
      <c r="C353" s="22">
        <f>VLOOKUP($M353,CornerStats!$A$3:$AE$577,8,FALSE)</f>
        <v>5.166666666666667</v>
      </c>
      <c r="D353" s="22">
        <f>VLOOKUP($M353,CornerStats!$A$3:$AE$577,9,FALSE)</f>
        <v>4.833333333333333</v>
      </c>
      <c r="E353" s="29">
        <f>VLOOKUP($M353,CornerStats!$A$3:$AE$577,11,FALSE)</f>
        <v>6</v>
      </c>
      <c r="F353" s="29">
        <f>VLOOKUP($M353,CornerStats!$A$3:$AE$577,12,FALSE)</f>
        <v>5.333333333333333</v>
      </c>
      <c r="G353" s="27">
        <f>VLOOKUP($M353,CornerStats!$A$3:$AE$577,14,FALSE)</f>
        <v>0.83333333333333337</v>
      </c>
      <c r="H353" s="27">
        <f>VLOOKUP($M353,CornerStats!$A$3:$AE$577,15,FALSE)</f>
        <v>0.66666666666666663</v>
      </c>
      <c r="I353" s="27">
        <f>VLOOKUP($M353,CornerStats!$A$3:$AE$577,17,FALSE)</f>
        <v>0.58333333333333337</v>
      </c>
      <c r="J353" s="27">
        <f>VLOOKUP($M353,CornerStats!$A$3:$AE$577,18,FALSE)</f>
        <v>0.33333333333333331</v>
      </c>
      <c r="K353" s="27">
        <f>VLOOKUP($M353,CornerStats!$A$3:$AE$577,20,FALSE)</f>
        <v>0.5</v>
      </c>
      <c r="L353" s="27">
        <f>VLOOKUP($M353,CornerStats!$A$3:$AE$577,21,FALSE)</f>
        <v>0.66666666666666663</v>
      </c>
      <c r="M353" s="24" t="str">
        <f>Fixtures!A353</f>
        <v>Toulouse</v>
      </c>
      <c r="N353" s="24" t="str">
        <f>Fixtures!E353</f>
        <v>Ligue 1</v>
      </c>
      <c r="O353" s="25">
        <f>IF(Fixtures!C353&gt;7,Fixtures!D353)</f>
        <v>43841</v>
      </c>
      <c r="P353" s="24" t="str">
        <f>Fixtures!B353</f>
        <v>Brest</v>
      </c>
      <c r="Q353" s="22">
        <f>VLOOKUP($P353,CornerStats!$A$3:$AE$577,5,FALSE)</f>
        <v>10.583333333333334</v>
      </c>
      <c r="R353" s="22">
        <f>VLOOKUP($P353,CornerStats!$A$3:$AE$577,7,FALSE)</f>
        <v>11</v>
      </c>
      <c r="S353" s="22">
        <f>VLOOKUP($P353,CornerStats!$A$3:$AE$577,8,FALSE)</f>
        <v>4.25</v>
      </c>
      <c r="T353" s="22">
        <f>VLOOKUP($P353,CornerStats!$A$3:$AE$577,10,FALSE)</f>
        <v>4.333333333333333</v>
      </c>
      <c r="U353" s="29">
        <f>VLOOKUP($P353,CornerStats!$A$3:$AE$577,11,FALSE)</f>
        <v>6.333333333333333</v>
      </c>
      <c r="V353" s="29">
        <f>VLOOKUP($P353,CornerStats!$A$3:$AE$577,13,FALSE)</f>
        <v>6.666666666666667</v>
      </c>
      <c r="W353" s="27">
        <f>VLOOKUP($P353,CornerStats!$A$3:$AE$577,14,FALSE)</f>
        <v>0.66666666666666663</v>
      </c>
      <c r="X353" s="27">
        <f>VLOOKUP($P353,CornerStats!$A$3:$AE$577,16,FALSE)</f>
        <v>0.66666666666666663</v>
      </c>
      <c r="Y353" s="27">
        <f>VLOOKUP($P353,CornerStats!$A$3:$AE$577,17,FALSE)</f>
        <v>0.58333333333333337</v>
      </c>
      <c r="Z353" s="27">
        <f>VLOOKUP($P353,CornerStats!$A$3:$AE$577,19,FALSE)</f>
        <v>0.5</v>
      </c>
      <c r="AA353" s="27">
        <f>VLOOKUP($P353,CornerStats!$A$3:$AE$577,20,FALSE)</f>
        <v>0.66666666666666663</v>
      </c>
      <c r="AB353" s="27">
        <f>VLOOKUP($P353,CornerStats!$A$3:$AE$577,22,FALSE)</f>
        <v>0.5</v>
      </c>
    </row>
    <row r="354" spans="1:28" hidden="1" x14ac:dyDescent="0.3">
      <c r="A354" s="22">
        <f>VLOOKUP($M354,CornerStats!$A$3:$AE$577,5,FALSE)</f>
        <v>9.4166666666666661</v>
      </c>
      <c r="B354" s="22">
        <f>VLOOKUP($M354,CornerStats!$A$3:$AE$577,6,FALSE)</f>
        <v>8.8333333333333339</v>
      </c>
      <c r="C354" s="22">
        <f>VLOOKUP($M354,CornerStats!$A$3:$AE$577,8,FALSE)</f>
        <v>3.9166666666666665</v>
      </c>
      <c r="D354" s="22">
        <f>VLOOKUP($M354,CornerStats!$A$3:$AE$577,9,FALSE)</f>
        <v>3</v>
      </c>
      <c r="E354" s="29">
        <f>VLOOKUP($M354,CornerStats!$A$3:$AE$577,11,FALSE)</f>
        <v>5.5</v>
      </c>
      <c r="F354" s="29">
        <f>VLOOKUP($M354,CornerStats!$A$3:$AE$577,12,FALSE)</f>
        <v>5.833333333333333</v>
      </c>
      <c r="G354" s="27">
        <f>VLOOKUP($M354,CornerStats!$A$3:$AE$577,14,FALSE)</f>
        <v>0.66666666666666663</v>
      </c>
      <c r="H354" s="27">
        <f>VLOOKUP($M354,CornerStats!$A$3:$AE$577,15,FALSE)</f>
        <v>0.5</v>
      </c>
      <c r="I354" s="27">
        <f>VLOOKUP($M354,CornerStats!$A$3:$AE$577,17,FALSE)</f>
        <v>0.33333333333333331</v>
      </c>
      <c r="J354" s="27">
        <f>VLOOKUP($M354,CornerStats!$A$3:$AE$577,18,FALSE)</f>
        <v>0.33333333333333331</v>
      </c>
      <c r="K354" s="27">
        <f>VLOOKUP($M354,CornerStats!$A$3:$AE$577,20,FALSE)</f>
        <v>0.66666666666666663</v>
      </c>
      <c r="L354" s="27">
        <f>VLOOKUP($M354,CornerStats!$A$3:$AE$577,21,FALSE)</f>
        <v>0.66666666666666663</v>
      </c>
      <c r="M354" s="24" t="str">
        <f>Fixtures!A354</f>
        <v>Amiens SC</v>
      </c>
      <c r="N354" s="24" t="str">
        <f>Fixtures!E354</f>
        <v>Ligue 1</v>
      </c>
      <c r="O354" s="25">
        <f>IF(Fixtures!C354&gt;7,Fixtures!D354)</f>
        <v>43841</v>
      </c>
      <c r="P354" s="24" t="str">
        <f>Fixtures!B354</f>
        <v>Montpellier</v>
      </c>
      <c r="Q354" s="22">
        <f>VLOOKUP($P354,CornerStats!$A$3:$AE$577,5,FALSE)</f>
        <v>9.9166666666666661</v>
      </c>
      <c r="R354" s="22">
        <f>VLOOKUP($P354,CornerStats!$A$3:$AE$577,7,FALSE)</f>
        <v>9.8333333333333339</v>
      </c>
      <c r="S354" s="22">
        <f>VLOOKUP($P354,CornerStats!$A$3:$AE$577,8,FALSE)</f>
        <v>5.25</v>
      </c>
      <c r="T354" s="22">
        <f>VLOOKUP($P354,CornerStats!$A$3:$AE$577,10,FALSE)</f>
        <v>4.166666666666667</v>
      </c>
      <c r="U354" s="29">
        <f>VLOOKUP($P354,CornerStats!$A$3:$AE$577,11,FALSE)</f>
        <v>4.666666666666667</v>
      </c>
      <c r="V354" s="29">
        <f>VLOOKUP($P354,CornerStats!$A$3:$AE$577,13,FALSE)</f>
        <v>5.666666666666667</v>
      </c>
      <c r="W354" s="27">
        <f>VLOOKUP($P354,CornerStats!$A$3:$AE$577,14,FALSE)</f>
        <v>0.5</v>
      </c>
      <c r="X354" s="27">
        <f>VLOOKUP($P354,CornerStats!$A$3:$AE$577,16,FALSE)</f>
        <v>0.33333333333333331</v>
      </c>
      <c r="Y354" s="27">
        <f>VLOOKUP($P354,CornerStats!$A$3:$AE$577,17,FALSE)</f>
        <v>0.33333333333333331</v>
      </c>
      <c r="Z354" s="27">
        <f>VLOOKUP($P354,CornerStats!$A$3:$AE$577,19,FALSE)</f>
        <v>0.33333333333333331</v>
      </c>
      <c r="AA354" s="27">
        <f>VLOOKUP($P354,CornerStats!$A$3:$AE$577,20,FALSE)</f>
        <v>0.66666666666666663</v>
      </c>
      <c r="AB354" s="27">
        <f>VLOOKUP($P354,CornerStats!$A$3:$AE$577,22,FALSE)</f>
        <v>0.66666666666666663</v>
      </c>
    </row>
    <row r="355" spans="1:28" hidden="1" x14ac:dyDescent="0.3">
      <c r="A355" s="22">
        <f>VLOOKUP($M355,CornerStats!$A$3:$AE$577,5,FALSE)</f>
        <v>9.6666666666666661</v>
      </c>
      <c r="B355" s="22">
        <f>VLOOKUP($M355,CornerStats!$A$3:$AE$577,6,FALSE)</f>
        <v>11.5</v>
      </c>
      <c r="C355" s="22">
        <f>VLOOKUP($M355,CornerStats!$A$3:$AE$577,8,FALSE)</f>
        <v>4.25</v>
      </c>
      <c r="D355" s="22">
        <f>VLOOKUP($M355,CornerStats!$A$3:$AE$577,9,FALSE)</f>
        <v>4.333333333333333</v>
      </c>
      <c r="E355" s="29">
        <f>VLOOKUP($M355,CornerStats!$A$3:$AE$577,11,FALSE)</f>
        <v>5.416666666666667</v>
      </c>
      <c r="F355" s="29">
        <f>VLOOKUP($M355,CornerStats!$A$3:$AE$577,12,FALSE)</f>
        <v>7.166666666666667</v>
      </c>
      <c r="G355" s="27">
        <f>VLOOKUP($M355,CornerStats!$A$3:$AE$577,14,FALSE)</f>
        <v>0.66666666666666663</v>
      </c>
      <c r="H355" s="27">
        <f>VLOOKUP($M355,CornerStats!$A$3:$AE$577,15,FALSE)</f>
        <v>0.83333333333333337</v>
      </c>
      <c r="I355" s="27">
        <f>VLOOKUP($M355,CornerStats!$A$3:$AE$577,17,FALSE)</f>
        <v>0.25</v>
      </c>
      <c r="J355" s="27">
        <f>VLOOKUP($M355,CornerStats!$A$3:$AE$577,18,FALSE)</f>
        <v>0.5</v>
      </c>
      <c r="K355" s="27">
        <f>VLOOKUP($M355,CornerStats!$A$3:$AE$577,20,FALSE)</f>
        <v>0.75</v>
      </c>
      <c r="L355" s="27">
        <f>VLOOKUP($M355,CornerStats!$A$3:$AE$577,21,FALSE)</f>
        <v>0.5</v>
      </c>
      <c r="M355" s="24" t="str">
        <f>Fixtures!A355</f>
        <v>Bordeaux</v>
      </c>
      <c r="N355" s="24" t="str">
        <f>Fixtures!E355</f>
        <v>Ligue 1</v>
      </c>
      <c r="O355" s="25">
        <f>IF(Fixtures!C355&gt;7,Fixtures!D355)</f>
        <v>43841</v>
      </c>
      <c r="P355" s="24" t="str">
        <f>Fixtures!B355</f>
        <v>Olympique Lyonnais</v>
      </c>
      <c r="Q355" s="22">
        <f>VLOOKUP($P355,CornerStats!$A$3:$AE$577,5,FALSE)</f>
        <v>9</v>
      </c>
      <c r="R355" s="22">
        <f>VLOOKUP($P355,CornerStats!$A$3:$AE$577,7,FALSE)</f>
        <v>7.666666666666667</v>
      </c>
      <c r="S355" s="22">
        <f>VLOOKUP($P355,CornerStats!$A$3:$AE$577,8,FALSE)</f>
        <v>4.166666666666667</v>
      </c>
      <c r="T355" s="22">
        <f>VLOOKUP($P355,CornerStats!$A$3:$AE$577,10,FALSE)</f>
        <v>3.3333333333333335</v>
      </c>
      <c r="U355" s="29">
        <f>VLOOKUP($P355,CornerStats!$A$3:$AE$577,11,FALSE)</f>
        <v>4.833333333333333</v>
      </c>
      <c r="V355" s="29">
        <f>VLOOKUP($P355,CornerStats!$A$3:$AE$577,13,FALSE)</f>
        <v>4.333333333333333</v>
      </c>
      <c r="W355" s="27">
        <f>VLOOKUP($P355,CornerStats!$A$3:$AE$577,14,FALSE)</f>
        <v>0.58333333333333337</v>
      </c>
      <c r="X355" s="27">
        <f>VLOOKUP($P355,CornerStats!$A$3:$AE$577,16,FALSE)</f>
        <v>0.33333333333333331</v>
      </c>
      <c r="Y355" s="27">
        <f>VLOOKUP($P355,CornerStats!$A$3:$AE$577,17,FALSE)</f>
        <v>0.16666666666666666</v>
      </c>
      <c r="Z355" s="27">
        <f>VLOOKUP($P355,CornerStats!$A$3:$AE$577,19,FALSE)</f>
        <v>0</v>
      </c>
      <c r="AA355" s="27">
        <f>VLOOKUP($P355,CornerStats!$A$3:$AE$577,20,FALSE)</f>
        <v>0.83333333333333337</v>
      </c>
      <c r="AB355" s="27">
        <f>VLOOKUP($P355,CornerStats!$A$3:$AE$577,22,FALSE)</f>
        <v>1</v>
      </c>
    </row>
    <row r="356" spans="1:28" hidden="1" x14ac:dyDescent="0.3">
      <c r="A356" s="22">
        <f>VLOOKUP($M356,CornerStats!$A$3:$AE$577,5,FALSE)</f>
        <v>9.3333333333333339</v>
      </c>
      <c r="B356" s="22">
        <f>VLOOKUP($M356,CornerStats!$A$3:$AE$577,6,FALSE)</f>
        <v>9.5714285714285712</v>
      </c>
      <c r="C356" s="22">
        <f>VLOOKUP($M356,CornerStats!$A$3:$AE$577,8,FALSE)</f>
        <v>5.5</v>
      </c>
      <c r="D356" s="22">
        <f>VLOOKUP($M356,CornerStats!$A$3:$AE$577,9,FALSE)</f>
        <v>6.1428571428571432</v>
      </c>
      <c r="E356" s="29">
        <f>VLOOKUP($M356,CornerStats!$A$3:$AE$577,11,FALSE)</f>
        <v>3.8333333333333335</v>
      </c>
      <c r="F356" s="29">
        <f>VLOOKUP($M356,CornerStats!$A$3:$AE$577,12,FALSE)</f>
        <v>3.4285714285714284</v>
      </c>
      <c r="G356" s="27">
        <f>VLOOKUP($M356,CornerStats!$A$3:$AE$577,14,FALSE)</f>
        <v>0.41666666666666669</v>
      </c>
      <c r="H356" s="27">
        <f>VLOOKUP($M356,CornerStats!$A$3:$AE$577,15,FALSE)</f>
        <v>0.5714285714285714</v>
      </c>
      <c r="I356" s="27">
        <f>VLOOKUP($M356,CornerStats!$A$3:$AE$577,17,FALSE)</f>
        <v>0.33333333333333331</v>
      </c>
      <c r="J356" s="27">
        <f>VLOOKUP($M356,CornerStats!$A$3:$AE$577,18,FALSE)</f>
        <v>0.42857142857142855</v>
      </c>
      <c r="K356" s="27">
        <f>VLOOKUP($M356,CornerStats!$A$3:$AE$577,20,FALSE)</f>
        <v>0.66666666666666663</v>
      </c>
      <c r="L356" s="27">
        <f>VLOOKUP($M356,CornerStats!$A$3:$AE$577,21,FALSE)</f>
        <v>0.5714285714285714</v>
      </c>
      <c r="M356" s="24" t="str">
        <f>Fixtures!A356</f>
        <v>Angers SCO</v>
      </c>
      <c r="N356" s="24" t="str">
        <f>Fixtures!E356</f>
        <v>Ligue 1</v>
      </c>
      <c r="O356" s="25">
        <f>IF(Fixtures!C356&gt;7,Fixtures!D356)</f>
        <v>43841</v>
      </c>
      <c r="P356" s="24" t="str">
        <f>Fixtures!B356</f>
        <v>Nice</v>
      </c>
      <c r="Q356" s="22">
        <f>VLOOKUP($P356,CornerStats!$A$3:$AE$577,5,FALSE)</f>
        <v>9.6666666666666661</v>
      </c>
      <c r="R356" s="22">
        <f>VLOOKUP($P356,CornerStats!$A$3:$AE$577,7,FALSE)</f>
        <v>9.3333333333333339</v>
      </c>
      <c r="S356" s="22">
        <f>VLOOKUP($P356,CornerStats!$A$3:$AE$577,8,FALSE)</f>
        <v>4.333333333333333</v>
      </c>
      <c r="T356" s="22">
        <f>VLOOKUP($P356,CornerStats!$A$3:$AE$577,10,FALSE)</f>
        <v>3.8333333333333335</v>
      </c>
      <c r="U356" s="29">
        <f>VLOOKUP($P356,CornerStats!$A$3:$AE$577,11,FALSE)</f>
        <v>5.333333333333333</v>
      </c>
      <c r="V356" s="29">
        <f>VLOOKUP($P356,CornerStats!$A$3:$AE$577,13,FALSE)</f>
        <v>5.5</v>
      </c>
      <c r="W356" s="27">
        <f>VLOOKUP($P356,CornerStats!$A$3:$AE$577,14,FALSE)</f>
        <v>0.75</v>
      </c>
      <c r="X356" s="27">
        <f>VLOOKUP($P356,CornerStats!$A$3:$AE$577,16,FALSE)</f>
        <v>0.66666666666666663</v>
      </c>
      <c r="Y356" s="27">
        <f>VLOOKUP($P356,CornerStats!$A$3:$AE$577,17,FALSE)</f>
        <v>0.41666666666666669</v>
      </c>
      <c r="Z356" s="27">
        <f>VLOOKUP($P356,CornerStats!$A$3:$AE$577,19,FALSE)</f>
        <v>0.5</v>
      </c>
      <c r="AA356" s="27">
        <f>VLOOKUP($P356,CornerStats!$A$3:$AE$577,20,FALSE)</f>
        <v>0.75</v>
      </c>
      <c r="AB356" s="27">
        <f>VLOOKUP($P356,CornerStats!$A$3:$AE$577,22,FALSE)</f>
        <v>0.66666666666666663</v>
      </c>
    </row>
    <row r="357" spans="1:28" hidden="1" x14ac:dyDescent="0.3">
      <c r="A357" s="22">
        <f>VLOOKUP($M357,CornerStats!$A$3:$AE$577,5,FALSE)</f>
        <v>9.0909090909090917</v>
      </c>
      <c r="B357" s="22">
        <f>VLOOKUP($M357,CornerStats!$A$3:$AE$577,6,FALSE)</f>
        <v>11.4</v>
      </c>
      <c r="C357" s="22">
        <f>VLOOKUP($M357,CornerStats!$A$3:$AE$577,8,FALSE)</f>
        <v>4</v>
      </c>
      <c r="D357" s="22">
        <f>VLOOKUP($M357,CornerStats!$A$3:$AE$577,9,FALSE)</f>
        <v>5.6</v>
      </c>
      <c r="E357" s="29">
        <f>VLOOKUP($M357,CornerStats!$A$3:$AE$577,11,FALSE)</f>
        <v>5.0909090909090908</v>
      </c>
      <c r="F357" s="29">
        <f>VLOOKUP($M357,CornerStats!$A$3:$AE$577,12,FALSE)</f>
        <v>5.8</v>
      </c>
      <c r="G357" s="27">
        <f>VLOOKUP($M357,CornerStats!$A$3:$AE$577,14,FALSE)</f>
        <v>0.45454545454545453</v>
      </c>
      <c r="H357" s="27">
        <f>VLOOKUP($M357,CornerStats!$A$3:$AE$577,15,FALSE)</f>
        <v>0.8</v>
      </c>
      <c r="I357" s="27">
        <f>VLOOKUP($M357,CornerStats!$A$3:$AE$577,17,FALSE)</f>
        <v>0.45454545454545453</v>
      </c>
      <c r="J357" s="27">
        <f>VLOOKUP($M357,CornerStats!$A$3:$AE$577,18,FALSE)</f>
        <v>0.8</v>
      </c>
      <c r="K357" s="27">
        <f>VLOOKUP($M357,CornerStats!$A$3:$AE$577,20,FALSE)</f>
        <v>0.72727272727272729</v>
      </c>
      <c r="L357" s="27">
        <f>VLOOKUP($M357,CornerStats!$A$3:$AE$577,21,FALSE)</f>
        <v>0.4</v>
      </c>
      <c r="M357" s="24" t="str">
        <f>Fixtures!A357</f>
        <v>Rennes</v>
      </c>
      <c r="N357" s="24" t="str">
        <f>Fixtures!E357</f>
        <v>Ligue 1</v>
      </c>
      <c r="O357" s="25">
        <f>IF(Fixtures!C357&gt;7,Fixtures!D357)</f>
        <v>43841</v>
      </c>
      <c r="P357" s="24" t="str">
        <f>Fixtures!B357</f>
        <v>Olympique Marseille</v>
      </c>
      <c r="Q357" s="22">
        <f>VLOOKUP($P357,CornerStats!$A$3:$AE$577,5,FALSE)</f>
        <v>10.166666666666666</v>
      </c>
      <c r="R357" s="22">
        <f>VLOOKUP($P357,CornerStats!$A$3:$AE$577,7,FALSE)</f>
        <v>9.3333333333333339</v>
      </c>
      <c r="S357" s="22">
        <f>VLOOKUP($P357,CornerStats!$A$3:$AE$577,8,FALSE)</f>
        <v>5.333333333333333</v>
      </c>
      <c r="T357" s="22">
        <f>VLOOKUP($P357,CornerStats!$A$3:$AE$577,10,FALSE)</f>
        <v>3.8333333333333335</v>
      </c>
      <c r="U357" s="29">
        <f>VLOOKUP($P357,CornerStats!$A$3:$AE$577,11,FALSE)</f>
        <v>4.833333333333333</v>
      </c>
      <c r="V357" s="29">
        <f>VLOOKUP($P357,CornerStats!$A$3:$AE$577,13,FALSE)</f>
        <v>5.5</v>
      </c>
      <c r="W357" s="27">
        <f>VLOOKUP($P357,CornerStats!$A$3:$AE$577,14,FALSE)</f>
        <v>0.66666666666666663</v>
      </c>
      <c r="X357" s="27">
        <f>VLOOKUP($P357,CornerStats!$A$3:$AE$577,16,FALSE)</f>
        <v>0.66666666666666663</v>
      </c>
      <c r="Y357" s="27">
        <f>VLOOKUP($P357,CornerStats!$A$3:$AE$577,17,FALSE)</f>
        <v>0.41666666666666669</v>
      </c>
      <c r="Z357" s="27">
        <f>VLOOKUP($P357,CornerStats!$A$3:$AE$577,19,FALSE)</f>
        <v>0.16666666666666666</v>
      </c>
      <c r="AA357" s="27">
        <f>VLOOKUP($P357,CornerStats!$A$3:$AE$577,20,FALSE)</f>
        <v>0.83333333333333337</v>
      </c>
      <c r="AB357" s="27">
        <f>VLOOKUP($P357,CornerStats!$A$3:$AE$577,22,FALSE)</f>
        <v>1</v>
      </c>
    </row>
    <row r="358" spans="1:28" hidden="1" x14ac:dyDescent="0.3">
      <c r="A358" s="22">
        <f>VLOOKUP($M358,CornerStats!$A$3:$AE$577,5,FALSE)</f>
        <v>10.727272727272727</v>
      </c>
      <c r="B358" s="22">
        <f>VLOOKUP($M358,CornerStats!$A$3:$AE$577,6,FALSE)</f>
        <v>11</v>
      </c>
      <c r="C358" s="22">
        <f>VLOOKUP($M358,CornerStats!$A$3:$AE$577,8,FALSE)</f>
        <v>5.6363636363636367</v>
      </c>
      <c r="D358" s="22">
        <f>VLOOKUP($M358,CornerStats!$A$3:$AE$577,9,FALSE)</f>
        <v>5.8</v>
      </c>
      <c r="E358" s="29">
        <f>VLOOKUP($M358,CornerStats!$A$3:$AE$577,11,FALSE)</f>
        <v>5.0909090909090908</v>
      </c>
      <c r="F358" s="29">
        <f>VLOOKUP($M358,CornerStats!$A$3:$AE$577,12,FALSE)</f>
        <v>5.2</v>
      </c>
      <c r="G358" s="27">
        <f>VLOOKUP($M358,CornerStats!$A$3:$AE$577,14,FALSE)</f>
        <v>0.72727272727272729</v>
      </c>
      <c r="H358" s="27">
        <f>VLOOKUP($M358,CornerStats!$A$3:$AE$577,15,FALSE)</f>
        <v>0.8</v>
      </c>
      <c r="I358" s="27">
        <f>VLOOKUP($M358,CornerStats!$A$3:$AE$577,17,FALSE)</f>
        <v>0.54545454545454541</v>
      </c>
      <c r="J358" s="27">
        <f>VLOOKUP($M358,CornerStats!$A$3:$AE$577,18,FALSE)</f>
        <v>0.6</v>
      </c>
      <c r="K358" s="27">
        <f>VLOOKUP($M358,CornerStats!$A$3:$AE$577,20,FALSE)</f>
        <v>0.45454545454545453</v>
      </c>
      <c r="L358" s="27">
        <f>VLOOKUP($M358,CornerStats!$A$3:$AE$577,21,FALSE)</f>
        <v>0.4</v>
      </c>
      <c r="M358" s="24" t="str">
        <f>Fixtures!A358</f>
        <v>Nîmes</v>
      </c>
      <c r="N358" s="24" t="str">
        <f>Fixtures!E358</f>
        <v>Ligue 1</v>
      </c>
      <c r="O358" s="25">
        <f>IF(Fixtures!C358&gt;7,Fixtures!D358)</f>
        <v>43841</v>
      </c>
      <c r="P358" s="24" t="str">
        <f>Fixtures!B358</f>
        <v>Reims</v>
      </c>
      <c r="Q358" s="22">
        <f>VLOOKUP($P358,CornerStats!$A$3:$AE$577,5,FALSE)</f>
        <v>9.3333333333333339</v>
      </c>
      <c r="R358" s="22">
        <f>VLOOKUP($P358,CornerStats!$A$3:$AE$577,7,FALSE)</f>
        <v>10</v>
      </c>
      <c r="S358" s="22">
        <f>VLOOKUP($P358,CornerStats!$A$3:$AE$577,8,FALSE)</f>
        <v>4.333333333333333</v>
      </c>
      <c r="T358" s="22">
        <f>VLOOKUP($P358,CornerStats!$A$3:$AE$577,10,FALSE)</f>
        <v>4.333333333333333</v>
      </c>
      <c r="U358" s="29">
        <f>VLOOKUP($P358,CornerStats!$A$3:$AE$577,11,FALSE)</f>
        <v>5</v>
      </c>
      <c r="V358" s="29">
        <f>VLOOKUP($P358,CornerStats!$A$3:$AE$577,13,FALSE)</f>
        <v>5.666666666666667</v>
      </c>
      <c r="W358" s="27">
        <f>VLOOKUP($P358,CornerStats!$A$3:$AE$577,14,FALSE)</f>
        <v>0.66666666666666663</v>
      </c>
      <c r="X358" s="27">
        <f>VLOOKUP($P358,CornerStats!$A$3:$AE$577,16,FALSE)</f>
        <v>0.66666666666666663</v>
      </c>
      <c r="Y358" s="27">
        <f>VLOOKUP($P358,CornerStats!$A$3:$AE$577,17,FALSE)</f>
        <v>0.33333333333333331</v>
      </c>
      <c r="Z358" s="27">
        <f>VLOOKUP($P358,CornerStats!$A$3:$AE$577,19,FALSE)</f>
        <v>0.5</v>
      </c>
      <c r="AA358" s="27">
        <f>VLOOKUP($P358,CornerStats!$A$3:$AE$577,20,FALSE)</f>
        <v>0.75</v>
      </c>
      <c r="AB358" s="27">
        <f>VLOOKUP($P358,CornerStats!$A$3:$AE$577,22,FALSE)</f>
        <v>0.66666666666666663</v>
      </c>
    </row>
    <row r="359" spans="1:28" hidden="1" x14ac:dyDescent="0.3">
      <c r="A359" s="22">
        <f>VLOOKUP($M359,CornerStats!$A$3:$AE$577,5,FALSE)</f>
        <v>8.9166666666666661</v>
      </c>
      <c r="B359" s="22">
        <f>VLOOKUP($M359,CornerStats!$A$3:$AE$577,6,FALSE)</f>
        <v>9</v>
      </c>
      <c r="C359" s="22">
        <f>VLOOKUP($M359,CornerStats!$A$3:$AE$577,8,FALSE)</f>
        <v>4.333333333333333</v>
      </c>
      <c r="D359" s="22">
        <f>VLOOKUP($M359,CornerStats!$A$3:$AE$577,9,FALSE)</f>
        <v>4.166666666666667</v>
      </c>
      <c r="E359" s="29">
        <f>VLOOKUP($M359,CornerStats!$A$3:$AE$577,11,FALSE)</f>
        <v>4.583333333333333</v>
      </c>
      <c r="F359" s="29">
        <f>VLOOKUP($M359,CornerStats!$A$3:$AE$577,12,FALSE)</f>
        <v>4.833333333333333</v>
      </c>
      <c r="G359" s="27">
        <f>VLOOKUP($M359,CornerStats!$A$3:$AE$577,14,FALSE)</f>
        <v>0.66666666666666663</v>
      </c>
      <c r="H359" s="27">
        <f>VLOOKUP($M359,CornerStats!$A$3:$AE$577,15,FALSE)</f>
        <v>0.66666666666666663</v>
      </c>
      <c r="I359" s="27">
        <f>VLOOKUP($M359,CornerStats!$A$3:$AE$577,17,FALSE)</f>
        <v>0.25</v>
      </c>
      <c r="J359" s="27">
        <f>VLOOKUP($M359,CornerStats!$A$3:$AE$577,18,FALSE)</f>
        <v>0.16666666666666666</v>
      </c>
      <c r="K359" s="27">
        <f>VLOOKUP($M359,CornerStats!$A$3:$AE$577,20,FALSE)</f>
        <v>0.91666666666666663</v>
      </c>
      <c r="L359" s="27">
        <f>VLOOKUP($M359,CornerStats!$A$3:$AE$577,21,FALSE)</f>
        <v>1</v>
      </c>
      <c r="M359" s="24" t="str">
        <f>Fixtures!A359</f>
        <v>Metz</v>
      </c>
      <c r="N359" s="24" t="str">
        <f>Fixtures!E359</f>
        <v>Ligue 1</v>
      </c>
      <c r="O359" s="25">
        <f>IF(Fixtures!C359&gt;7,Fixtures!D359)</f>
        <v>43841</v>
      </c>
      <c r="P359" s="24" t="str">
        <f>Fixtures!B359</f>
        <v>Strasbourg</v>
      </c>
      <c r="Q359" s="22">
        <f>VLOOKUP($P359,CornerStats!$A$3:$AE$577,5,FALSE)</f>
        <v>9</v>
      </c>
      <c r="R359" s="22">
        <f>VLOOKUP($P359,CornerStats!$A$3:$AE$577,7,FALSE)</f>
        <v>9.3333333333333339</v>
      </c>
      <c r="S359" s="22">
        <f>VLOOKUP($P359,CornerStats!$A$3:$AE$577,8,FALSE)</f>
        <v>4.916666666666667</v>
      </c>
      <c r="T359" s="22">
        <f>VLOOKUP($P359,CornerStats!$A$3:$AE$577,10,FALSE)</f>
        <v>5</v>
      </c>
      <c r="U359" s="29">
        <f>VLOOKUP($P359,CornerStats!$A$3:$AE$577,11,FALSE)</f>
        <v>4.083333333333333</v>
      </c>
      <c r="V359" s="29">
        <f>VLOOKUP($P359,CornerStats!$A$3:$AE$577,13,FALSE)</f>
        <v>4.333333333333333</v>
      </c>
      <c r="W359" s="27">
        <f>VLOOKUP($P359,CornerStats!$A$3:$AE$577,14,FALSE)</f>
        <v>0.5</v>
      </c>
      <c r="X359" s="27">
        <f>VLOOKUP($P359,CornerStats!$A$3:$AE$577,16,FALSE)</f>
        <v>0.5</v>
      </c>
      <c r="Y359" s="27">
        <f>VLOOKUP($P359,CornerStats!$A$3:$AE$577,17,FALSE)</f>
        <v>0.41666666666666669</v>
      </c>
      <c r="Z359" s="27">
        <f>VLOOKUP($P359,CornerStats!$A$3:$AE$577,19,FALSE)</f>
        <v>0.5</v>
      </c>
      <c r="AA359" s="27">
        <f>VLOOKUP($P359,CornerStats!$A$3:$AE$577,20,FALSE)</f>
        <v>0.75</v>
      </c>
      <c r="AB359" s="27">
        <f>VLOOKUP($P359,CornerStats!$A$3:$AE$577,22,FALSE)</f>
        <v>0.5</v>
      </c>
    </row>
    <row r="360" spans="1:28" hidden="1" x14ac:dyDescent="0.3">
      <c r="A360" s="22">
        <f>VLOOKUP($M360,CornerStats!$A$3:$AE$577,5,FALSE)</f>
        <v>10.583333333333334</v>
      </c>
      <c r="B360" s="22">
        <f>VLOOKUP($M360,CornerStats!$A$3:$AE$577,6,FALSE)</f>
        <v>11</v>
      </c>
      <c r="C360" s="22">
        <f>VLOOKUP($M360,CornerStats!$A$3:$AE$577,8,FALSE)</f>
        <v>4.916666666666667</v>
      </c>
      <c r="D360" s="22">
        <f>VLOOKUP($M360,CornerStats!$A$3:$AE$577,9,FALSE)</f>
        <v>6.333333333333333</v>
      </c>
      <c r="E360" s="29">
        <f>VLOOKUP($M360,CornerStats!$A$3:$AE$577,11,FALSE)</f>
        <v>5.666666666666667</v>
      </c>
      <c r="F360" s="29">
        <f>VLOOKUP($M360,CornerStats!$A$3:$AE$577,12,FALSE)</f>
        <v>4.666666666666667</v>
      </c>
      <c r="G360" s="27">
        <f>VLOOKUP($M360,CornerStats!$A$3:$AE$577,14,FALSE)</f>
        <v>0.83333333333333337</v>
      </c>
      <c r="H360" s="27">
        <f>VLOOKUP($M360,CornerStats!$A$3:$AE$577,15,FALSE)</f>
        <v>0.83333333333333337</v>
      </c>
      <c r="I360" s="27">
        <f>VLOOKUP($M360,CornerStats!$A$3:$AE$577,17,FALSE)</f>
        <v>0.41666666666666669</v>
      </c>
      <c r="J360" s="27">
        <f>VLOOKUP($M360,CornerStats!$A$3:$AE$577,18,FALSE)</f>
        <v>0.5</v>
      </c>
      <c r="K360" s="27">
        <f>VLOOKUP($M360,CornerStats!$A$3:$AE$577,20,FALSE)</f>
        <v>0.66666666666666663</v>
      </c>
      <c r="L360" s="27">
        <f>VLOOKUP($M360,CornerStats!$A$3:$AE$577,21,FALSE)</f>
        <v>0.66666666666666663</v>
      </c>
      <c r="M360" s="24" t="str">
        <f>Fixtures!A360</f>
        <v>Dijon</v>
      </c>
      <c r="N360" s="24" t="str">
        <f>Fixtures!E360</f>
        <v>Ligue 1</v>
      </c>
      <c r="O360" s="25">
        <f>IF(Fixtures!C360&gt;7,Fixtures!D360)</f>
        <v>43841</v>
      </c>
      <c r="P360" s="24" t="str">
        <f>Fixtures!B360</f>
        <v>Lille</v>
      </c>
      <c r="Q360" s="22">
        <f>VLOOKUP($P360,CornerStats!$A$3:$AE$577,5,FALSE)</f>
        <v>9.4166666666666661</v>
      </c>
      <c r="R360" s="22">
        <f>VLOOKUP($P360,CornerStats!$A$3:$AE$577,7,FALSE)</f>
        <v>9.5</v>
      </c>
      <c r="S360" s="22">
        <f>VLOOKUP($P360,CornerStats!$A$3:$AE$577,8,FALSE)</f>
        <v>4.916666666666667</v>
      </c>
      <c r="T360" s="22">
        <f>VLOOKUP($P360,CornerStats!$A$3:$AE$577,10,FALSE)</f>
        <v>5.333333333333333</v>
      </c>
      <c r="U360" s="29">
        <f>VLOOKUP($P360,CornerStats!$A$3:$AE$577,11,FALSE)</f>
        <v>4.5</v>
      </c>
      <c r="V360" s="29">
        <f>VLOOKUP($P360,CornerStats!$A$3:$AE$577,13,FALSE)</f>
        <v>4.166666666666667</v>
      </c>
      <c r="W360" s="27">
        <f>VLOOKUP($P360,CornerStats!$A$3:$AE$577,14,FALSE)</f>
        <v>0.41666666666666669</v>
      </c>
      <c r="X360" s="27">
        <f>VLOOKUP($P360,CornerStats!$A$3:$AE$577,16,FALSE)</f>
        <v>0.5</v>
      </c>
      <c r="Y360" s="27">
        <f>VLOOKUP($P360,CornerStats!$A$3:$AE$577,17,FALSE)</f>
        <v>0.41666666666666669</v>
      </c>
      <c r="Z360" s="27">
        <f>VLOOKUP($P360,CornerStats!$A$3:$AE$577,19,FALSE)</f>
        <v>0.5</v>
      </c>
      <c r="AA360" s="27">
        <f>VLOOKUP($P360,CornerStats!$A$3:$AE$577,20,FALSE)</f>
        <v>0.66666666666666663</v>
      </c>
      <c r="AB360" s="27">
        <f>VLOOKUP($P360,CornerStats!$A$3:$AE$577,22,FALSE)</f>
        <v>0.66666666666666663</v>
      </c>
    </row>
    <row r="361" spans="1:28" hidden="1" x14ac:dyDescent="0.3">
      <c r="A361" s="22">
        <f>VLOOKUP($M361,CornerStats!$A$3:$AE$577,5,FALSE)</f>
        <v>10.583333333333334</v>
      </c>
      <c r="B361" s="22">
        <f>VLOOKUP($M361,CornerStats!$A$3:$AE$577,6,FALSE)</f>
        <v>8.8333333333333339</v>
      </c>
      <c r="C361" s="22">
        <f>VLOOKUP($M361,CornerStats!$A$3:$AE$577,8,FALSE)</f>
        <v>5.083333333333333</v>
      </c>
      <c r="D361" s="22">
        <f>VLOOKUP($M361,CornerStats!$A$3:$AE$577,9,FALSE)</f>
        <v>5.5</v>
      </c>
      <c r="E361" s="29">
        <f>VLOOKUP($M361,CornerStats!$A$3:$AE$577,11,FALSE)</f>
        <v>5.5</v>
      </c>
      <c r="F361" s="29">
        <f>VLOOKUP($M361,CornerStats!$A$3:$AE$577,12,FALSE)</f>
        <v>3.3333333333333335</v>
      </c>
      <c r="G361" s="27">
        <f>VLOOKUP($M361,CornerStats!$A$3:$AE$577,14,FALSE)</f>
        <v>0.66666666666666663</v>
      </c>
      <c r="H361" s="27">
        <f>VLOOKUP($M361,CornerStats!$A$3:$AE$577,15,FALSE)</f>
        <v>0.5</v>
      </c>
      <c r="I361" s="27">
        <f>VLOOKUP($M361,CornerStats!$A$3:$AE$577,17,FALSE)</f>
        <v>0.5</v>
      </c>
      <c r="J361" s="27">
        <f>VLOOKUP($M361,CornerStats!$A$3:$AE$577,18,FALSE)</f>
        <v>0.33333333333333331</v>
      </c>
      <c r="K361" s="27">
        <f>VLOOKUP($M361,CornerStats!$A$3:$AE$577,20,FALSE)</f>
        <v>0.58333333333333337</v>
      </c>
      <c r="L361" s="27">
        <f>VLOOKUP($M361,CornerStats!$A$3:$AE$577,21,FALSE)</f>
        <v>0.66666666666666663</v>
      </c>
      <c r="M361" s="24" t="str">
        <f>Fixtures!A361</f>
        <v>Saint-Etienne</v>
      </c>
      <c r="N361" s="24" t="str">
        <f>Fixtures!E361</f>
        <v>Ligue 1</v>
      </c>
      <c r="O361" s="25">
        <f>IF(Fixtures!C361&gt;7,Fixtures!D361)</f>
        <v>43841</v>
      </c>
      <c r="P361" s="24" t="str">
        <f>Fixtures!B361</f>
        <v>Nantes</v>
      </c>
      <c r="Q361" s="22">
        <f>VLOOKUP($P361,CornerStats!$A$3:$AE$577,5,FALSE)</f>
        <v>10.083333333333334</v>
      </c>
      <c r="R361" s="22">
        <f>VLOOKUP($P361,CornerStats!$A$3:$AE$577,7,FALSE)</f>
        <v>11.666666666666666</v>
      </c>
      <c r="S361" s="22">
        <f>VLOOKUP($P361,CornerStats!$A$3:$AE$577,8,FALSE)</f>
        <v>5.916666666666667</v>
      </c>
      <c r="T361" s="22">
        <f>VLOOKUP($P361,CornerStats!$A$3:$AE$577,10,FALSE)</f>
        <v>6.333333333333333</v>
      </c>
      <c r="U361" s="29">
        <f>VLOOKUP($P361,CornerStats!$A$3:$AE$577,11,FALSE)</f>
        <v>4.166666666666667</v>
      </c>
      <c r="V361" s="29">
        <f>VLOOKUP($P361,CornerStats!$A$3:$AE$577,13,FALSE)</f>
        <v>5.333333333333333</v>
      </c>
      <c r="W361" s="27">
        <f>VLOOKUP($P361,CornerStats!$A$3:$AE$577,14,FALSE)</f>
        <v>0.5</v>
      </c>
      <c r="X361" s="27">
        <f>VLOOKUP($P361,CornerStats!$A$3:$AE$577,16,FALSE)</f>
        <v>0.66666666666666663</v>
      </c>
      <c r="Y361" s="27">
        <f>VLOOKUP($P361,CornerStats!$A$3:$AE$577,17,FALSE)</f>
        <v>0.41666666666666669</v>
      </c>
      <c r="Z361" s="27">
        <f>VLOOKUP($P361,CornerStats!$A$3:$AE$577,19,FALSE)</f>
        <v>0.66666666666666663</v>
      </c>
      <c r="AA361" s="27">
        <f>VLOOKUP($P361,CornerStats!$A$3:$AE$577,20,FALSE)</f>
        <v>0.66666666666666663</v>
      </c>
      <c r="AB361" s="27">
        <f>VLOOKUP($P361,CornerStats!$A$3:$AE$577,22,FALSE)</f>
        <v>0.5</v>
      </c>
    </row>
    <row r="362" spans="1:28" hidden="1" x14ac:dyDescent="0.3">
      <c r="A362" s="22">
        <f>VLOOKUP($M362,CornerStats!$A$3:$AE$577,5,FALSE)</f>
        <v>12.363636363636363</v>
      </c>
      <c r="B362" s="22">
        <f>VLOOKUP($M362,CornerStats!$A$3:$AE$577,6,FALSE)</f>
        <v>11.5</v>
      </c>
      <c r="C362" s="22">
        <f>VLOOKUP($M362,CornerStats!$A$3:$AE$577,8,FALSE)</f>
        <v>5.4545454545454541</v>
      </c>
      <c r="D362" s="22">
        <f>VLOOKUP($M362,CornerStats!$A$3:$AE$577,9,FALSE)</f>
        <v>5</v>
      </c>
      <c r="E362" s="29">
        <f>VLOOKUP($M362,CornerStats!$A$3:$AE$577,11,FALSE)</f>
        <v>6.9090909090909092</v>
      </c>
      <c r="F362" s="29">
        <f>VLOOKUP($M362,CornerStats!$A$3:$AE$577,12,FALSE)</f>
        <v>6.5</v>
      </c>
      <c r="G362" s="27">
        <f>VLOOKUP($M362,CornerStats!$A$3:$AE$577,14,FALSE)</f>
        <v>0.90909090909090906</v>
      </c>
      <c r="H362" s="27">
        <f>VLOOKUP($M362,CornerStats!$A$3:$AE$577,15,FALSE)</f>
        <v>0.83333333333333337</v>
      </c>
      <c r="I362" s="27">
        <f>VLOOKUP($M362,CornerStats!$A$3:$AE$577,17,FALSE)</f>
        <v>0.63636363636363635</v>
      </c>
      <c r="J362" s="27">
        <f>VLOOKUP($M362,CornerStats!$A$3:$AE$577,18,FALSE)</f>
        <v>0.66666666666666663</v>
      </c>
      <c r="K362" s="27">
        <f>VLOOKUP($M362,CornerStats!$A$3:$AE$577,20,FALSE)</f>
        <v>0.36363636363636365</v>
      </c>
      <c r="L362" s="27">
        <f>VLOOKUP($M362,CornerStats!$A$3:$AE$577,21,FALSE)</f>
        <v>0.33333333333333331</v>
      </c>
      <c r="M362" s="24" t="str">
        <f>Fixtures!A362</f>
        <v>AFC Bournemouth</v>
      </c>
      <c r="N362" s="24" t="str">
        <f>Fixtures!E362</f>
        <v>Premier League</v>
      </c>
      <c r="O362" s="25">
        <f>IF(Fixtures!C362&gt;7,Fixtures!D362)</f>
        <v>43842</v>
      </c>
      <c r="P362" s="24" t="str">
        <f>Fixtures!B362</f>
        <v>Watford</v>
      </c>
      <c r="Q362" s="22">
        <f>VLOOKUP($P362,CornerStats!$A$3:$AE$577,5,FALSE)</f>
        <v>10.636363636363637</v>
      </c>
      <c r="R362" s="22">
        <f>VLOOKUP($P362,CornerStats!$A$3:$AE$577,7,FALSE)</f>
        <v>10.199999999999999</v>
      </c>
      <c r="S362" s="22">
        <f>VLOOKUP($P362,CornerStats!$A$3:$AE$577,8,FALSE)</f>
        <v>5.1818181818181817</v>
      </c>
      <c r="T362" s="22">
        <f>VLOOKUP($P362,CornerStats!$A$3:$AE$577,10,FALSE)</f>
        <v>4.8</v>
      </c>
      <c r="U362" s="29">
        <f>VLOOKUP($P362,CornerStats!$A$3:$AE$577,11,FALSE)</f>
        <v>5.4545454545454541</v>
      </c>
      <c r="V362" s="29">
        <f>VLOOKUP($P362,CornerStats!$A$3:$AE$577,13,FALSE)</f>
        <v>5.4</v>
      </c>
      <c r="W362" s="27">
        <f>VLOOKUP($P362,CornerStats!$A$3:$AE$577,14,FALSE)</f>
        <v>0.63636363636363635</v>
      </c>
      <c r="X362" s="27">
        <f>VLOOKUP($P362,CornerStats!$A$3:$AE$577,16,FALSE)</f>
        <v>0.8</v>
      </c>
      <c r="Y362" s="27">
        <f>VLOOKUP($P362,CornerStats!$A$3:$AE$577,17,FALSE)</f>
        <v>0.54545454545454541</v>
      </c>
      <c r="Z362" s="27">
        <f>VLOOKUP($P362,CornerStats!$A$3:$AE$577,19,FALSE)</f>
        <v>0.6</v>
      </c>
      <c r="AA362" s="27">
        <f>VLOOKUP($P362,CornerStats!$A$3:$AE$577,20,FALSE)</f>
        <v>0.63636363636363635</v>
      </c>
      <c r="AB362" s="27">
        <f>VLOOKUP($P362,CornerStats!$A$3:$AE$577,22,FALSE)</f>
        <v>0.8</v>
      </c>
    </row>
    <row r="363" spans="1:28" hidden="1" x14ac:dyDescent="0.3">
      <c r="A363" s="22">
        <f>VLOOKUP($M363,CornerStats!$A$3:$AE$577,5,FALSE)</f>
        <v>12.636363636363637</v>
      </c>
      <c r="B363" s="22">
        <f>VLOOKUP($M363,CornerStats!$A$3:$AE$577,6,FALSE)</f>
        <v>10.166666666666666</v>
      </c>
      <c r="C363" s="22">
        <f>VLOOKUP($M363,CornerStats!$A$3:$AE$577,8,FALSE)</f>
        <v>4.2727272727272725</v>
      </c>
      <c r="D363" s="22">
        <f>VLOOKUP($M363,CornerStats!$A$3:$AE$577,9,FALSE)</f>
        <v>4.666666666666667</v>
      </c>
      <c r="E363" s="29">
        <f>VLOOKUP($M363,CornerStats!$A$3:$AE$577,11,FALSE)</f>
        <v>8.3636363636363633</v>
      </c>
      <c r="F363" s="29">
        <f>VLOOKUP($M363,CornerStats!$A$3:$AE$577,12,FALSE)</f>
        <v>5.5</v>
      </c>
      <c r="G363" s="27">
        <f>VLOOKUP($M363,CornerStats!$A$3:$AE$577,14,FALSE)</f>
        <v>0.81818181818181823</v>
      </c>
      <c r="H363" s="27">
        <f>VLOOKUP($M363,CornerStats!$A$3:$AE$577,15,FALSE)</f>
        <v>0.66666666666666663</v>
      </c>
      <c r="I363" s="27">
        <f>VLOOKUP($M363,CornerStats!$A$3:$AE$577,17,FALSE)</f>
        <v>0.72727272727272729</v>
      </c>
      <c r="J363" s="27">
        <f>VLOOKUP($M363,CornerStats!$A$3:$AE$577,18,FALSE)</f>
        <v>0.5</v>
      </c>
      <c r="K363" s="27">
        <f>VLOOKUP($M363,CornerStats!$A$3:$AE$577,20,FALSE)</f>
        <v>0.27272727272727271</v>
      </c>
      <c r="L363" s="27">
        <f>VLOOKUP($M363,CornerStats!$A$3:$AE$577,21,FALSE)</f>
        <v>0.5</v>
      </c>
      <c r="M363" s="24" t="str">
        <f>Fixtures!A363</f>
        <v>Aston Villa</v>
      </c>
      <c r="N363" s="24" t="str">
        <f>Fixtures!E363</f>
        <v>Premier League</v>
      </c>
      <c r="O363" s="25">
        <f>IF(Fixtures!C363&gt;7,Fixtures!D363)</f>
        <v>43842</v>
      </c>
      <c r="P363" s="24" t="str">
        <f>Fixtures!B363</f>
        <v>Manchester City</v>
      </c>
      <c r="Q363" s="22">
        <f>VLOOKUP($P363,CornerStats!$A$3:$AE$577,5,FALSE)</f>
        <v>11.454545454545455</v>
      </c>
      <c r="R363" s="22">
        <f>VLOOKUP($P363,CornerStats!$A$3:$AE$577,7,FALSE)</f>
        <v>9.1999999999999993</v>
      </c>
      <c r="S363" s="22">
        <f>VLOOKUP($P363,CornerStats!$A$3:$AE$577,8,FALSE)</f>
        <v>8.8181818181818183</v>
      </c>
      <c r="T363" s="22">
        <f>VLOOKUP($P363,CornerStats!$A$3:$AE$577,10,FALSE)</f>
        <v>6.4</v>
      </c>
      <c r="U363" s="29">
        <f>VLOOKUP($P363,CornerStats!$A$3:$AE$577,11,FALSE)</f>
        <v>2.6363636363636362</v>
      </c>
      <c r="V363" s="29">
        <f>VLOOKUP($P363,CornerStats!$A$3:$AE$577,13,FALSE)</f>
        <v>2.8</v>
      </c>
      <c r="W363" s="27">
        <f>VLOOKUP($P363,CornerStats!$A$3:$AE$577,14,FALSE)</f>
        <v>0.81818181818181823</v>
      </c>
      <c r="X363" s="27">
        <f>VLOOKUP($P363,CornerStats!$A$3:$AE$577,16,FALSE)</f>
        <v>0.6</v>
      </c>
      <c r="Y363" s="27">
        <f>VLOOKUP($P363,CornerStats!$A$3:$AE$577,17,FALSE)</f>
        <v>0.36363636363636365</v>
      </c>
      <c r="Z363" s="27">
        <f>VLOOKUP($P363,CornerStats!$A$3:$AE$577,19,FALSE)</f>
        <v>0.2</v>
      </c>
      <c r="AA363" s="27">
        <f>VLOOKUP($P363,CornerStats!$A$3:$AE$577,20,FALSE)</f>
        <v>0.63636363636363635</v>
      </c>
      <c r="AB363" s="27">
        <f>VLOOKUP($P363,CornerStats!$A$3:$AE$577,22,FALSE)</f>
        <v>0.8</v>
      </c>
    </row>
    <row r="364" spans="1:28" hidden="1" x14ac:dyDescent="0.3">
      <c r="A364" s="22">
        <f>VLOOKUP($M364,CornerStats!$A$3:$AE$577,5,FALSE)</f>
        <v>11.545454545454545</v>
      </c>
      <c r="B364" s="22">
        <f>VLOOKUP($M364,CornerStats!$A$3:$AE$577,6,FALSE)</f>
        <v>9.6666666666666661</v>
      </c>
      <c r="C364" s="22">
        <f>VLOOKUP($M364,CornerStats!$A$3:$AE$577,8,FALSE)</f>
        <v>4.3636363636363633</v>
      </c>
      <c r="D364" s="22">
        <f>VLOOKUP($M364,CornerStats!$A$3:$AE$577,9,FALSE)</f>
        <v>5</v>
      </c>
      <c r="E364" s="29">
        <f>VLOOKUP($M364,CornerStats!$A$3:$AE$577,11,FALSE)</f>
        <v>7.1818181818181817</v>
      </c>
      <c r="F364" s="29">
        <f>VLOOKUP($M364,CornerStats!$A$3:$AE$577,12,FALSE)</f>
        <v>4.666666666666667</v>
      </c>
      <c r="G364" s="27">
        <f>VLOOKUP($M364,CornerStats!$A$3:$AE$577,14,FALSE)</f>
        <v>0.63636363636363635</v>
      </c>
      <c r="H364" s="27">
        <f>VLOOKUP($M364,CornerStats!$A$3:$AE$577,15,FALSE)</f>
        <v>0.5</v>
      </c>
      <c r="I364" s="27">
        <f>VLOOKUP($M364,CornerStats!$A$3:$AE$577,17,FALSE)</f>
        <v>0.54545454545454541</v>
      </c>
      <c r="J364" s="27">
        <f>VLOOKUP($M364,CornerStats!$A$3:$AE$577,18,FALSE)</f>
        <v>0.33333333333333331</v>
      </c>
      <c r="K364" s="27">
        <f>VLOOKUP($M364,CornerStats!$A$3:$AE$577,20,FALSE)</f>
        <v>0.45454545454545453</v>
      </c>
      <c r="L364" s="27">
        <f>VLOOKUP($M364,CornerStats!$A$3:$AE$577,21,FALSE)</f>
        <v>0.66666666666666663</v>
      </c>
      <c r="M364" s="24" t="str">
        <f>Fixtures!A364</f>
        <v>Cagliari</v>
      </c>
      <c r="N364" s="24" t="str">
        <f>Fixtures!E364</f>
        <v>Serie A</v>
      </c>
      <c r="O364" s="25">
        <f>IF(Fixtures!C364&gt;7,Fixtures!D364)</f>
        <v>43842</v>
      </c>
      <c r="P364" s="24" t="str">
        <f>Fixtures!B364</f>
        <v>Milan</v>
      </c>
      <c r="Q364" s="22">
        <f>VLOOKUP($P364,CornerStats!$A$3:$AE$577,5,FALSE)</f>
        <v>10</v>
      </c>
      <c r="R364" s="22">
        <f>VLOOKUP($P364,CornerStats!$A$3:$AE$577,7,FALSE)</f>
        <v>9.8000000000000007</v>
      </c>
      <c r="S364" s="22">
        <f>VLOOKUP($P364,CornerStats!$A$3:$AE$577,8,FALSE)</f>
        <v>5.2727272727272725</v>
      </c>
      <c r="T364" s="22">
        <f>VLOOKUP($P364,CornerStats!$A$3:$AE$577,10,FALSE)</f>
        <v>4.8</v>
      </c>
      <c r="U364" s="29">
        <f>VLOOKUP($P364,CornerStats!$A$3:$AE$577,11,FALSE)</f>
        <v>4.7272727272727275</v>
      </c>
      <c r="V364" s="29">
        <f>VLOOKUP($P364,CornerStats!$A$3:$AE$577,13,FALSE)</f>
        <v>5</v>
      </c>
      <c r="W364" s="27">
        <f>VLOOKUP($P364,CornerStats!$A$3:$AE$577,14,FALSE)</f>
        <v>0.63636363636363635</v>
      </c>
      <c r="X364" s="27">
        <f>VLOOKUP($P364,CornerStats!$A$3:$AE$577,16,FALSE)</f>
        <v>0.6</v>
      </c>
      <c r="Y364" s="27">
        <f>VLOOKUP($P364,CornerStats!$A$3:$AE$577,17,FALSE)</f>
        <v>0.36363636363636365</v>
      </c>
      <c r="Z364" s="27">
        <f>VLOOKUP($P364,CornerStats!$A$3:$AE$577,19,FALSE)</f>
        <v>0.4</v>
      </c>
      <c r="AA364" s="27">
        <f>VLOOKUP($P364,CornerStats!$A$3:$AE$577,20,FALSE)</f>
        <v>0.63636363636363635</v>
      </c>
      <c r="AB364" s="27">
        <f>VLOOKUP($P364,CornerStats!$A$3:$AE$577,22,FALSE)</f>
        <v>0.6</v>
      </c>
    </row>
    <row r="365" spans="1:28" hidden="1" x14ac:dyDescent="0.3">
      <c r="A365" s="22">
        <f>VLOOKUP($M365,CornerStats!$A$3:$AE$577,5,FALSE)</f>
        <v>10.636363636363637</v>
      </c>
      <c r="B365" s="22">
        <f>VLOOKUP($M365,CornerStats!$A$3:$AE$577,6,FALSE)</f>
        <v>9.1666666666666661</v>
      </c>
      <c r="C365" s="22">
        <f>VLOOKUP($M365,CornerStats!$A$3:$AE$577,8,FALSE)</f>
        <v>6.5454545454545459</v>
      </c>
      <c r="D365" s="22">
        <f>VLOOKUP($M365,CornerStats!$A$3:$AE$577,9,FALSE)</f>
        <v>6.833333333333333</v>
      </c>
      <c r="E365" s="29">
        <f>VLOOKUP($M365,CornerStats!$A$3:$AE$577,11,FALSE)</f>
        <v>4.0909090909090908</v>
      </c>
      <c r="F365" s="29">
        <f>VLOOKUP($M365,CornerStats!$A$3:$AE$577,12,FALSE)</f>
        <v>2.3333333333333335</v>
      </c>
      <c r="G365" s="27">
        <f>VLOOKUP($M365,CornerStats!$A$3:$AE$577,14,FALSE)</f>
        <v>0.81818181818181823</v>
      </c>
      <c r="H365" s="27">
        <f>VLOOKUP($M365,CornerStats!$A$3:$AE$577,15,FALSE)</f>
        <v>0.66666666666666663</v>
      </c>
      <c r="I365" s="27">
        <f>VLOOKUP($M365,CornerStats!$A$3:$AE$577,17,FALSE)</f>
        <v>0.27272727272727271</v>
      </c>
      <c r="J365" s="27">
        <f>VLOOKUP($M365,CornerStats!$A$3:$AE$577,18,FALSE)</f>
        <v>0.16666666666666666</v>
      </c>
      <c r="K365" s="27">
        <f>VLOOKUP($M365,CornerStats!$A$3:$AE$577,20,FALSE)</f>
        <v>0.72727272727272729</v>
      </c>
      <c r="L365" s="27">
        <f>VLOOKUP($M365,CornerStats!$A$3:$AE$577,21,FALSE)</f>
        <v>0.83333333333333337</v>
      </c>
      <c r="M365" s="24" t="str">
        <f>Fixtures!A365</f>
        <v>Fiorentina</v>
      </c>
      <c r="N365" s="24" t="str">
        <f>Fixtures!E365</f>
        <v>Serie A</v>
      </c>
      <c r="O365" s="25">
        <f>IF(Fixtures!C365&gt;7,Fixtures!D365)</f>
        <v>43842</v>
      </c>
      <c r="P365" s="24" t="str">
        <f>Fixtures!B365</f>
        <v>SPAL</v>
      </c>
      <c r="Q365" s="22">
        <f>VLOOKUP($P365,CornerStats!$A$3:$AE$577,5,FALSE)</f>
        <v>12.636363636363637</v>
      </c>
      <c r="R365" s="22">
        <f>VLOOKUP($P365,CornerStats!$A$3:$AE$577,7,FALSE)</f>
        <v>13.8</v>
      </c>
      <c r="S365" s="22">
        <f>VLOOKUP($P365,CornerStats!$A$3:$AE$577,8,FALSE)</f>
        <v>5.6363636363636367</v>
      </c>
      <c r="T365" s="22">
        <f>VLOOKUP($P365,CornerStats!$A$3:$AE$577,10,FALSE)</f>
        <v>5</v>
      </c>
      <c r="U365" s="29">
        <f>VLOOKUP($P365,CornerStats!$A$3:$AE$577,11,FALSE)</f>
        <v>7</v>
      </c>
      <c r="V365" s="29">
        <f>VLOOKUP($P365,CornerStats!$A$3:$AE$577,13,FALSE)</f>
        <v>8.8000000000000007</v>
      </c>
      <c r="W365" s="27">
        <f>VLOOKUP($P365,CornerStats!$A$3:$AE$577,14,FALSE)</f>
        <v>0.90909090909090906</v>
      </c>
      <c r="X365" s="27">
        <f>VLOOKUP($P365,CornerStats!$A$3:$AE$577,16,FALSE)</f>
        <v>1</v>
      </c>
      <c r="Y365" s="27">
        <f>VLOOKUP($P365,CornerStats!$A$3:$AE$577,17,FALSE)</f>
        <v>0.90909090909090906</v>
      </c>
      <c r="Z365" s="27">
        <f>VLOOKUP($P365,CornerStats!$A$3:$AE$577,19,FALSE)</f>
        <v>1</v>
      </c>
      <c r="AA365" s="27">
        <f>VLOOKUP($P365,CornerStats!$A$3:$AE$577,20,FALSE)</f>
        <v>0.18181818181818182</v>
      </c>
      <c r="AB365" s="27">
        <f>VLOOKUP($P365,CornerStats!$A$3:$AE$577,22,FALSE)</f>
        <v>0</v>
      </c>
    </row>
    <row r="366" spans="1:28" hidden="1" x14ac:dyDescent="0.3">
      <c r="A366" s="22">
        <f>VLOOKUP($M366,CornerStats!$A$3:$AE$577,5,FALSE)</f>
        <v>10.454545454545455</v>
      </c>
      <c r="B366" s="22">
        <f>VLOOKUP($M366,CornerStats!$A$3:$AE$577,6,FALSE)</f>
        <v>10.333333333333334</v>
      </c>
      <c r="C366" s="22">
        <f>VLOOKUP($M366,CornerStats!$A$3:$AE$577,8,FALSE)</f>
        <v>5.4545454545454541</v>
      </c>
      <c r="D366" s="22">
        <f>VLOOKUP($M366,CornerStats!$A$3:$AE$577,9,FALSE)</f>
        <v>5.333333333333333</v>
      </c>
      <c r="E366" s="29">
        <f>VLOOKUP($M366,CornerStats!$A$3:$AE$577,11,FALSE)</f>
        <v>5</v>
      </c>
      <c r="F366" s="29">
        <f>VLOOKUP($M366,CornerStats!$A$3:$AE$577,12,FALSE)</f>
        <v>5</v>
      </c>
      <c r="G366" s="27">
        <f>VLOOKUP($M366,CornerStats!$A$3:$AE$577,14,FALSE)</f>
        <v>0.63636363636363635</v>
      </c>
      <c r="H366" s="27">
        <f>VLOOKUP($M366,CornerStats!$A$3:$AE$577,15,FALSE)</f>
        <v>0.66666666666666663</v>
      </c>
      <c r="I366" s="27">
        <f>VLOOKUP($M366,CornerStats!$A$3:$AE$577,17,FALSE)</f>
        <v>0.45454545454545453</v>
      </c>
      <c r="J366" s="27">
        <f>VLOOKUP($M366,CornerStats!$A$3:$AE$577,18,FALSE)</f>
        <v>0.5</v>
      </c>
      <c r="K366" s="27">
        <f>VLOOKUP($M366,CornerStats!$A$3:$AE$577,20,FALSE)</f>
        <v>0.54545454545454541</v>
      </c>
      <c r="L366" s="27">
        <f>VLOOKUP($M366,CornerStats!$A$3:$AE$577,21,FALSE)</f>
        <v>0.5</v>
      </c>
      <c r="M366" s="24" t="str">
        <f>Fixtures!A366</f>
        <v>Hellas Verona</v>
      </c>
      <c r="N366" s="24" t="str">
        <f>Fixtures!E366</f>
        <v>Serie A</v>
      </c>
      <c r="O366" s="25">
        <f>IF(Fixtures!C366&gt;7,Fixtures!D366)</f>
        <v>43842</v>
      </c>
      <c r="P366" s="24" t="str">
        <f>Fixtures!B366</f>
        <v>Genoa</v>
      </c>
      <c r="Q366" s="22">
        <f>VLOOKUP($P366,CornerStats!$A$3:$AE$577,5,FALSE)</f>
        <v>10.545454545454545</v>
      </c>
      <c r="R366" s="22">
        <f>VLOOKUP($P366,CornerStats!$A$3:$AE$577,7,FALSE)</f>
        <v>9.4</v>
      </c>
      <c r="S366" s="22">
        <f>VLOOKUP($P366,CornerStats!$A$3:$AE$577,8,FALSE)</f>
        <v>5.6363636363636367</v>
      </c>
      <c r="T366" s="22">
        <f>VLOOKUP($P366,CornerStats!$A$3:$AE$577,10,FALSE)</f>
        <v>4</v>
      </c>
      <c r="U366" s="29">
        <f>VLOOKUP($P366,CornerStats!$A$3:$AE$577,11,FALSE)</f>
        <v>4.9090909090909092</v>
      </c>
      <c r="V366" s="29">
        <f>VLOOKUP($P366,CornerStats!$A$3:$AE$577,13,FALSE)</f>
        <v>5.4</v>
      </c>
      <c r="W366" s="27">
        <f>VLOOKUP($P366,CornerStats!$A$3:$AE$577,14,FALSE)</f>
        <v>0.63636363636363635</v>
      </c>
      <c r="X366" s="27">
        <f>VLOOKUP($P366,CornerStats!$A$3:$AE$577,16,FALSE)</f>
        <v>0.6</v>
      </c>
      <c r="Y366" s="27">
        <f>VLOOKUP($P366,CornerStats!$A$3:$AE$577,17,FALSE)</f>
        <v>0.45454545454545453</v>
      </c>
      <c r="Z366" s="27">
        <f>VLOOKUP($P366,CornerStats!$A$3:$AE$577,19,FALSE)</f>
        <v>0.4</v>
      </c>
      <c r="AA366" s="27">
        <f>VLOOKUP($P366,CornerStats!$A$3:$AE$577,20,FALSE)</f>
        <v>0.54545454545454541</v>
      </c>
      <c r="AB366" s="27">
        <f>VLOOKUP($P366,CornerStats!$A$3:$AE$577,22,FALSE)</f>
        <v>0.6</v>
      </c>
    </row>
    <row r="367" spans="1:28" hidden="1" x14ac:dyDescent="0.3">
      <c r="A367" s="22">
        <f>VLOOKUP($M367,CornerStats!$A$3:$AE$577,5,FALSE)</f>
        <v>10.454545454545455</v>
      </c>
      <c r="B367" s="22">
        <f>VLOOKUP($M367,CornerStats!$A$3:$AE$577,6,FALSE)</f>
        <v>9.4</v>
      </c>
      <c r="C367" s="22">
        <f>VLOOKUP($M367,CornerStats!$A$3:$AE$577,8,FALSE)</f>
        <v>5.9090909090909092</v>
      </c>
      <c r="D367" s="22">
        <f>VLOOKUP($M367,CornerStats!$A$3:$AE$577,9,FALSE)</f>
        <v>5.4</v>
      </c>
      <c r="E367" s="29">
        <f>VLOOKUP($M367,CornerStats!$A$3:$AE$577,11,FALSE)</f>
        <v>4.5454545454545459</v>
      </c>
      <c r="F367" s="29">
        <f>VLOOKUP($M367,CornerStats!$A$3:$AE$577,12,FALSE)</f>
        <v>4</v>
      </c>
      <c r="G367" s="27">
        <f>VLOOKUP($M367,CornerStats!$A$3:$AE$577,14,FALSE)</f>
        <v>0.81818181818181823</v>
      </c>
      <c r="H367" s="27">
        <f>VLOOKUP($M367,CornerStats!$A$3:$AE$577,15,FALSE)</f>
        <v>0.8</v>
      </c>
      <c r="I367" s="27">
        <f>VLOOKUP($M367,CornerStats!$A$3:$AE$577,17,FALSE)</f>
        <v>0.45454545454545453</v>
      </c>
      <c r="J367" s="27">
        <f>VLOOKUP($M367,CornerStats!$A$3:$AE$577,18,FALSE)</f>
        <v>0.4</v>
      </c>
      <c r="K367" s="27">
        <f>VLOOKUP($M367,CornerStats!$A$3:$AE$577,20,FALSE)</f>
        <v>0.63636363636363635</v>
      </c>
      <c r="L367" s="27">
        <f>VLOOKUP($M367,CornerStats!$A$3:$AE$577,21,FALSE)</f>
        <v>0.8</v>
      </c>
      <c r="M367" s="24" t="str">
        <f>Fixtures!A367</f>
        <v>Internazionale</v>
      </c>
      <c r="N367" s="24" t="str">
        <f>Fixtures!E367</f>
        <v>Serie A</v>
      </c>
      <c r="O367" s="25">
        <f>IF(Fixtures!C367&gt;7,Fixtures!D367)</f>
        <v>43842</v>
      </c>
      <c r="P367" s="24" t="str">
        <f>Fixtures!B367</f>
        <v>Atalanta</v>
      </c>
      <c r="Q367" s="22">
        <f>VLOOKUP($P367,CornerStats!$A$3:$AE$577,5,FALSE)</f>
        <v>10.545454545454545</v>
      </c>
      <c r="R367" s="22">
        <f>VLOOKUP($P367,CornerStats!$A$3:$AE$577,7,FALSE)</f>
        <v>8.6666666666666661</v>
      </c>
      <c r="S367" s="22">
        <f>VLOOKUP($P367,CornerStats!$A$3:$AE$577,8,FALSE)</f>
        <v>6.7272727272727275</v>
      </c>
      <c r="T367" s="22">
        <f>VLOOKUP($P367,CornerStats!$A$3:$AE$577,10,FALSE)</f>
        <v>4.166666666666667</v>
      </c>
      <c r="U367" s="29">
        <f>VLOOKUP($P367,CornerStats!$A$3:$AE$577,11,FALSE)</f>
        <v>3.8181818181818183</v>
      </c>
      <c r="V367" s="29">
        <f>VLOOKUP($P367,CornerStats!$A$3:$AE$577,13,FALSE)</f>
        <v>4.5</v>
      </c>
      <c r="W367" s="27">
        <f>VLOOKUP($P367,CornerStats!$A$3:$AE$577,14,FALSE)</f>
        <v>0.63636363636363635</v>
      </c>
      <c r="X367" s="27">
        <f>VLOOKUP($P367,CornerStats!$A$3:$AE$577,16,FALSE)</f>
        <v>0.5</v>
      </c>
      <c r="Y367" s="27">
        <f>VLOOKUP($P367,CornerStats!$A$3:$AE$577,17,FALSE)</f>
        <v>0.45454545454545453</v>
      </c>
      <c r="Z367" s="27">
        <f>VLOOKUP($P367,CornerStats!$A$3:$AE$577,19,FALSE)</f>
        <v>0.33333333333333331</v>
      </c>
      <c r="AA367" s="27">
        <f>VLOOKUP($P367,CornerStats!$A$3:$AE$577,20,FALSE)</f>
        <v>0.54545454545454541</v>
      </c>
      <c r="AB367" s="27">
        <f>VLOOKUP($P367,CornerStats!$A$3:$AE$577,22,FALSE)</f>
        <v>0.66666666666666663</v>
      </c>
    </row>
    <row r="368" spans="1:28" hidden="1" x14ac:dyDescent="0.3">
      <c r="A368" s="22">
        <f>VLOOKUP($M368,CornerStats!$A$3:$AE$577,5,FALSE)</f>
        <v>10.818181818181818</v>
      </c>
      <c r="B368" s="22">
        <f>VLOOKUP($M368,CornerStats!$A$3:$AE$577,6,FALSE)</f>
        <v>10.199999999999999</v>
      </c>
      <c r="C368" s="22">
        <f>VLOOKUP($M368,CornerStats!$A$3:$AE$577,8,FALSE)</f>
        <v>5.9090909090909092</v>
      </c>
      <c r="D368" s="22">
        <f>VLOOKUP($M368,CornerStats!$A$3:$AE$577,9,FALSE)</f>
        <v>6.8</v>
      </c>
      <c r="E368" s="29">
        <f>VLOOKUP($M368,CornerStats!$A$3:$AE$577,11,FALSE)</f>
        <v>4.9090909090909092</v>
      </c>
      <c r="F368" s="29">
        <f>VLOOKUP($M368,CornerStats!$A$3:$AE$577,12,FALSE)</f>
        <v>3.4</v>
      </c>
      <c r="G368" s="27">
        <f>VLOOKUP($M368,CornerStats!$A$3:$AE$577,14,FALSE)</f>
        <v>0.81818181818181823</v>
      </c>
      <c r="H368" s="27">
        <f>VLOOKUP($M368,CornerStats!$A$3:$AE$577,15,FALSE)</f>
        <v>0.6</v>
      </c>
      <c r="I368" s="27">
        <f>VLOOKUP($M368,CornerStats!$A$3:$AE$577,17,FALSE)</f>
        <v>0.54545454545454541</v>
      </c>
      <c r="J368" s="27">
        <f>VLOOKUP($M368,CornerStats!$A$3:$AE$577,18,FALSE)</f>
        <v>0.6</v>
      </c>
      <c r="K368" s="27">
        <f>VLOOKUP($M368,CornerStats!$A$3:$AE$577,20,FALSE)</f>
        <v>0.45454545454545453</v>
      </c>
      <c r="L368" s="27">
        <f>VLOOKUP($M368,CornerStats!$A$3:$AE$577,21,FALSE)</f>
        <v>0.4</v>
      </c>
      <c r="M368" s="24" t="str">
        <f>Fixtures!A368</f>
        <v>Lazio</v>
      </c>
      <c r="N368" s="24" t="str">
        <f>Fixtures!E368</f>
        <v>Serie A</v>
      </c>
      <c r="O368" s="25">
        <f>IF(Fixtures!C368&gt;7,Fixtures!D368)</f>
        <v>43842</v>
      </c>
      <c r="P368" s="24" t="str">
        <f>Fixtures!B368</f>
        <v>Napoli</v>
      </c>
      <c r="Q368" s="22">
        <f>VLOOKUP($P368,CornerStats!$A$3:$AE$577,5,FALSE)</f>
        <v>10.818181818181818</v>
      </c>
      <c r="R368" s="22">
        <f>VLOOKUP($P368,CornerStats!$A$3:$AE$577,7,FALSE)</f>
        <v>9.5</v>
      </c>
      <c r="S368" s="22">
        <f>VLOOKUP($P368,CornerStats!$A$3:$AE$577,8,FALSE)</f>
        <v>5.9090909090909092</v>
      </c>
      <c r="T368" s="22">
        <f>VLOOKUP($P368,CornerStats!$A$3:$AE$577,10,FALSE)</f>
        <v>4.833333333333333</v>
      </c>
      <c r="U368" s="29">
        <f>VLOOKUP($P368,CornerStats!$A$3:$AE$577,11,FALSE)</f>
        <v>4.9090909090909092</v>
      </c>
      <c r="V368" s="29">
        <f>VLOOKUP($P368,CornerStats!$A$3:$AE$577,13,FALSE)</f>
        <v>4.666666666666667</v>
      </c>
      <c r="W368" s="27">
        <f>VLOOKUP($P368,CornerStats!$A$3:$AE$577,14,FALSE)</f>
        <v>0.72727272727272729</v>
      </c>
      <c r="X368" s="27">
        <f>VLOOKUP($P368,CornerStats!$A$3:$AE$577,16,FALSE)</f>
        <v>0.66666666666666663</v>
      </c>
      <c r="Y368" s="27">
        <f>VLOOKUP($P368,CornerStats!$A$3:$AE$577,17,FALSE)</f>
        <v>0.45454545454545453</v>
      </c>
      <c r="Z368" s="27">
        <f>VLOOKUP($P368,CornerStats!$A$3:$AE$577,19,FALSE)</f>
        <v>0.16666666666666666</v>
      </c>
      <c r="AA368" s="27">
        <f>VLOOKUP($P368,CornerStats!$A$3:$AE$577,20,FALSE)</f>
        <v>0.54545454545454541</v>
      </c>
      <c r="AB368" s="27">
        <f>VLOOKUP($P368,CornerStats!$A$3:$AE$577,22,FALSE)</f>
        <v>0.83333333333333337</v>
      </c>
    </row>
    <row r="369" spans="1:28" hidden="1" x14ac:dyDescent="0.3">
      <c r="A369" s="22">
        <f>VLOOKUP($M369,CornerStats!$A$3:$AE$577,5,FALSE)</f>
        <v>10.818181818181818</v>
      </c>
      <c r="B369" s="22">
        <f>VLOOKUP($M369,CornerStats!$A$3:$AE$577,6,FALSE)</f>
        <v>12</v>
      </c>
      <c r="C369" s="22">
        <f>VLOOKUP($M369,CornerStats!$A$3:$AE$577,8,FALSE)</f>
        <v>5.6363636363636367</v>
      </c>
      <c r="D369" s="22">
        <f>VLOOKUP($M369,CornerStats!$A$3:$AE$577,9,FALSE)</f>
        <v>7.333333333333333</v>
      </c>
      <c r="E369" s="29">
        <f>VLOOKUP($M369,CornerStats!$A$3:$AE$577,11,FALSE)</f>
        <v>5.1818181818181817</v>
      </c>
      <c r="F369" s="29">
        <f>VLOOKUP($M369,CornerStats!$A$3:$AE$577,12,FALSE)</f>
        <v>4.666666666666667</v>
      </c>
      <c r="G369" s="27">
        <f>VLOOKUP($M369,CornerStats!$A$3:$AE$577,14,FALSE)</f>
        <v>0.81818181818181823</v>
      </c>
      <c r="H369" s="27">
        <f>VLOOKUP($M369,CornerStats!$A$3:$AE$577,15,FALSE)</f>
        <v>1</v>
      </c>
      <c r="I369" s="27">
        <f>VLOOKUP($M369,CornerStats!$A$3:$AE$577,17,FALSE)</f>
        <v>0.45454545454545453</v>
      </c>
      <c r="J369" s="27">
        <f>VLOOKUP($M369,CornerStats!$A$3:$AE$577,18,FALSE)</f>
        <v>0.5</v>
      </c>
      <c r="K369" s="27">
        <f>VLOOKUP($M369,CornerStats!$A$3:$AE$577,20,FALSE)</f>
        <v>0.54545454545454541</v>
      </c>
      <c r="L369" s="27">
        <f>VLOOKUP($M369,CornerStats!$A$3:$AE$577,21,FALSE)</f>
        <v>0.5</v>
      </c>
      <c r="M369" s="24" t="str">
        <f>Fixtures!A369</f>
        <v>Parma</v>
      </c>
      <c r="N369" s="24" t="str">
        <f>Fixtures!E369</f>
        <v>Serie A</v>
      </c>
      <c r="O369" s="25">
        <f>IF(Fixtures!C369&gt;7,Fixtures!D369)</f>
        <v>43842</v>
      </c>
      <c r="P369" s="24" t="str">
        <f>Fixtures!B369</f>
        <v>Lecce</v>
      </c>
      <c r="Q369" s="22">
        <f>VLOOKUP($P369,CornerStats!$A$3:$AE$577,5,FALSE)</f>
        <v>12.363636363636363</v>
      </c>
      <c r="R369" s="22">
        <f>VLOOKUP($P369,CornerStats!$A$3:$AE$577,7,FALSE)</f>
        <v>12.166666666666666</v>
      </c>
      <c r="S369" s="22">
        <f>VLOOKUP($P369,CornerStats!$A$3:$AE$577,8,FALSE)</f>
        <v>3.8181818181818183</v>
      </c>
      <c r="T369" s="22">
        <f>VLOOKUP($P369,CornerStats!$A$3:$AE$577,10,FALSE)</f>
        <v>3.8333333333333335</v>
      </c>
      <c r="U369" s="29">
        <f>VLOOKUP($P369,CornerStats!$A$3:$AE$577,11,FALSE)</f>
        <v>8.545454545454545</v>
      </c>
      <c r="V369" s="29">
        <f>VLOOKUP($P369,CornerStats!$A$3:$AE$577,13,FALSE)</f>
        <v>8.3333333333333339</v>
      </c>
      <c r="W369" s="27">
        <f>VLOOKUP($P369,CornerStats!$A$3:$AE$577,14,FALSE)</f>
        <v>1</v>
      </c>
      <c r="X369" s="27">
        <f>VLOOKUP($P369,CornerStats!$A$3:$AE$577,16,FALSE)</f>
        <v>1</v>
      </c>
      <c r="Y369" s="27">
        <f>VLOOKUP($P369,CornerStats!$A$3:$AE$577,17,FALSE)</f>
        <v>0.63636363636363635</v>
      </c>
      <c r="Z369" s="27">
        <f>VLOOKUP($P369,CornerStats!$A$3:$AE$577,19,FALSE)</f>
        <v>0.66666666666666663</v>
      </c>
      <c r="AA369" s="27">
        <f>VLOOKUP($P369,CornerStats!$A$3:$AE$577,20,FALSE)</f>
        <v>0.45454545454545453</v>
      </c>
      <c r="AB369" s="27">
        <f>VLOOKUP($P369,CornerStats!$A$3:$AE$577,22,FALSE)</f>
        <v>0.5</v>
      </c>
    </row>
    <row r="370" spans="1:28" hidden="1" x14ac:dyDescent="0.3">
      <c r="A370" s="22">
        <f>VLOOKUP($M370,CornerStats!$A$3:$AE$577,5,FALSE)</f>
        <v>10.363636363636363</v>
      </c>
      <c r="B370" s="22">
        <f>VLOOKUP($M370,CornerStats!$A$3:$AE$577,6,FALSE)</f>
        <v>9.3333333333333339</v>
      </c>
      <c r="C370" s="22">
        <f>VLOOKUP($M370,CornerStats!$A$3:$AE$577,8,FALSE)</f>
        <v>6.3636363636363633</v>
      </c>
      <c r="D370" s="22">
        <f>VLOOKUP($M370,CornerStats!$A$3:$AE$577,9,FALSE)</f>
        <v>6.5</v>
      </c>
      <c r="E370" s="29">
        <f>VLOOKUP($M370,CornerStats!$A$3:$AE$577,11,FALSE)</f>
        <v>4</v>
      </c>
      <c r="F370" s="29">
        <f>VLOOKUP($M370,CornerStats!$A$3:$AE$577,12,FALSE)</f>
        <v>2.8333333333333335</v>
      </c>
      <c r="G370" s="27">
        <f>VLOOKUP($M370,CornerStats!$A$3:$AE$577,14,FALSE)</f>
        <v>0.54545454545454541</v>
      </c>
      <c r="H370" s="27">
        <f>VLOOKUP($M370,CornerStats!$A$3:$AE$577,15,FALSE)</f>
        <v>0.5</v>
      </c>
      <c r="I370" s="27">
        <f>VLOOKUP($M370,CornerStats!$A$3:$AE$577,17,FALSE)</f>
        <v>0.45454545454545453</v>
      </c>
      <c r="J370" s="27">
        <f>VLOOKUP($M370,CornerStats!$A$3:$AE$577,18,FALSE)</f>
        <v>0.33333333333333331</v>
      </c>
      <c r="K370" s="27">
        <f>VLOOKUP($M370,CornerStats!$A$3:$AE$577,20,FALSE)</f>
        <v>0.54545454545454541</v>
      </c>
      <c r="L370" s="27">
        <f>VLOOKUP($M370,CornerStats!$A$3:$AE$577,21,FALSE)</f>
        <v>0.66666666666666663</v>
      </c>
      <c r="M370" s="24" t="str">
        <f>Fixtures!A370</f>
        <v>Roma</v>
      </c>
      <c r="N370" s="24" t="str">
        <f>Fixtures!E370</f>
        <v>Serie A</v>
      </c>
      <c r="O370" s="25">
        <f>IF(Fixtures!C370&gt;7,Fixtures!D370)</f>
        <v>43842</v>
      </c>
      <c r="P370" s="24" t="str">
        <f>Fixtures!B370</f>
        <v>Juventus</v>
      </c>
      <c r="Q370" s="22">
        <f>VLOOKUP($P370,CornerStats!$A$3:$AE$577,5,FALSE)</f>
        <v>11.545454545454545</v>
      </c>
      <c r="R370" s="22">
        <f>VLOOKUP($P370,CornerStats!$A$3:$AE$577,7,FALSE)</f>
        <v>12.166666666666666</v>
      </c>
      <c r="S370" s="22">
        <f>VLOOKUP($P370,CornerStats!$A$3:$AE$577,8,FALSE)</f>
        <v>6.1818181818181817</v>
      </c>
      <c r="T370" s="22">
        <f>VLOOKUP($P370,CornerStats!$A$3:$AE$577,10,FALSE)</f>
        <v>5.5</v>
      </c>
      <c r="U370" s="29">
        <f>VLOOKUP($P370,CornerStats!$A$3:$AE$577,11,FALSE)</f>
        <v>5.3636363636363633</v>
      </c>
      <c r="V370" s="29">
        <f>VLOOKUP($P370,CornerStats!$A$3:$AE$577,13,FALSE)</f>
        <v>6.666666666666667</v>
      </c>
      <c r="W370" s="27">
        <f>VLOOKUP($P370,CornerStats!$A$3:$AE$577,14,FALSE)</f>
        <v>0.72727272727272729</v>
      </c>
      <c r="X370" s="27">
        <f>VLOOKUP($P370,CornerStats!$A$3:$AE$577,16,FALSE)</f>
        <v>0.83333333333333337</v>
      </c>
      <c r="Y370" s="27">
        <f>VLOOKUP($P370,CornerStats!$A$3:$AE$577,17,FALSE)</f>
        <v>0.54545454545454541</v>
      </c>
      <c r="Z370" s="27">
        <f>VLOOKUP($P370,CornerStats!$A$3:$AE$577,19,FALSE)</f>
        <v>0.5</v>
      </c>
      <c r="AA370" s="27">
        <f>VLOOKUP($P370,CornerStats!$A$3:$AE$577,20,FALSE)</f>
        <v>0.45454545454545453</v>
      </c>
      <c r="AB370" s="27">
        <f>VLOOKUP($P370,CornerStats!$A$3:$AE$577,22,FALSE)</f>
        <v>0.5</v>
      </c>
    </row>
    <row r="371" spans="1:28" hidden="1" x14ac:dyDescent="0.3">
      <c r="A371" s="22">
        <f>VLOOKUP($M371,CornerStats!$A$3:$AE$577,5,FALSE)</f>
        <v>12.818181818181818</v>
      </c>
      <c r="B371" s="22">
        <f>VLOOKUP($M371,CornerStats!$A$3:$AE$577,6,FALSE)</f>
        <v>14.2</v>
      </c>
      <c r="C371" s="22">
        <f>VLOOKUP($M371,CornerStats!$A$3:$AE$577,8,FALSE)</f>
        <v>5.6363636363636367</v>
      </c>
      <c r="D371" s="22">
        <f>VLOOKUP($M371,CornerStats!$A$3:$AE$577,9,FALSE)</f>
        <v>7</v>
      </c>
      <c r="E371" s="29">
        <f>VLOOKUP($M371,CornerStats!$A$3:$AE$577,11,FALSE)</f>
        <v>7.1818181818181817</v>
      </c>
      <c r="F371" s="29">
        <f>VLOOKUP($M371,CornerStats!$A$3:$AE$577,12,FALSE)</f>
        <v>7.2</v>
      </c>
      <c r="G371" s="27">
        <f>VLOOKUP($M371,CornerStats!$A$3:$AE$577,14,FALSE)</f>
        <v>0.90909090909090906</v>
      </c>
      <c r="H371" s="27">
        <f>VLOOKUP($M371,CornerStats!$A$3:$AE$577,15,FALSE)</f>
        <v>1</v>
      </c>
      <c r="I371" s="27">
        <f>VLOOKUP($M371,CornerStats!$A$3:$AE$577,17,FALSE)</f>
        <v>0.81818181818181823</v>
      </c>
      <c r="J371" s="27">
        <f>VLOOKUP($M371,CornerStats!$A$3:$AE$577,18,FALSE)</f>
        <v>1</v>
      </c>
      <c r="K371" s="27">
        <f>VLOOKUP($M371,CornerStats!$A$3:$AE$577,20,FALSE)</f>
        <v>0.18181818181818182</v>
      </c>
      <c r="L371" s="27">
        <f>VLOOKUP($M371,CornerStats!$A$3:$AE$577,21,FALSE)</f>
        <v>0</v>
      </c>
      <c r="M371" s="24" t="str">
        <f>Fixtures!A371</f>
        <v>Sampdoria</v>
      </c>
      <c r="N371" s="24" t="str">
        <f>Fixtures!E371</f>
        <v>Serie A</v>
      </c>
      <c r="O371" s="25">
        <f>IF(Fixtures!C371&gt;7,Fixtures!D371)</f>
        <v>43842</v>
      </c>
      <c r="P371" s="24" t="str">
        <f>Fixtures!B371</f>
        <v>Brescia</v>
      </c>
      <c r="Q371" s="22">
        <f>VLOOKUP($P371,CornerStats!$A$3:$AE$577,5,FALSE)</f>
        <v>11.5</v>
      </c>
      <c r="R371" s="22">
        <f>VLOOKUP($P371,CornerStats!$A$3:$AE$577,7,FALSE)</f>
        <v>10.666666666666666</v>
      </c>
      <c r="S371" s="22">
        <f>VLOOKUP($P371,CornerStats!$A$3:$AE$577,8,FALSE)</f>
        <v>5.2</v>
      </c>
      <c r="T371" s="22">
        <f>VLOOKUP($P371,CornerStats!$A$3:$AE$577,10,FALSE)</f>
        <v>5.166666666666667</v>
      </c>
      <c r="U371" s="29">
        <f>VLOOKUP($P371,CornerStats!$A$3:$AE$577,11,FALSE)</f>
        <v>6.3</v>
      </c>
      <c r="V371" s="29">
        <f>VLOOKUP($P371,CornerStats!$A$3:$AE$577,13,FALSE)</f>
        <v>5.5</v>
      </c>
      <c r="W371" s="27">
        <f>VLOOKUP($P371,CornerStats!$A$3:$AE$577,14,FALSE)</f>
        <v>0.6</v>
      </c>
      <c r="X371" s="27">
        <f>VLOOKUP($P371,CornerStats!$A$3:$AE$577,16,FALSE)</f>
        <v>0.5</v>
      </c>
      <c r="Y371" s="27">
        <f>VLOOKUP($P371,CornerStats!$A$3:$AE$577,17,FALSE)</f>
        <v>0.6</v>
      </c>
      <c r="Z371" s="27">
        <f>VLOOKUP($P371,CornerStats!$A$3:$AE$577,19,FALSE)</f>
        <v>0.5</v>
      </c>
      <c r="AA371" s="27">
        <f>VLOOKUP($P371,CornerStats!$A$3:$AE$577,20,FALSE)</f>
        <v>0.4</v>
      </c>
      <c r="AB371" s="27">
        <f>VLOOKUP($P371,CornerStats!$A$3:$AE$577,22,FALSE)</f>
        <v>0.5</v>
      </c>
    </row>
    <row r="372" spans="1:28" hidden="1" x14ac:dyDescent="0.3">
      <c r="A372" s="22">
        <f>VLOOKUP($M372,CornerStats!$A$3:$AE$577,5,FALSE)</f>
        <v>12.090909090909092</v>
      </c>
      <c r="B372" s="22">
        <f>VLOOKUP($M372,CornerStats!$A$3:$AE$577,6,FALSE)</f>
        <v>12.166666666666666</v>
      </c>
      <c r="C372" s="22">
        <f>VLOOKUP($M372,CornerStats!$A$3:$AE$577,8,FALSE)</f>
        <v>5.1818181818181817</v>
      </c>
      <c r="D372" s="22">
        <f>VLOOKUP($M372,CornerStats!$A$3:$AE$577,9,FALSE)</f>
        <v>6.166666666666667</v>
      </c>
      <c r="E372" s="29">
        <f>VLOOKUP($M372,CornerStats!$A$3:$AE$577,11,FALSE)</f>
        <v>6.9090909090909092</v>
      </c>
      <c r="F372" s="29">
        <f>VLOOKUP($M372,CornerStats!$A$3:$AE$577,12,FALSE)</f>
        <v>6</v>
      </c>
      <c r="G372" s="27">
        <f>VLOOKUP($M372,CornerStats!$A$3:$AE$577,14,FALSE)</f>
        <v>0.81818181818181823</v>
      </c>
      <c r="H372" s="27">
        <f>VLOOKUP($M372,CornerStats!$A$3:$AE$577,15,FALSE)</f>
        <v>0.83333333333333337</v>
      </c>
      <c r="I372" s="27">
        <f>VLOOKUP($M372,CornerStats!$A$3:$AE$577,17,FALSE)</f>
        <v>0.45454545454545453</v>
      </c>
      <c r="J372" s="27">
        <f>VLOOKUP($M372,CornerStats!$A$3:$AE$577,18,FALSE)</f>
        <v>0.5</v>
      </c>
      <c r="K372" s="27">
        <f>VLOOKUP($M372,CornerStats!$A$3:$AE$577,20,FALSE)</f>
        <v>0.54545454545454541</v>
      </c>
      <c r="L372" s="27">
        <f>VLOOKUP($M372,CornerStats!$A$3:$AE$577,21,FALSE)</f>
        <v>0.5</v>
      </c>
      <c r="M372" s="24" t="str">
        <f>Fixtures!A372</f>
        <v>Torino</v>
      </c>
      <c r="N372" s="24" t="str">
        <f>Fixtures!E372</f>
        <v>Serie A</v>
      </c>
      <c r="O372" s="25">
        <f>IF(Fixtures!C372&gt;7,Fixtures!D372)</f>
        <v>43842</v>
      </c>
      <c r="P372" s="24" t="str">
        <f>Fixtures!B372</f>
        <v>Bologna</v>
      </c>
      <c r="Q372" s="22">
        <f>VLOOKUP($P372,CornerStats!$A$3:$AE$577,5,FALSE)</f>
        <v>9.9090909090909083</v>
      </c>
      <c r="R372" s="22">
        <f>VLOOKUP($P372,CornerStats!$A$3:$AE$577,7,FALSE)</f>
        <v>9.1666666666666661</v>
      </c>
      <c r="S372" s="22">
        <f>VLOOKUP($P372,CornerStats!$A$3:$AE$577,8,FALSE)</f>
        <v>5.7272727272727275</v>
      </c>
      <c r="T372" s="22">
        <f>VLOOKUP($P372,CornerStats!$A$3:$AE$577,10,FALSE)</f>
        <v>5.166666666666667</v>
      </c>
      <c r="U372" s="29">
        <f>VLOOKUP($P372,CornerStats!$A$3:$AE$577,11,FALSE)</f>
        <v>4.1818181818181817</v>
      </c>
      <c r="V372" s="29">
        <f>VLOOKUP($P372,CornerStats!$A$3:$AE$577,13,FALSE)</f>
        <v>4</v>
      </c>
      <c r="W372" s="27">
        <f>VLOOKUP($P372,CornerStats!$A$3:$AE$577,14,FALSE)</f>
        <v>0.72727272727272729</v>
      </c>
      <c r="X372" s="27">
        <f>VLOOKUP($P372,CornerStats!$A$3:$AE$577,16,FALSE)</f>
        <v>0.66666666666666663</v>
      </c>
      <c r="Y372" s="27">
        <f>VLOOKUP($P372,CornerStats!$A$3:$AE$577,17,FALSE)</f>
        <v>0.36363636363636365</v>
      </c>
      <c r="Z372" s="27">
        <f>VLOOKUP($P372,CornerStats!$A$3:$AE$577,19,FALSE)</f>
        <v>0.33333333333333331</v>
      </c>
      <c r="AA372" s="27">
        <f>VLOOKUP($P372,CornerStats!$A$3:$AE$577,20,FALSE)</f>
        <v>0.63636363636363635</v>
      </c>
      <c r="AB372" s="27">
        <f>VLOOKUP($P372,CornerStats!$A$3:$AE$577,22,FALSE)</f>
        <v>0.66666666666666663</v>
      </c>
    </row>
    <row r="373" spans="1:28" hidden="1" x14ac:dyDescent="0.3">
      <c r="A373" s="22">
        <f>VLOOKUP($M373,CornerStats!$A$3:$AE$577,5,FALSE)</f>
        <v>10.909090909090908</v>
      </c>
      <c r="B373" s="22">
        <f>VLOOKUP($M373,CornerStats!$A$3:$AE$577,6,FALSE)</f>
        <v>10.166666666666666</v>
      </c>
      <c r="C373" s="22">
        <f>VLOOKUP($M373,CornerStats!$A$3:$AE$577,8,FALSE)</f>
        <v>4.9090909090909092</v>
      </c>
      <c r="D373" s="22">
        <f>VLOOKUP($M373,CornerStats!$A$3:$AE$577,9,FALSE)</f>
        <v>5.833333333333333</v>
      </c>
      <c r="E373" s="29">
        <f>VLOOKUP($M373,CornerStats!$A$3:$AE$577,11,FALSE)</f>
        <v>6</v>
      </c>
      <c r="F373" s="29">
        <f>VLOOKUP($M373,CornerStats!$A$3:$AE$577,12,FALSE)</f>
        <v>4.333333333333333</v>
      </c>
      <c r="G373" s="27">
        <f>VLOOKUP($M373,CornerStats!$A$3:$AE$577,14,FALSE)</f>
        <v>0.81818181818181823</v>
      </c>
      <c r="H373" s="27">
        <f>VLOOKUP($M373,CornerStats!$A$3:$AE$577,15,FALSE)</f>
        <v>0.83333333333333337</v>
      </c>
      <c r="I373" s="27">
        <f>VLOOKUP($M373,CornerStats!$A$3:$AE$577,17,FALSE)</f>
        <v>0.54545454545454541</v>
      </c>
      <c r="J373" s="27">
        <f>VLOOKUP($M373,CornerStats!$A$3:$AE$577,18,FALSE)</f>
        <v>0.33333333333333331</v>
      </c>
      <c r="K373" s="27">
        <f>VLOOKUP($M373,CornerStats!$A$3:$AE$577,20,FALSE)</f>
        <v>0.54545454545454541</v>
      </c>
      <c r="L373" s="27">
        <f>VLOOKUP($M373,CornerStats!$A$3:$AE$577,21,FALSE)</f>
        <v>0.66666666666666663</v>
      </c>
      <c r="M373" s="24" t="str">
        <f>Fixtures!A373</f>
        <v>Udinese</v>
      </c>
      <c r="N373" s="24" t="str">
        <f>Fixtures!E373</f>
        <v>Serie A</v>
      </c>
      <c r="O373" s="25">
        <f>IF(Fixtures!C373&gt;7,Fixtures!D373)</f>
        <v>43842</v>
      </c>
      <c r="P373" s="24" t="str">
        <f>Fixtures!B373</f>
        <v>Sassuolo</v>
      </c>
      <c r="Q373" s="22">
        <f>VLOOKUP($P373,CornerStats!$A$3:$AE$577,5,FALSE)</f>
        <v>11.5</v>
      </c>
      <c r="R373" s="22">
        <f>VLOOKUP($P373,CornerStats!$A$3:$AE$577,7,FALSE)</f>
        <v>11.6</v>
      </c>
      <c r="S373" s="22">
        <f>VLOOKUP($P373,CornerStats!$A$3:$AE$577,8,FALSE)</f>
        <v>5</v>
      </c>
      <c r="T373" s="22">
        <f>VLOOKUP($P373,CornerStats!$A$3:$AE$577,10,FALSE)</f>
        <v>4.8</v>
      </c>
      <c r="U373" s="29">
        <f>VLOOKUP($P373,CornerStats!$A$3:$AE$577,11,FALSE)</f>
        <v>6.5</v>
      </c>
      <c r="V373" s="29">
        <f>VLOOKUP($P373,CornerStats!$A$3:$AE$577,13,FALSE)</f>
        <v>6.8</v>
      </c>
      <c r="W373" s="27">
        <f>VLOOKUP($P373,CornerStats!$A$3:$AE$577,14,FALSE)</f>
        <v>1</v>
      </c>
      <c r="X373" s="27">
        <f>VLOOKUP($P373,CornerStats!$A$3:$AE$577,16,FALSE)</f>
        <v>1</v>
      </c>
      <c r="Y373" s="27">
        <f>VLOOKUP($P373,CornerStats!$A$3:$AE$577,17,FALSE)</f>
        <v>0.5</v>
      </c>
      <c r="Z373" s="27">
        <f>VLOOKUP($P373,CornerStats!$A$3:$AE$577,19,FALSE)</f>
        <v>0.6</v>
      </c>
      <c r="AA373" s="27">
        <f>VLOOKUP($P373,CornerStats!$A$3:$AE$577,20,FALSE)</f>
        <v>0.5</v>
      </c>
      <c r="AB373" s="27">
        <f>VLOOKUP($P373,CornerStats!$A$3:$AE$577,22,FALSE)</f>
        <v>0.4</v>
      </c>
    </row>
    <row r="374" spans="1:28" hidden="1" x14ac:dyDescent="0.3">
      <c r="A374" s="22">
        <f>VLOOKUP($M374,CornerStats!$A$3:$AE$577,5,FALSE)</f>
        <v>10.166666666666666</v>
      </c>
      <c r="B374" s="22">
        <f>VLOOKUP($M374,CornerStats!$A$3:$AE$577,6,FALSE)</f>
        <v>9.1666666666666661</v>
      </c>
      <c r="C374" s="22">
        <f>VLOOKUP($M374,CornerStats!$A$3:$AE$577,8,FALSE)</f>
        <v>7.416666666666667</v>
      </c>
      <c r="D374" s="22">
        <f>VLOOKUP($M374,CornerStats!$A$3:$AE$577,9,FALSE)</f>
        <v>6</v>
      </c>
      <c r="E374" s="29">
        <f>VLOOKUP($M374,CornerStats!$A$3:$AE$577,11,FALSE)</f>
        <v>2.75</v>
      </c>
      <c r="F374" s="29">
        <f>VLOOKUP($M374,CornerStats!$A$3:$AE$577,12,FALSE)</f>
        <v>3.1666666666666665</v>
      </c>
      <c r="G374" s="27">
        <f>VLOOKUP($M374,CornerStats!$A$3:$AE$577,14,FALSE)</f>
        <v>0.66666666666666663</v>
      </c>
      <c r="H374" s="27">
        <f>VLOOKUP($M374,CornerStats!$A$3:$AE$577,15,FALSE)</f>
        <v>0.33333333333333331</v>
      </c>
      <c r="I374" s="27">
        <f>VLOOKUP($M374,CornerStats!$A$3:$AE$577,17,FALSE)</f>
        <v>0.5</v>
      </c>
      <c r="J374" s="27">
        <f>VLOOKUP($M374,CornerStats!$A$3:$AE$577,18,FALSE)</f>
        <v>0.33333333333333331</v>
      </c>
      <c r="K374" s="27">
        <f>VLOOKUP($M374,CornerStats!$A$3:$AE$577,20,FALSE)</f>
        <v>0.66666666666666663</v>
      </c>
      <c r="L374" s="27">
        <f>VLOOKUP($M374,CornerStats!$A$3:$AE$577,21,FALSE)</f>
        <v>0.66666666666666663</v>
      </c>
      <c r="M374" s="24" t="str">
        <f>Fixtures!A374</f>
        <v>PSG</v>
      </c>
      <c r="N374" s="24" t="str">
        <f>Fixtures!E374</f>
        <v>Ligue 1</v>
      </c>
      <c r="O374" s="25">
        <f>IF(Fixtures!C374&gt;7,Fixtures!D374)</f>
        <v>43842</v>
      </c>
      <c r="P374" s="24" t="str">
        <f>Fixtures!B374</f>
        <v>Monaco</v>
      </c>
      <c r="Q374" s="22">
        <f>VLOOKUP($P374,CornerStats!$A$3:$AE$577,5,FALSE)</f>
        <v>9.1666666666666661</v>
      </c>
      <c r="R374" s="22">
        <f>VLOOKUP($P374,CornerStats!$A$3:$AE$577,7,FALSE)</f>
        <v>9</v>
      </c>
      <c r="S374" s="22">
        <f>VLOOKUP($P374,CornerStats!$A$3:$AE$577,8,FALSE)</f>
        <v>4.333333333333333</v>
      </c>
      <c r="T374" s="22">
        <f>VLOOKUP($P374,CornerStats!$A$3:$AE$577,10,FALSE)</f>
        <v>3.8333333333333335</v>
      </c>
      <c r="U374" s="29">
        <f>VLOOKUP($P374,CornerStats!$A$3:$AE$577,11,FALSE)</f>
        <v>4.833333333333333</v>
      </c>
      <c r="V374" s="29">
        <f>VLOOKUP($P374,CornerStats!$A$3:$AE$577,13,FALSE)</f>
        <v>5.166666666666667</v>
      </c>
      <c r="W374" s="27">
        <f>VLOOKUP($P374,CornerStats!$A$3:$AE$577,14,FALSE)</f>
        <v>0.58333333333333337</v>
      </c>
      <c r="X374" s="27">
        <f>VLOOKUP($P374,CornerStats!$A$3:$AE$577,16,FALSE)</f>
        <v>0.66666666666666663</v>
      </c>
      <c r="Y374" s="27">
        <f>VLOOKUP($P374,CornerStats!$A$3:$AE$577,17,FALSE)</f>
        <v>0.25</v>
      </c>
      <c r="Z374" s="27">
        <f>VLOOKUP($P374,CornerStats!$A$3:$AE$577,19,FALSE)</f>
        <v>0.16666666666666666</v>
      </c>
      <c r="AA374" s="27">
        <f>VLOOKUP($P374,CornerStats!$A$3:$AE$577,20,FALSE)</f>
        <v>0.75</v>
      </c>
      <c r="AB374" s="27">
        <f>VLOOKUP($P374,CornerStats!$A$3:$AE$577,22,FALSE)</f>
        <v>0.83333333333333337</v>
      </c>
    </row>
    <row r="375" spans="1:28" hidden="1" x14ac:dyDescent="0.3">
      <c r="A375" s="22">
        <f>VLOOKUP($M375,CornerStats!$A$3:$AE$577,5,FALSE)</f>
        <v>9.4</v>
      </c>
      <c r="B375" s="22">
        <f>VLOOKUP($M375,CornerStats!$A$3:$AE$577,6,FALSE)</f>
        <v>9</v>
      </c>
      <c r="C375" s="22">
        <f>VLOOKUP($M375,CornerStats!$A$3:$AE$577,8,FALSE)</f>
        <v>5.3</v>
      </c>
      <c r="D375" s="22">
        <f>VLOOKUP($M375,CornerStats!$A$3:$AE$577,9,FALSE)</f>
        <v>5.4</v>
      </c>
      <c r="E375" s="29">
        <f>VLOOKUP($M375,CornerStats!$A$3:$AE$577,11,FALSE)</f>
        <v>4.0999999999999996</v>
      </c>
      <c r="F375" s="29">
        <f>VLOOKUP($M375,CornerStats!$A$3:$AE$577,12,FALSE)</f>
        <v>3.6</v>
      </c>
      <c r="G375" s="27">
        <f>VLOOKUP($M375,CornerStats!$A$3:$AE$577,14,FALSE)</f>
        <v>0.6</v>
      </c>
      <c r="H375" s="27">
        <f>VLOOKUP($M375,CornerStats!$A$3:$AE$577,15,FALSE)</f>
        <v>0.6</v>
      </c>
      <c r="I375" s="27">
        <f>VLOOKUP($M375,CornerStats!$A$3:$AE$577,17,FALSE)</f>
        <v>0.3</v>
      </c>
      <c r="J375" s="27">
        <f>VLOOKUP($M375,CornerStats!$A$3:$AE$577,18,FALSE)</f>
        <v>0</v>
      </c>
      <c r="K375" s="27">
        <f>VLOOKUP($M375,CornerStats!$A$3:$AE$577,20,FALSE)</f>
        <v>0.9</v>
      </c>
      <c r="L375" s="27">
        <f>VLOOKUP($M375,CornerStats!$A$3:$AE$577,21,FALSE)</f>
        <v>1</v>
      </c>
      <c r="M375" s="24" t="str">
        <f>Fixtures!A375</f>
        <v>Schalke 04</v>
      </c>
      <c r="N375" s="24" t="str">
        <f>Fixtures!E375</f>
        <v>Bundesliga</v>
      </c>
      <c r="O375" s="25">
        <f>IF(Fixtures!C375&gt;7,Fixtures!D375)</f>
        <v>43847</v>
      </c>
      <c r="P375" s="24" t="str">
        <f>Fixtures!B375</f>
        <v>Borussia M'gladbach</v>
      </c>
      <c r="Q375" s="22">
        <f>VLOOKUP($P375,CornerStats!$A$3:$AE$577,5,FALSE)</f>
        <v>11.6</v>
      </c>
      <c r="R375" s="22">
        <f>VLOOKUP($P375,CornerStats!$A$3:$AE$577,7,FALSE)</f>
        <v>11.4</v>
      </c>
      <c r="S375" s="22">
        <f>VLOOKUP($P375,CornerStats!$A$3:$AE$577,8,FALSE)</f>
        <v>5.9</v>
      </c>
      <c r="T375" s="22">
        <f>VLOOKUP($P375,CornerStats!$A$3:$AE$577,10,FALSE)</f>
        <v>5</v>
      </c>
      <c r="U375" s="29">
        <f>VLOOKUP($P375,CornerStats!$A$3:$AE$577,11,FALSE)</f>
        <v>5.7</v>
      </c>
      <c r="V375" s="29">
        <f>VLOOKUP($P375,CornerStats!$A$3:$AE$577,13,FALSE)</f>
        <v>6.4</v>
      </c>
      <c r="W375" s="27">
        <f>VLOOKUP($P375,CornerStats!$A$3:$AE$577,14,FALSE)</f>
        <v>0.8</v>
      </c>
      <c r="X375" s="27">
        <f>VLOOKUP($P375,CornerStats!$A$3:$AE$577,16,FALSE)</f>
        <v>0.6</v>
      </c>
      <c r="Y375" s="27">
        <f>VLOOKUP($P375,CornerStats!$A$3:$AE$577,17,FALSE)</f>
        <v>0.7</v>
      </c>
      <c r="Z375" s="27">
        <f>VLOOKUP($P375,CornerStats!$A$3:$AE$577,19,FALSE)</f>
        <v>0.6</v>
      </c>
      <c r="AA375" s="27">
        <f>VLOOKUP($P375,CornerStats!$A$3:$AE$577,20,FALSE)</f>
        <v>0.6</v>
      </c>
      <c r="AB375" s="27">
        <f>VLOOKUP($P375,CornerStats!$A$3:$AE$577,22,FALSE)</f>
        <v>0.6</v>
      </c>
    </row>
    <row r="376" spans="1:28" hidden="1" x14ac:dyDescent="0.3">
      <c r="A376" s="22">
        <f>VLOOKUP($M376,CornerStats!$A$3:$AE$577,5,FALSE)</f>
        <v>14.545454545454545</v>
      </c>
      <c r="B376" s="22">
        <f>VLOOKUP($M376,CornerStats!$A$3:$AE$577,6,FALSE)</f>
        <v>16.666666666666668</v>
      </c>
      <c r="C376" s="22">
        <f>VLOOKUP($M376,CornerStats!$A$3:$AE$577,8,FALSE)</f>
        <v>8.2727272727272734</v>
      </c>
      <c r="D376" s="22">
        <f>VLOOKUP($M376,CornerStats!$A$3:$AE$577,9,FALSE)</f>
        <v>10.666666666666666</v>
      </c>
      <c r="E376" s="29">
        <f>VLOOKUP($M376,CornerStats!$A$3:$AE$577,11,FALSE)</f>
        <v>6.2727272727272725</v>
      </c>
      <c r="F376" s="29">
        <f>VLOOKUP($M376,CornerStats!$A$3:$AE$577,12,FALSE)</f>
        <v>6</v>
      </c>
      <c r="G376" s="27">
        <f>VLOOKUP($M376,CornerStats!$A$3:$AE$577,14,FALSE)</f>
        <v>0.81818181818181823</v>
      </c>
      <c r="H376" s="27">
        <f>VLOOKUP($M376,CornerStats!$A$3:$AE$577,15,FALSE)</f>
        <v>1</v>
      </c>
      <c r="I376" s="27">
        <f>VLOOKUP($M376,CornerStats!$A$3:$AE$577,17,FALSE)</f>
        <v>0.72727272727272729</v>
      </c>
      <c r="J376" s="27">
        <f>VLOOKUP($M376,CornerStats!$A$3:$AE$577,18,FALSE)</f>
        <v>1</v>
      </c>
      <c r="K376" s="27">
        <f>VLOOKUP($M376,CornerStats!$A$3:$AE$577,20,FALSE)</f>
        <v>0.27272727272727271</v>
      </c>
      <c r="L376" s="27">
        <f>VLOOKUP($M376,CornerStats!$A$3:$AE$577,21,FALSE)</f>
        <v>0</v>
      </c>
      <c r="M376" s="24" t="str">
        <f>Fixtures!A376</f>
        <v>Arsenal</v>
      </c>
      <c r="N376" s="24" t="str">
        <f>Fixtures!E376</f>
        <v>Premier League</v>
      </c>
      <c r="O376" s="25">
        <f>IF(Fixtures!C376&gt;7,Fixtures!D376)</f>
        <v>43848</v>
      </c>
      <c r="P376" s="24" t="str">
        <f>Fixtures!B376</f>
        <v>Sheffield United</v>
      </c>
      <c r="Q376" s="22">
        <f>VLOOKUP($P376,CornerStats!$A$3:$AE$577,5,FALSE)</f>
        <v>12.818181818181818</v>
      </c>
      <c r="R376" s="22">
        <f>VLOOKUP($P376,CornerStats!$A$3:$AE$577,7,FALSE)</f>
        <v>11.4</v>
      </c>
      <c r="S376" s="22">
        <f>VLOOKUP($P376,CornerStats!$A$3:$AE$577,8,FALSE)</f>
        <v>6.2727272727272725</v>
      </c>
      <c r="T376" s="22">
        <f>VLOOKUP($P376,CornerStats!$A$3:$AE$577,10,FALSE)</f>
        <v>4.4000000000000004</v>
      </c>
      <c r="U376" s="29">
        <f>VLOOKUP($P376,CornerStats!$A$3:$AE$577,11,FALSE)</f>
        <v>6.5454545454545459</v>
      </c>
      <c r="V376" s="29">
        <f>VLOOKUP($P376,CornerStats!$A$3:$AE$577,13,FALSE)</f>
        <v>7</v>
      </c>
      <c r="W376" s="27">
        <f>VLOOKUP($P376,CornerStats!$A$3:$AE$577,14,FALSE)</f>
        <v>0.81818181818181823</v>
      </c>
      <c r="X376" s="27">
        <f>VLOOKUP($P376,CornerStats!$A$3:$AE$577,16,FALSE)</f>
        <v>0.6</v>
      </c>
      <c r="Y376" s="27">
        <f>VLOOKUP($P376,CornerStats!$A$3:$AE$577,17,FALSE)</f>
        <v>0.81818181818181823</v>
      </c>
      <c r="Z376" s="27">
        <f>VLOOKUP($P376,CornerStats!$A$3:$AE$577,19,FALSE)</f>
        <v>0.6</v>
      </c>
      <c r="AA376" s="27">
        <f>VLOOKUP($P376,CornerStats!$A$3:$AE$577,20,FALSE)</f>
        <v>0.36363636363636365</v>
      </c>
      <c r="AB376" s="27">
        <f>VLOOKUP($P376,CornerStats!$A$3:$AE$577,22,FALSE)</f>
        <v>0.4</v>
      </c>
    </row>
    <row r="377" spans="1:28" hidden="1" x14ac:dyDescent="0.3">
      <c r="A377" s="22">
        <f>VLOOKUP($M377,CornerStats!$A$3:$AE$577,5,FALSE)</f>
        <v>9.3636363636363633</v>
      </c>
      <c r="B377" s="22">
        <f>VLOOKUP($M377,CornerStats!$A$3:$AE$577,6,FALSE)</f>
        <v>10</v>
      </c>
      <c r="C377" s="22">
        <f>VLOOKUP($M377,CornerStats!$A$3:$AE$577,8,FALSE)</f>
        <v>4</v>
      </c>
      <c r="D377" s="22">
        <f>VLOOKUP($M377,CornerStats!$A$3:$AE$577,9,FALSE)</f>
        <v>5.166666666666667</v>
      </c>
      <c r="E377" s="29">
        <f>VLOOKUP($M377,CornerStats!$A$3:$AE$577,11,FALSE)</f>
        <v>5.3636363636363633</v>
      </c>
      <c r="F377" s="29">
        <f>VLOOKUP($M377,CornerStats!$A$3:$AE$577,12,FALSE)</f>
        <v>4.833333333333333</v>
      </c>
      <c r="G377" s="27">
        <f>VLOOKUP($M377,CornerStats!$A$3:$AE$577,14,FALSE)</f>
        <v>0.54545454545454541</v>
      </c>
      <c r="H377" s="27">
        <f>VLOOKUP($M377,CornerStats!$A$3:$AE$577,15,FALSE)</f>
        <v>0.66666666666666663</v>
      </c>
      <c r="I377" s="27">
        <f>VLOOKUP($M377,CornerStats!$A$3:$AE$577,17,FALSE)</f>
        <v>0.36363636363636365</v>
      </c>
      <c r="J377" s="27">
        <f>VLOOKUP($M377,CornerStats!$A$3:$AE$577,18,FALSE)</f>
        <v>0.5</v>
      </c>
      <c r="K377" s="27">
        <f>VLOOKUP($M377,CornerStats!$A$3:$AE$577,20,FALSE)</f>
        <v>0.72727272727272729</v>
      </c>
      <c r="L377" s="27">
        <f>VLOOKUP($M377,CornerStats!$A$3:$AE$577,21,FALSE)</f>
        <v>0.66666666666666663</v>
      </c>
      <c r="M377" s="24" t="str">
        <f>Fixtures!A377</f>
        <v>Brighton &amp; Hove Albion</v>
      </c>
      <c r="N377" s="24" t="str">
        <f>Fixtures!E377</f>
        <v>Premier League</v>
      </c>
      <c r="O377" s="25">
        <f>IF(Fixtures!C377&gt;7,Fixtures!D377)</f>
        <v>43848</v>
      </c>
      <c r="P377" s="24" t="str">
        <f>Fixtures!B377</f>
        <v>Aston Villa</v>
      </c>
      <c r="Q377" s="22">
        <f>VLOOKUP($P377,CornerStats!$A$3:$AE$577,5,FALSE)</f>
        <v>12.636363636363637</v>
      </c>
      <c r="R377" s="22">
        <f>VLOOKUP($P377,CornerStats!$A$3:$AE$577,7,FALSE)</f>
        <v>15.6</v>
      </c>
      <c r="S377" s="22">
        <f>VLOOKUP($P377,CornerStats!$A$3:$AE$577,8,FALSE)</f>
        <v>4.2727272727272725</v>
      </c>
      <c r="T377" s="22">
        <f>VLOOKUP($P377,CornerStats!$A$3:$AE$577,10,FALSE)</f>
        <v>3.8</v>
      </c>
      <c r="U377" s="29">
        <f>VLOOKUP($P377,CornerStats!$A$3:$AE$577,11,FALSE)</f>
        <v>8.3636363636363633</v>
      </c>
      <c r="V377" s="29">
        <f>VLOOKUP($P377,CornerStats!$A$3:$AE$577,13,FALSE)</f>
        <v>11.8</v>
      </c>
      <c r="W377" s="27">
        <f>VLOOKUP($P377,CornerStats!$A$3:$AE$577,14,FALSE)</f>
        <v>0.81818181818181823</v>
      </c>
      <c r="X377" s="27">
        <f>VLOOKUP($P377,CornerStats!$A$3:$AE$577,16,FALSE)</f>
        <v>1</v>
      </c>
      <c r="Y377" s="27">
        <f>VLOOKUP($P377,CornerStats!$A$3:$AE$577,17,FALSE)</f>
        <v>0.72727272727272729</v>
      </c>
      <c r="Z377" s="27">
        <f>VLOOKUP($P377,CornerStats!$A$3:$AE$577,19,FALSE)</f>
        <v>1</v>
      </c>
      <c r="AA377" s="27">
        <f>VLOOKUP($P377,CornerStats!$A$3:$AE$577,20,FALSE)</f>
        <v>0.27272727272727271</v>
      </c>
      <c r="AB377" s="27">
        <f>VLOOKUP($P377,CornerStats!$A$3:$AE$577,22,FALSE)</f>
        <v>0</v>
      </c>
    </row>
    <row r="378" spans="1:28" hidden="1" x14ac:dyDescent="0.3">
      <c r="A378" s="22">
        <f>VLOOKUP($M378,CornerStats!$A$3:$AE$577,5,FALSE)</f>
        <v>11.454545454545455</v>
      </c>
      <c r="B378" s="22">
        <f>VLOOKUP($M378,CornerStats!$A$3:$AE$577,6,FALSE)</f>
        <v>13.333333333333334</v>
      </c>
      <c r="C378" s="22">
        <f>VLOOKUP($M378,CornerStats!$A$3:$AE$577,8,FALSE)</f>
        <v>8.8181818181818183</v>
      </c>
      <c r="D378" s="22">
        <f>VLOOKUP($M378,CornerStats!$A$3:$AE$577,9,FALSE)</f>
        <v>10.833333333333334</v>
      </c>
      <c r="E378" s="29">
        <f>VLOOKUP($M378,CornerStats!$A$3:$AE$577,11,FALSE)</f>
        <v>2.6363636363636362</v>
      </c>
      <c r="F378" s="29">
        <f>VLOOKUP($M378,CornerStats!$A$3:$AE$577,12,FALSE)</f>
        <v>2.5</v>
      </c>
      <c r="G378" s="27">
        <f>VLOOKUP($M378,CornerStats!$A$3:$AE$577,14,FALSE)</f>
        <v>0.81818181818181823</v>
      </c>
      <c r="H378" s="27">
        <f>VLOOKUP($M378,CornerStats!$A$3:$AE$577,15,FALSE)</f>
        <v>1</v>
      </c>
      <c r="I378" s="27">
        <f>VLOOKUP($M378,CornerStats!$A$3:$AE$577,17,FALSE)</f>
        <v>0.36363636363636365</v>
      </c>
      <c r="J378" s="27">
        <f>VLOOKUP($M378,CornerStats!$A$3:$AE$577,18,FALSE)</f>
        <v>0.5</v>
      </c>
      <c r="K378" s="27">
        <f>VLOOKUP($M378,CornerStats!$A$3:$AE$577,20,FALSE)</f>
        <v>0.63636363636363635</v>
      </c>
      <c r="L378" s="27">
        <f>VLOOKUP($M378,CornerStats!$A$3:$AE$577,21,FALSE)</f>
        <v>0.5</v>
      </c>
      <c r="M378" s="24" t="str">
        <f>Fixtures!A378</f>
        <v>Manchester City</v>
      </c>
      <c r="N378" s="24" t="str">
        <f>Fixtures!E378</f>
        <v>Premier League</v>
      </c>
      <c r="O378" s="25">
        <f>IF(Fixtures!C378&gt;7,Fixtures!D378)</f>
        <v>43848</v>
      </c>
      <c r="P378" s="24" t="str">
        <f>Fixtures!B378</f>
        <v>Crystal Palace</v>
      </c>
      <c r="Q378" s="22">
        <f>VLOOKUP($P378,CornerStats!$A$3:$AE$577,5,FALSE)</f>
        <v>10</v>
      </c>
      <c r="R378" s="22">
        <f>VLOOKUP($P378,CornerStats!$A$3:$AE$577,7,FALSE)</f>
        <v>9.8000000000000007</v>
      </c>
      <c r="S378" s="22">
        <f>VLOOKUP($P378,CornerStats!$A$3:$AE$577,8,FALSE)</f>
        <v>4.2727272727272725</v>
      </c>
      <c r="T378" s="22">
        <f>VLOOKUP($P378,CornerStats!$A$3:$AE$577,10,FALSE)</f>
        <v>3</v>
      </c>
      <c r="U378" s="29">
        <f>VLOOKUP($P378,CornerStats!$A$3:$AE$577,11,FALSE)</f>
        <v>5.7272727272727275</v>
      </c>
      <c r="V378" s="29">
        <f>VLOOKUP($P378,CornerStats!$A$3:$AE$577,13,FALSE)</f>
        <v>6.8</v>
      </c>
      <c r="W378" s="27">
        <f>VLOOKUP($P378,CornerStats!$A$3:$AE$577,14,FALSE)</f>
        <v>0.63636363636363635</v>
      </c>
      <c r="X378" s="27">
        <f>VLOOKUP($P378,CornerStats!$A$3:$AE$577,16,FALSE)</f>
        <v>0.6</v>
      </c>
      <c r="Y378" s="27">
        <f>VLOOKUP($P378,CornerStats!$A$3:$AE$577,17,FALSE)</f>
        <v>0.45454545454545453</v>
      </c>
      <c r="Z378" s="27">
        <f>VLOOKUP($P378,CornerStats!$A$3:$AE$577,19,FALSE)</f>
        <v>0.4</v>
      </c>
      <c r="AA378" s="27">
        <f>VLOOKUP($P378,CornerStats!$A$3:$AE$577,20,FALSE)</f>
        <v>0.63636363636363635</v>
      </c>
      <c r="AB378" s="27">
        <f>VLOOKUP($P378,CornerStats!$A$3:$AE$577,22,FALSE)</f>
        <v>0.6</v>
      </c>
    </row>
    <row r="379" spans="1:28" hidden="1" x14ac:dyDescent="0.3">
      <c r="A379" s="22">
        <f>VLOOKUP($M379,CornerStats!$A$3:$AE$577,5,FALSE)</f>
        <v>10.090909090909092</v>
      </c>
      <c r="B379" s="22">
        <f>VLOOKUP($M379,CornerStats!$A$3:$AE$577,6,FALSE)</f>
        <v>9.1999999999999993</v>
      </c>
      <c r="C379" s="22">
        <f>VLOOKUP($M379,CornerStats!$A$3:$AE$577,8,FALSE)</f>
        <v>3.4545454545454546</v>
      </c>
      <c r="D379" s="22">
        <f>VLOOKUP($M379,CornerStats!$A$3:$AE$577,9,FALSE)</f>
        <v>4.5999999999999996</v>
      </c>
      <c r="E379" s="29">
        <f>VLOOKUP($M379,CornerStats!$A$3:$AE$577,11,FALSE)</f>
        <v>6.6363636363636367</v>
      </c>
      <c r="F379" s="29">
        <f>VLOOKUP($M379,CornerStats!$A$3:$AE$577,12,FALSE)</f>
        <v>4.5999999999999996</v>
      </c>
      <c r="G379" s="27">
        <f>VLOOKUP($M379,CornerStats!$A$3:$AE$577,14,FALSE)</f>
        <v>0.81818181818181823</v>
      </c>
      <c r="H379" s="27">
        <f>VLOOKUP($M379,CornerStats!$A$3:$AE$577,15,FALSE)</f>
        <v>0.6</v>
      </c>
      <c r="I379" s="27">
        <f>VLOOKUP($M379,CornerStats!$A$3:$AE$577,17,FALSE)</f>
        <v>0.45454545454545453</v>
      </c>
      <c r="J379" s="27">
        <f>VLOOKUP($M379,CornerStats!$A$3:$AE$577,18,FALSE)</f>
        <v>0.2</v>
      </c>
      <c r="K379" s="27">
        <f>VLOOKUP($M379,CornerStats!$A$3:$AE$577,20,FALSE)</f>
        <v>0.81818181818181823</v>
      </c>
      <c r="L379" s="27">
        <f>VLOOKUP($M379,CornerStats!$A$3:$AE$577,21,FALSE)</f>
        <v>1</v>
      </c>
      <c r="M379" s="24" t="str">
        <f>Fixtures!A379</f>
        <v>Newcastle United</v>
      </c>
      <c r="N379" s="24" t="str">
        <f>Fixtures!E379</f>
        <v>Premier League</v>
      </c>
      <c r="O379" s="25">
        <f>IF(Fixtures!C379&gt;7,Fixtures!D379)</f>
        <v>43848</v>
      </c>
      <c r="P379" s="24" t="str">
        <f>Fixtures!B379</f>
        <v>Chelsea</v>
      </c>
      <c r="Q379" s="22">
        <f>VLOOKUP($P379,CornerStats!$A$3:$AE$577,5,FALSE)</f>
        <v>8.9090909090909083</v>
      </c>
      <c r="R379" s="22">
        <f>VLOOKUP($P379,CornerStats!$A$3:$AE$577,7,FALSE)</f>
        <v>9</v>
      </c>
      <c r="S379" s="22">
        <f>VLOOKUP($P379,CornerStats!$A$3:$AE$577,8,FALSE)</f>
        <v>5.7272727272727275</v>
      </c>
      <c r="T379" s="22">
        <f>VLOOKUP($P379,CornerStats!$A$3:$AE$577,10,FALSE)</f>
        <v>5.666666666666667</v>
      </c>
      <c r="U379" s="29">
        <f>VLOOKUP($P379,CornerStats!$A$3:$AE$577,11,FALSE)</f>
        <v>3.1818181818181817</v>
      </c>
      <c r="V379" s="29">
        <f>VLOOKUP($P379,CornerStats!$A$3:$AE$577,13,FALSE)</f>
        <v>3.3333333333333335</v>
      </c>
      <c r="W379" s="27">
        <f>VLOOKUP($P379,CornerStats!$A$3:$AE$577,14,FALSE)</f>
        <v>0.54545454545454541</v>
      </c>
      <c r="X379" s="27">
        <f>VLOOKUP($P379,CornerStats!$A$3:$AE$577,16,FALSE)</f>
        <v>0.5</v>
      </c>
      <c r="Y379" s="27">
        <f>VLOOKUP($P379,CornerStats!$A$3:$AE$577,17,FALSE)</f>
        <v>0.27272727272727271</v>
      </c>
      <c r="Z379" s="27">
        <f>VLOOKUP($P379,CornerStats!$A$3:$AE$577,19,FALSE)</f>
        <v>0.33333333333333331</v>
      </c>
      <c r="AA379" s="27">
        <f>VLOOKUP($P379,CornerStats!$A$3:$AE$577,20,FALSE)</f>
        <v>0.90909090909090906</v>
      </c>
      <c r="AB379" s="27">
        <f>VLOOKUP($P379,CornerStats!$A$3:$AE$577,22,FALSE)</f>
        <v>0.83333333333333337</v>
      </c>
    </row>
    <row r="380" spans="1:28" hidden="1" x14ac:dyDescent="0.3">
      <c r="A380" s="22">
        <f>VLOOKUP($M380,CornerStats!$A$3:$AE$577,5,FALSE)</f>
        <v>11.727272727272727</v>
      </c>
      <c r="B380" s="22">
        <f>VLOOKUP($M380,CornerStats!$A$3:$AE$577,6,FALSE)</f>
        <v>13.4</v>
      </c>
      <c r="C380" s="22">
        <f>VLOOKUP($M380,CornerStats!$A$3:$AE$577,8,FALSE)</f>
        <v>3.9090909090909092</v>
      </c>
      <c r="D380" s="22">
        <f>VLOOKUP($M380,CornerStats!$A$3:$AE$577,9,FALSE)</f>
        <v>4.4000000000000004</v>
      </c>
      <c r="E380" s="29">
        <f>VLOOKUP($M380,CornerStats!$A$3:$AE$577,11,FALSE)</f>
        <v>7.8181818181818183</v>
      </c>
      <c r="F380" s="29">
        <f>VLOOKUP($M380,CornerStats!$A$3:$AE$577,12,FALSE)</f>
        <v>9</v>
      </c>
      <c r="G380" s="27">
        <f>VLOOKUP($M380,CornerStats!$A$3:$AE$577,14,FALSE)</f>
        <v>0.90909090909090906</v>
      </c>
      <c r="H380" s="27">
        <f>VLOOKUP($M380,CornerStats!$A$3:$AE$577,15,FALSE)</f>
        <v>1</v>
      </c>
      <c r="I380" s="27">
        <f>VLOOKUP($M380,CornerStats!$A$3:$AE$577,17,FALSE)</f>
        <v>0.63636363636363635</v>
      </c>
      <c r="J380" s="27">
        <f>VLOOKUP($M380,CornerStats!$A$3:$AE$577,18,FALSE)</f>
        <v>0.8</v>
      </c>
      <c r="K380" s="27">
        <f>VLOOKUP($M380,CornerStats!$A$3:$AE$577,20,FALSE)</f>
        <v>0.54545454545454541</v>
      </c>
      <c r="L380" s="27">
        <f>VLOOKUP($M380,CornerStats!$A$3:$AE$577,21,FALSE)</f>
        <v>0.4</v>
      </c>
      <c r="M380" s="24" t="str">
        <f>Fixtures!A380</f>
        <v>Norwich City</v>
      </c>
      <c r="N380" s="24" t="str">
        <f>Fixtures!E380</f>
        <v>Premier League</v>
      </c>
      <c r="O380" s="25">
        <f>IF(Fixtures!C380&gt;7,Fixtures!D380)</f>
        <v>43848</v>
      </c>
      <c r="P380" s="24" t="str">
        <f>Fixtures!B380</f>
        <v>AFC Bournemouth</v>
      </c>
      <c r="Q380" s="22">
        <f>VLOOKUP($P380,CornerStats!$A$3:$AE$577,5,FALSE)</f>
        <v>12.363636363636363</v>
      </c>
      <c r="R380" s="22">
        <f>VLOOKUP($P380,CornerStats!$A$3:$AE$577,7,FALSE)</f>
        <v>13.4</v>
      </c>
      <c r="S380" s="22">
        <f>VLOOKUP($P380,CornerStats!$A$3:$AE$577,8,FALSE)</f>
        <v>5.4545454545454541</v>
      </c>
      <c r="T380" s="22">
        <f>VLOOKUP($P380,CornerStats!$A$3:$AE$577,10,FALSE)</f>
        <v>6</v>
      </c>
      <c r="U380" s="29">
        <f>VLOOKUP($P380,CornerStats!$A$3:$AE$577,11,FALSE)</f>
        <v>6.9090909090909092</v>
      </c>
      <c r="V380" s="29">
        <f>VLOOKUP($P380,CornerStats!$A$3:$AE$577,13,FALSE)</f>
        <v>7.4</v>
      </c>
      <c r="W380" s="27">
        <f>VLOOKUP($P380,CornerStats!$A$3:$AE$577,14,FALSE)</f>
        <v>0.90909090909090906</v>
      </c>
      <c r="X380" s="27">
        <f>VLOOKUP($P380,CornerStats!$A$3:$AE$577,16,FALSE)</f>
        <v>1</v>
      </c>
      <c r="Y380" s="27">
        <f>VLOOKUP($P380,CornerStats!$A$3:$AE$577,17,FALSE)</f>
        <v>0.63636363636363635</v>
      </c>
      <c r="Z380" s="27">
        <f>VLOOKUP($P380,CornerStats!$A$3:$AE$577,19,FALSE)</f>
        <v>0.6</v>
      </c>
      <c r="AA380" s="27">
        <f>VLOOKUP($P380,CornerStats!$A$3:$AE$577,20,FALSE)</f>
        <v>0.36363636363636365</v>
      </c>
      <c r="AB380" s="27">
        <f>VLOOKUP($P380,CornerStats!$A$3:$AE$577,22,FALSE)</f>
        <v>0.4</v>
      </c>
    </row>
    <row r="381" spans="1:28" hidden="1" x14ac:dyDescent="0.3">
      <c r="A381" s="22">
        <f>VLOOKUP($M381,CornerStats!$A$3:$AE$577,5,FALSE)</f>
        <v>10.636363636363637</v>
      </c>
      <c r="B381" s="22">
        <f>VLOOKUP($M381,CornerStats!$A$3:$AE$577,6,FALSE)</f>
        <v>8.8000000000000007</v>
      </c>
      <c r="C381" s="22">
        <f>VLOOKUP($M381,CornerStats!$A$3:$AE$577,8,FALSE)</f>
        <v>3.9090909090909092</v>
      </c>
      <c r="D381" s="22">
        <f>VLOOKUP($M381,CornerStats!$A$3:$AE$577,9,FALSE)</f>
        <v>3.2</v>
      </c>
      <c r="E381" s="29">
        <f>VLOOKUP($M381,CornerStats!$A$3:$AE$577,11,FALSE)</f>
        <v>6.7272727272727275</v>
      </c>
      <c r="F381" s="29">
        <f>VLOOKUP($M381,CornerStats!$A$3:$AE$577,12,FALSE)</f>
        <v>5.6</v>
      </c>
      <c r="G381" s="27">
        <f>VLOOKUP($M381,CornerStats!$A$3:$AE$577,14,FALSE)</f>
        <v>0.72727272727272729</v>
      </c>
      <c r="H381" s="27">
        <f>VLOOKUP($M381,CornerStats!$A$3:$AE$577,15,FALSE)</f>
        <v>0.6</v>
      </c>
      <c r="I381" s="27">
        <f>VLOOKUP($M381,CornerStats!$A$3:$AE$577,17,FALSE)</f>
        <v>0.45454545454545453</v>
      </c>
      <c r="J381" s="27">
        <f>VLOOKUP($M381,CornerStats!$A$3:$AE$577,18,FALSE)</f>
        <v>0.2</v>
      </c>
      <c r="K381" s="27">
        <f>VLOOKUP($M381,CornerStats!$A$3:$AE$577,20,FALSE)</f>
        <v>0.54545454545454541</v>
      </c>
      <c r="L381" s="27">
        <f>VLOOKUP($M381,CornerStats!$A$3:$AE$577,21,FALSE)</f>
        <v>0.8</v>
      </c>
      <c r="M381" s="24" t="str">
        <f>Fixtures!A381</f>
        <v>Southampton</v>
      </c>
      <c r="N381" s="24" t="str">
        <f>Fixtures!E381</f>
        <v>Premier League</v>
      </c>
      <c r="O381" s="25">
        <f>IF(Fixtures!C381&gt;7,Fixtures!D381)</f>
        <v>43848</v>
      </c>
      <c r="P381" s="24" t="str">
        <f>Fixtures!B381</f>
        <v>Wolverhampton Wanderers</v>
      </c>
      <c r="Q381" s="22">
        <f>VLOOKUP($P381,CornerStats!$A$3:$AE$577,5,FALSE)</f>
        <v>10.727272727272727</v>
      </c>
      <c r="R381" s="22">
        <f>VLOOKUP($P381,CornerStats!$A$3:$AE$577,7,FALSE)</f>
        <v>13</v>
      </c>
      <c r="S381" s="22">
        <f>VLOOKUP($P381,CornerStats!$A$3:$AE$577,8,FALSE)</f>
        <v>4.5454545454545459</v>
      </c>
      <c r="T381" s="22">
        <f>VLOOKUP($P381,CornerStats!$A$3:$AE$577,10,FALSE)</f>
        <v>5.5</v>
      </c>
      <c r="U381" s="29">
        <f>VLOOKUP($P381,CornerStats!$A$3:$AE$577,11,FALSE)</f>
        <v>6.1818181818181817</v>
      </c>
      <c r="V381" s="29">
        <f>VLOOKUP($P381,CornerStats!$A$3:$AE$577,13,FALSE)</f>
        <v>7.5</v>
      </c>
      <c r="W381" s="27">
        <f>VLOOKUP($P381,CornerStats!$A$3:$AE$577,14,FALSE)</f>
        <v>0.72727272727272729</v>
      </c>
      <c r="X381" s="27">
        <f>VLOOKUP($P381,CornerStats!$A$3:$AE$577,16,FALSE)</f>
        <v>1</v>
      </c>
      <c r="Y381" s="27">
        <f>VLOOKUP($P381,CornerStats!$A$3:$AE$577,17,FALSE)</f>
        <v>0.45454545454545453</v>
      </c>
      <c r="Z381" s="27">
        <f>VLOOKUP($P381,CornerStats!$A$3:$AE$577,19,FALSE)</f>
        <v>0.66666666666666663</v>
      </c>
      <c r="AA381" s="27">
        <f>VLOOKUP($P381,CornerStats!$A$3:$AE$577,20,FALSE)</f>
        <v>0.54545454545454541</v>
      </c>
      <c r="AB381" s="27">
        <f>VLOOKUP($P381,CornerStats!$A$3:$AE$577,22,FALSE)</f>
        <v>0.33333333333333331</v>
      </c>
    </row>
    <row r="382" spans="1:28" hidden="1" x14ac:dyDescent="0.3">
      <c r="A382" s="22">
        <f>VLOOKUP($M382,CornerStats!$A$3:$AE$577,5,FALSE)</f>
        <v>10.636363636363637</v>
      </c>
      <c r="B382" s="22">
        <f>VLOOKUP($M382,CornerStats!$A$3:$AE$577,6,FALSE)</f>
        <v>11</v>
      </c>
      <c r="C382" s="22">
        <f>VLOOKUP($M382,CornerStats!$A$3:$AE$577,8,FALSE)</f>
        <v>5.1818181818181817</v>
      </c>
      <c r="D382" s="22">
        <f>VLOOKUP($M382,CornerStats!$A$3:$AE$577,9,FALSE)</f>
        <v>5.5</v>
      </c>
      <c r="E382" s="29">
        <f>VLOOKUP($M382,CornerStats!$A$3:$AE$577,11,FALSE)</f>
        <v>5.4545454545454541</v>
      </c>
      <c r="F382" s="29">
        <f>VLOOKUP($M382,CornerStats!$A$3:$AE$577,12,FALSE)</f>
        <v>5.5</v>
      </c>
      <c r="G382" s="27">
        <f>VLOOKUP($M382,CornerStats!$A$3:$AE$577,14,FALSE)</f>
        <v>0.63636363636363635</v>
      </c>
      <c r="H382" s="27">
        <f>VLOOKUP($M382,CornerStats!$A$3:$AE$577,15,FALSE)</f>
        <v>0.5</v>
      </c>
      <c r="I382" s="27">
        <f>VLOOKUP($M382,CornerStats!$A$3:$AE$577,17,FALSE)</f>
        <v>0.54545454545454541</v>
      </c>
      <c r="J382" s="27">
        <f>VLOOKUP($M382,CornerStats!$A$3:$AE$577,18,FALSE)</f>
        <v>0.5</v>
      </c>
      <c r="K382" s="27">
        <f>VLOOKUP($M382,CornerStats!$A$3:$AE$577,20,FALSE)</f>
        <v>0.63636363636363635</v>
      </c>
      <c r="L382" s="27">
        <f>VLOOKUP($M382,CornerStats!$A$3:$AE$577,21,FALSE)</f>
        <v>0.5</v>
      </c>
      <c r="M382" s="24" t="str">
        <f>Fixtures!A382</f>
        <v>Watford</v>
      </c>
      <c r="N382" s="24" t="str">
        <f>Fixtures!E382</f>
        <v>Premier League</v>
      </c>
      <c r="O382" s="25">
        <f>IF(Fixtures!C382&gt;7,Fixtures!D382)</f>
        <v>43848</v>
      </c>
      <c r="P382" s="24" t="str">
        <f>Fixtures!B382</f>
        <v>Tottenham Hotspur</v>
      </c>
      <c r="Q382" s="22">
        <f>VLOOKUP($P382,CornerStats!$A$3:$AE$577,5,FALSE)</f>
        <v>11.454545454545455</v>
      </c>
      <c r="R382" s="22">
        <f>VLOOKUP($P382,CornerStats!$A$3:$AE$577,7,FALSE)</f>
        <v>11.333333333333334</v>
      </c>
      <c r="S382" s="22">
        <f>VLOOKUP($P382,CornerStats!$A$3:$AE$577,8,FALSE)</f>
        <v>5.4545454545454541</v>
      </c>
      <c r="T382" s="22">
        <f>VLOOKUP($P382,CornerStats!$A$3:$AE$577,10,FALSE)</f>
        <v>3.1666666666666665</v>
      </c>
      <c r="U382" s="29">
        <f>VLOOKUP($P382,CornerStats!$A$3:$AE$577,11,FALSE)</f>
        <v>6</v>
      </c>
      <c r="V382" s="29">
        <f>VLOOKUP($P382,CornerStats!$A$3:$AE$577,13,FALSE)</f>
        <v>8.1666666666666661</v>
      </c>
      <c r="W382" s="27">
        <f>VLOOKUP($P382,CornerStats!$A$3:$AE$577,14,FALSE)</f>
        <v>0.72727272727272729</v>
      </c>
      <c r="X382" s="27">
        <f>VLOOKUP($P382,CornerStats!$A$3:$AE$577,16,FALSE)</f>
        <v>0.66666666666666663</v>
      </c>
      <c r="Y382" s="27">
        <f>VLOOKUP($P382,CornerStats!$A$3:$AE$577,17,FALSE)</f>
        <v>0.63636363636363635</v>
      </c>
      <c r="Z382" s="27">
        <f>VLOOKUP($P382,CornerStats!$A$3:$AE$577,19,FALSE)</f>
        <v>0.5</v>
      </c>
      <c r="AA382" s="27">
        <f>VLOOKUP($P382,CornerStats!$A$3:$AE$577,20,FALSE)</f>
        <v>0.45454545454545453</v>
      </c>
      <c r="AB382" s="27">
        <f>VLOOKUP($P382,CornerStats!$A$3:$AE$577,22,FALSE)</f>
        <v>0.66666666666666663</v>
      </c>
    </row>
    <row r="383" spans="1:28" hidden="1" x14ac:dyDescent="0.3">
      <c r="A383" s="22">
        <f>VLOOKUP($M383,CornerStats!$A$3:$AE$577,5,FALSE)</f>
        <v>10</v>
      </c>
      <c r="B383" s="22">
        <f>VLOOKUP($M383,CornerStats!$A$3:$AE$577,6,FALSE)</f>
        <v>8.3333333333333339</v>
      </c>
      <c r="C383" s="22">
        <f>VLOOKUP($M383,CornerStats!$A$3:$AE$577,8,FALSE)</f>
        <v>5.0909090909090908</v>
      </c>
      <c r="D383" s="22">
        <f>VLOOKUP($M383,CornerStats!$A$3:$AE$577,9,FALSE)</f>
        <v>5.166666666666667</v>
      </c>
      <c r="E383" s="29">
        <f>VLOOKUP($M383,CornerStats!$A$3:$AE$577,11,FALSE)</f>
        <v>4.9090909090909092</v>
      </c>
      <c r="F383" s="29">
        <f>VLOOKUP($M383,CornerStats!$A$3:$AE$577,12,FALSE)</f>
        <v>3.1666666666666665</v>
      </c>
      <c r="G383" s="27">
        <f>VLOOKUP($M383,CornerStats!$A$3:$AE$577,14,FALSE)</f>
        <v>0.72727272727272729</v>
      </c>
      <c r="H383" s="27">
        <f>VLOOKUP($M383,CornerStats!$A$3:$AE$577,15,FALSE)</f>
        <v>0.66666666666666663</v>
      </c>
      <c r="I383" s="27">
        <f>VLOOKUP($M383,CornerStats!$A$3:$AE$577,17,FALSE)</f>
        <v>0.45454545454545453</v>
      </c>
      <c r="J383" s="27">
        <f>VLOOKUP($M383,CornerStats!$A$3:$AE$577,18,FALSE)</f>
        <v>0.16666666666666666</v>
      </c>
      <c r="K383" s="27">
        <f>VLOOKUP($M383,CornerStats!$A$3:$AE$577,20,FALSE)</f>
        <v>0.54545454545454541</v>
      </c>
      <c r="L383" s="27">
        <f>VLOOKUP($M383,CornerStats!$A$3:$AE$577,21,FALSE)</f>
        <v>0.83333333333333337</v>
      </c>
      <c r="M383" s="24" t="str">
        <f>Fixtures!A383</f>
        <v>West Ham United</v>
      </c>
      <c r="N383" s="24" t="str">
        <f>Fixtures!E383</f>
        <v>Premier League</v>
      </c>
      <c r="O383" s="25">
        <f>IF(Fixtures!C383&gt;7,Fixtures!D383)</f>
        <v>43848</v>
      </c>
      <c r="P383" s="24" t="str">
        <f>Fixtures!B383</f>
        <v>Everton</v>
      </c>
      <c r="Q383" s="22">
        <f>VLOOKUP($P383,CornerStats!$A$3:$AE$577,5,FALSE)</f>
        <v>10.545454545454545</v>
      </c>
      <c r="R383" s="22">
        <f>VLOOKUP($P383,CornerStats!$A$3:$AE$577,7,FALSE)</f>
        <v>9.8000000000000007</v>
      </c>
      <c r="S383" s="22">
        <f>VLOOKUP($P383,CornerStats!$A$3:$AE$577,8,FALSE)</f>
        <v>6.6363636363636367</v>
      </c>
      <c r="T383" s="22">
        <f>VLOOKUP($P383,CornerStats!$A$3:$AE$577,10,FALSE)</f>
        <v>5.8</v>
      </c>
      <c r="U383" s="29">
        <f>VLOOKUP($P383,CornerStats!$A$3:$AE$577,11,FALSE)</f>
        <v>3.9090909090909092</v>
      </c>
      <c r="V383" s="29">
        <f>VLOOKUP($P383,CornerStats!$A$3:$AE$577,13,FALSE)</f>
        <v>4</v>
      </c>
      <c r="W383" s="27">
        <f>VLOOKUP($P383,CornerStats!$A$3:$AE$577,14,FALSE)</f>
        <v>0.54545454545454541</v>
      </c>
      <c r="X383" s="27">
        <f>VLOOKUP($P383,CornerStats!$A$3:$AE$577,16,FALSE)</f>
        <v>0.4</v>
      </c>
      <c r="Y383" s="27">
        <f>VLOOKUP($P383,CornerStats!$A$3:$AE$577,17,FALSE)</f>
        <v>0.54545454545454541</v>
      </c>
      <c r="Z383" s="27">
        <f>VLOOKUP($P383,CornerStats!$A$3:$AE$577,19,FALSE)</f>
        <v>0.4</v>
      </c>
      <c r="AA383" s="27">
        <f>VLOOKUP($P383,CornerStats!$A$3:$AE$577,20,FALSE)</f>
        <v>0.54545454545454541</v>
      </c>
      <c r="AB383" s="27">
        <f>VLOOKUP($P383,CornerStats!$A$3:$AE$577,22,FALSE)</f>
        <v>0.6</v>
      </c>
    </row>
    <row r="384" spans="1:28" hidden="1" x14ac:dyDescent="0.3">
      <c r="A384" s="22">
        <f>VLOOKUP($M384,CornerStats!$A$3:$AE$577,5,FALSE)</f>
        <v>8.6</v>
      </c>
      <c r="B384" s="22">
        <f>VLOOKUP($M384,CornerStats!$A$3:$AE$577,6,FALSE)</f>
        <v>7.8</v>
      </c>
      <c r="C384" s="22">
        <f>VLOOKUP($M384,CornerStats!$A$3:$AE$577,8,FALSE)</f>
        <v>4.3</v>
      </c>
      <c r="D384" s="22">
        <f>VLOOKUP($M384,CornerStats!$A$3:$AE$577,9,FALSE)</f>
        <v>4.2</v>
      </c>
      <c r="E384" s="29">
        <f>VLOOKUP($M384,CornerStats!$A$3:$AE$577,11,FALSE)</f>
        <v>4.3</v>
      </c>
      <c r="F384" s="29">
        <f>VLOOKUP($M384,CornerStats!$A$3:$AE$577,12,FALSE)</f>
        <v>3.6</v>
      </c>
      <c r="G384" s="27">
        <f>VLOOKUP($M384,CornerStats!$A$3:$AE$577,14,FALSE)</f>
        <v>0.6</v>
      </c>
      <c r="H384" s="27">
        <f>VLOOKUP($M384,CornerStats!$A$3:$AE$577,15,FALSE)</f>
        <v>0.4</v>
      </c>
      <c r="I384" s="27">
        <f>VLOOKUP($M384,CornerStats!$A$3:$AE$577,17,FALSE)</f>
        <v>0.3</v>
      </c>
      <c r="J384" s="27">
        <f>VLOOKUP($M384,CornerStats!$A$3:$AE$577,18,FALSE)</f>
        <v>0.2</v>
      </c>
      <c r="K384" s="27">
        <f>VLOOKUP($M384,CornerStats!$A$3:$AE$577,20,FALSE)</f>
        <v>0.8</v>
      </c>
      <c r="L384" s="27">
        <f>VLOOKUP($M384,CornerStats!$A$3:$AE$577,21,FALSE)</f>
        <v>0.8</v>
      </c>
      <c r="M384" s="24" t="str">
        <f>Fixtures!A384</f>
        <v>RB Leipzig</v>
      </c>
      <c r="N384" s="24" t="str">
        <f>Fixtures!E384</f>
        <v>Bundesliga</v>
      </c>
      <c r="O384" s="25">
        <f>IF(Fixtures!C384&gt;7,Fixtures!D384)</f>
        <v>43848</v>
      </c>
      <c r="P384" s="24" t="str">
        <f>Fixtures!B384</f>
        <v>Union Berlin</v>
      </c>
      <c r="Q384" s="22">
        <f>VLOOKUP($P384,CornerStats!$A$3:$AE$577,5,FALSE)</f>
        <v>8.6999999999999993</v>
      </c>
      <c r="R384" s="22">
        <f>VLOOKUP($P384,CornerStats!$A$3:$AE$577,7,FALSE)</f>
        <v>8.75</v>
      </c>
      <c r="S384" s="22">
        <f>VLOOKUP($P384,CornerStats!$A$3:$AE$577,8,FALSE)</f>
        <v>3.6</v>
      </c>
      <c r="T384" s="22">
        <f>VLOOKUP($P384,CornerStats!$A$3:$AE$577,10,FALSE)</f>
        <v>2.75</v>
      </c>
      <c r="U384" s="29">
        <f>VLOOKUP($P384,CornerStats!$A$3:$AE$577,11,FALSE)</f>
        <v>5.0999999999999996</v>
      </c>
      <c r="V384" s="29">
        <f>VLOOKUP($P384,CornerStats!$A$3:$AE$577,13,FALSE)</f>
        <v>6</v>
      </c>
      <c r="W384" s="27">
        <f>VLOOKUP($P384,CornerStats!$A$3:$AE$577,14,FALSE)</f>
        <v>0.7</v>
      </c>
      <c r="X384" s="27">
        <f>VLOOKUP($P384,CornerStats!$A$3:$AE$577,16,FALSE)</f>
        <v>0.75</v>
      </c>
      <c r="Y384" s="27">
        <f>VLOOKUP($P384,CornerStats!$A$3:$AE$577,17,FALSE)</f>
        <v>0.2</v>
      </c>
      <c r="Z384" s="27">
        <f>VLOOKUP($P384,CornerStats!$A$3:$AE$577,19,FALSE)</f>
        <v>0</v>
      </c>
      <c r="AA384" s="27">
        <f>VLOOKUP($P384,CornerStats!$A$3:$AE$577,20,FALSE)</f>
        <v>1</v>
      </c>
      <c r="AB384" s="27">
        <f>VLOOKUP($P384,CornerStats!$A$3:$AE$577,22,FALSE)</f>
        <v>1</v>
      </c>
    </row>
    <row r="385" spans="1:28" hidden="1" x14ac:dyDescent="0.3">
      <c r="A385" s="22">
        <f>VLOOKUP($M385,CornerStats!$A$3:$AE$577,5,FALSE)</f>
        <v>11.5</v>
      </c>
      <c r="B385" s="22">
        <f>VLOOKUP($M385,CornerStats!$A$3:$AE$577,6,FALSE)</f>
        <v>10.199999999999999</v>
      </c>
      <c r="C385" s="22">
        <f>VLOOKUP($M385,CornerStats!$A$3:$AE$577,8,FALSE)</f>
        <v>4.2</v>
      </c>
      <c r="D385" s="22">
        <f>VLOOKUP($M385,CornerStats!$A$3:$AE$577,9,FALSE)</f>
        <v>4.8</v>
      </c>
      <c r="E385" s="29">
        <f>VLOOKUP($M385,CornerStats!$A$3:$AE$577,11,FALSE)</f>
        <v>7.3</v>
      </c>
      <c r="F385" s="29">
        <f>VLOOKUP($M385,CornerStats!$A$3:$AE$577,12,FALSE)</f>
        <v>5.4</v>
      </c>
      <c r="G385" s="27">
        <f>VLOOKUP($M385,CornerStats!$A$3:$AE$577,14,FALSE)</f>
        <v>0.7</v>
      </c>
      <c r="H385" s="27">
        <f>VLOOKUP($M385,CornerStats!$A$3:$AE$577,15,FALSE)</f>
        <v>0.6</v>
      </c>
      <c r="I385" s="27">
        <f>VLOOKUP($M385,CornerStats!$A$3:$AE$577,17,FALSE)</f>
        <v>0.5</v>
      </c>
      <c r="J385" s="27">
        <f>VLOOKUP($M385,CornerStats!$A$3:$AE$577,18,FALSE)</f>
        <v>0.4</v>
      </c>
      <c r="K385" s="27">
        <f>VLOOKUP($M385,CornerStats!$A$3:$AE$577,20,FALSE)</f>
        <v>0.6</v>
      </c>
      <c r="L385" s="27">
        <f>VLOOKUP($M385,CornerStats!$A$3:$AE$577,21,FALSE)</f>
        <v>0.8</v>
      </c>
      <c r="M385" s="24" t="str">
        <f>Fixtures!A385</f>
        <v>Hoffenheim</v>
      </c>
      <c r="N385" s="24" t="str">
        <f>Fixtures!E385</f>
        <v>Bundesliga</v>
      </c>
      <c r="O385" s="25">
        <f>IF(Fixtures!C385&gt;7,Fixtures!D385)</f>
        <v>43848</v>
      </c>
      <c r="P385" s="24" t="str">
        <f>Fixtures!B385</f>
        <v>Eintracht Frankfurt</v>
      </c>
      <c r="Q385" s="22">
        <f>VLOOKUP($P385,CornerStats!$A$3:$AE$577,5,FALSE)</f>
        <v>9</v>
      </c>
      <c r="R385" s="22">
        <f>VLOOKUP($P385,CornerStats!$A$3:$AE$577,7,FALSE)</f>
        <v>9.5</v>
      </c>
      <c r="S385" s="22">
        <f>VLOOKUP($P385,CornerStats!$A$3:$AE$577,8,FALSE)</f>
        <v>5.9</v>
      </c>
      <c r="T385" s="22">
        <f>VLOOKUP($P385,CornerStats!$A$3:$AE$577,10,FALSE)</f>
        <v>5.75</v>
      </c>
      <c r="U385" s="29">
        <f>VLOOKUP($P385,CornerStats!$A$3:$AE$577,11,FALSE)</f>
        <v>3.1</v>
      </c>
      <c r="V385" s="29">
        <f>VLOOKUP($P385,CornerStats!$A$3:$AE$577,13,FALSE)</f>
        <v>3.75</v>
      </c>
      <c r="W385" s="27">
        <f>VLOOKUP($P385,CornerStats!$A$3:$AE$577,14,FALSE)</f>
        <v>0.6</v>
      </c>
      <c r="X385" s="27">
        <f>VLOOKUP($P385,CornerStats!$A$3:$AE$577,16,FALSE)</f>
        <v>0.75</v>
      </c>
      <c r="Y385" s="27">
        <f>VLOOKUP($P385,CornerStats!$A$3:$AE$577,17,FALSE)</f>
        <v>0.5</v>
      </c>
      <c r="Z385" s="27">
        <f>VLOOKUP($P385,CornerStats!$A$3:$AE$577,19,FALSE)</f>
        <v>0.5</v>
      </c>
      <c r="AA385" s="27">
        <f>VLOOKUP($P385,CornerStats!$A$3:$AE$577,20,FALSE)</f>
        <v>0.7</v>
      </c>
      <c r="AB385" s="27">
        <f>VLOOKUP($P385,CornerStats!$A$3:$AE$577,22,FALSE)</f>
        <v>0.75</v>
      </c>
    </row>
    <row r="386" spans="1:28" hidden="1" x14ac:dyDescent="0.3">
      <c r="A386" s="22">
        <f>VLOOKUP($M386,CornerStats!$A$3:$AE$577,5,FALSE)</f>
        <v>9.9</v>
      </c>
      <c r="B386" s="22">
        <f>VLOOKUP($M386,CornerStats!$A$3:$AE$577,6,FALSE)</f>
        <v>7.8</v>
      </c>
      <c r="C386" s="22">
        <f>VLOOKUP($M386,CornerStats!$A$3:$AE$577,8,FALSE)</f>
        <v>3.9</v>
      </c>
      <c r="D386" s="22">
        <f>VLOOKUP($M386,CornerStats!$A$3:$AE$577,9,FALSE)</f>
        <v>4</v>
      </c>
      <c r="E386" s="29">
        <f>VLOOKUP($M386,CornerStats!$A$3:$AE$577,11,FALSE)</f>
        <v>6</v>
      </c>
      <c r="F386" s="29">
        <f>VLOOKUP($M386,CornerStats!$A$3:$AE$577,12,FALSE)</f>
        <v>3.8</v>
      </c>
      <c r="G386" s="27">
        <f>VLOOKUP($M386,CornerStats!$A$3:$AE$577,14,FALSE)</f>
        <v>0.6</v>
      </c>
      <c r="H386" s="27">
        <f>VLOOKUP($M386,CornerStats!$A$3:$AE$577,15,FALSE)</f>
        <v>0.4</v>
      </c>
      <c r="I386" s="27">
        <f>VLOOKUP($M386,CornerStats!$A$3:$AE$577,17,FALSE)</f>
        <v>0.5</v>
      </c>
      <c r="J386" s="27">
        <f>VLOOKUP($M386,CornerStats!$A$3:$AE$577,18,FALSE)</f>
        <v>0.2</v>
      </c>
      <c r="K386" s="27">
        <f>VLOOKUP($M386,CornerStats!$A$3:$AE$577,20,FALSE)</f>
        <v>0.8</v>
      </c>
      <c r="L386" s="27">
        <f>VLOOKUP($M386,CornerStats!$A$3:$AE$577,21,FALSE)</f>
        <v>1</v>
      </c>
      <c r="M386" s="24" t="str">
        <f>Fixtures!A386</f>
        <v>Fortuna Dusseldorf</v>
      </c>
      <c r="N386" s="24" t="str">
        <f>Fixtures!E386</f>
        <v>Bundesliga</v>
      </c>
      <c r="O386" s="25">
        <f>IF(Fixtures!C386&gt;7,Fixtures!D386)</f>
        <v>43848</v>
      </c>
      <c r="P386" s="24" t="str">
        <f>Fixtures!B386</f>
        <v>Werder Bremen</v>
      </c>
      <c r="Q386" s="22">
        <f>VLOOKUP($P386,CornerStats!$A$3:$AE$577,5,FALSE)</f>
        <v>10.6</v>
      </c>
      <c r="R386" s="22">
        <f>VLOOKUP($P386,CornerStats!$A$3:$AE$577,7,FALSE)</f>
        <v>10.6</v>
      </c>
      <c r="S386" s="22">
        <f>VLOOKUP($P386,CornerStats!$A$3:$AE$577,8,FALSE)</f>
        <v>4.8</v>
      </c>
      <c r="T386" s="22">
        <f>VLOOKUP($P386,CornerStats!$A$3:$AE$577,10,FALSE)</f>
        <v>2.8</v>
      </c>
      <c r="U386" s="29">
        <f>VLOOKUP($P386,CornerStats!$A$3:$AE$577,11,FALSE)</f>
        <v>5.8</v>
      </c>
      <c r="V386" s="29">
        <f>VLOOKUP($P386,CornerStats!$A$3:$AE$577,13,FALSE)</f>
        <v>7.8</v>
      </c>
      <c r="W386" s="27">
        <f>VLOOKUP($P386,CornerStats!$A$3:$AE$577,14,FALSE)</f>
        <v>0.8</v>
      </c>
      <c r="X386" s="27">
        <f>VLOOKUP($P386,CornerStats!$A$3:$AE$577,16,FALSE)</f>
        <v>1</v>
      </c>
      <c r="Y386" s="27">
        <f>VLOOKUP($P386,CornerStats!$A$3:$AE$577,17,FALSE)</f>
        <v>0.7</v>
      </c>
      <c r="Z386" s="27">
        <f>VLOOKUP($P386,CornerStats!$A$3:$AE$577,19,FALSE)</f>
        <v>0.8</v>
      </c>
      <c r="AA386" s="27">
        <f>VLOOKUP($P386,CornerStats!$A$3:$AE$577,20,FALSE)</f>
        <v>0.8</v>
      </c>
      <c r="AB386" s="27">
        <f>VLOOKUP($P386,CornerStats!$A$3:$AE$577,22,FALSE)</f>
        <v>1</v>
      </c>
    </row>
    <row r="387" spans="1:28" hidden="1" x14ac:dyDescent="0.3">
      <c r="A387" s="22">
        <f>VLOOKUP($M387,CornerStats!$A$3:$AE$577,5,FALSE)</f>
        <v>10.7</v>
      </c>
      <c r="B387" s="22">
        <f>VLOOKUP($M387,CornerStats!$A$3:$AE$577,6,FALSE)</f>
        <v>10.75</v>
      </c>
      <c r="C387" s="22">
        <f>VLOOKUP($M387,CornerStats!$A$3:$AE$577,8,FALSE)</f>
        <v>5</v>
      </c>
      <c r="D387" s="22">
        <f>VLOOKUP($M387,CornerStats!$A$3:$AE$577,9,FALSE)</f>
        <v>6</v>
      </c>
      <c r="E387" s="29">
        <f>VLOOKUP($M387,CornerStats!$A$3:$AE$577,11,FALSE)</f>
        <v>5.7</v>
      </c>
      <c r="F387" s="29">
        <f>VLOOKUP($M387,CornerStats!$A$3:$AE$577,12,FALSE)</f>
        <v>4.75</v>
      </c>
      <c r="G387" s="27">
        <f>VLOOKUP($M387,CornerStats!$A$3:$AE$577,14,FALSE)</f>
        <v>0.8</v>
      </c>
      <c r="H387" s="27">
        <f>VLOOKUP($M387,CornerStats!$A$3:$AE$577,15,FALSE)</f>
        <v>0.75</v>
      </c>
      <c r="I387" s="27">
        <f>VLOOKUP($M387,CornerStats!$A$3:$AE$577,17,FALSE)</f>
        <v>0.4</v>
      </c>
      <c r="J387" s="27">
        <f>VLOOKUP($M387,CornerStats!$A$3:$AE$577,18,FALSE)</f>
        <v>0.5</v>
      </c>
      <c r="K387" s="27">
        <f>VLOOKUP($M387,CornerStats!$A$3:$AE$577,20,FALSE)</f>
        <v>0.8</v>
      </c>
      <c r="L387" s="27">
        <f>VLOOKUP($M387,CornerStats!$A$3:$AE$577,21,FALSE)</f>
        <v>0.75</v>
      </c>
      <c r="M387" s="24" t="str">
        <f>Fixtures!A387</f>
        <v>Mainz 05</v>
      </c>
      <c r="N387" s="24" t="str">
        <f>Fixtures!E387</f>
        <v>Bundesliga</v>
      </c>
      <c r="O387" s="25">
        <f>IF(Fixtures!C387&gt;7,Fixtures!D387)</f>
        <v>43848</v>
      </c>
      <c r="P387" s="24" t="str">
        <f>Fixtures!B387</f>
        <v>Freiburg</v>
      </c>
      <c r="Q387" s="22">
        <f>VLOOKUP($P387,CornerStats!$A$3:$AE$577,5,FALSE)</f>
        <v>10.3</v>
      </c>
      <c r="R387" s="22">
        <f>VLOOKUP($P387,CornerStats!$A$3:$AE$577,7,FALSE)</f>
        <v>9.6</v>
      </c>
      <c r="S387" s="22">
        <f>VLOOKUP($P387,CornerStats!$A$3:$AE$577,8,FALSE)</f>
        <v>3.9</v>
      </c>
      <c r="T387" s="22">
        <f>VLOOKUP($P387,CornerStats!$A$3:$AE$577,10,FALSE)</f>
        <v>2.8</v>
      </c>
      <c r="U387" s="29">
        <f>VLOOKUP($P387,CornerStats!$A$3:$AE$577,11,FALSE)</f>
        <v>6.4</v>
      </c>
      <c r="V387" s="29">
        <f>VLOOKUP($P387,CornerStats!$A$3:$AE$577,13,FALSE)</f>
        <v>6.8</v>
      </c>
      <c r="W387" s="27">
        <f>VLOOKUP($P387,CornerStats!$A$3:$AE$577,14,FALSE)</f>
        <v>0.7</v>
      </c>
      <c r="X387" s="27">
        <f>VLOOKUP($P387,CornerStats!$A$3:$AE$577,16,FALSE)</f>
        <v>0.4</v>
      </c>
      <c r="Y387" s="27">
        <f>VLOOKUP($P387,CornerStats!$A$3:$AE$577,17,FALSE)</f>
        <v>0.5</v>
      </c>
      <c r="Z387" s="27">
        <f>VLOOKUP($P387,CornerStats!$A$3:$AE$577,19,FALSE)</f>
        <v>0.4</v>
      </c>
      <c r="AA387" s="27">
        <f>VLOOKUP($P387,CornerStats!$A$3:$AE$577,20,FALSE)</f>
        <v>0.7</v>
      </c>
      <c r="AB387" s="27">
        <f>VLOOKUP($P387,CornerStats!$A$3:$AE$577,22,FALSE)</f>
        <v>0.6</v>
      </c>
    </row>
    <row r="388" spans="1:28" hidden="1" x14ac:dyDescent="0.3">
      <c r="A388" s="22">
        <f>VLOOKUP($M388,CornerStats!$A$3:$AE$577,5,FALSE)</f>
        <v>8.5</v>
      </c>
      <c r="B388" s="22">
        <f>VLOOKUP($M388,CornerStats!$A$3:$AE$577,6,FALSE)</f>
        <v>8.1999999999999993</v>
      </c>
      <c r="C388" s="22">
        <f>VLOOKUP($M388,CornerStats!$A$3:$AE$577,8,FALSE)</f>
        <v>2.6</v>
      </c>
      <c r="D388" s="22">
        <f>VLOOKUP($M388,CornerStats!$A$3:$AE$577,9,FALSE)</f>
        <v>2</v>
      </c>
      <c r="E388" s="29">
        <f>VLOOKUP($M388,CornerStats!$A$3:$AE$577,11,FALSE)</f>
        <v>5.9</v>
      </c>
      <c r="F388" s="29">
        <f>VLOOKUP($M388,CornerStats!$A$3:$AE$577,12,FALSE)</f>
        <v>6.2</v>
      </c>
      <c r="G388" s="27">
        <f>VLOOKUP($M388,CornerStats!$A$3:$AE$577,14,FALSE)</f>
        <v>0.5</v>
      </c>
      <c r="H388" s="27">
        <f>VLOOKUP($M388,CornerStats!$A$3:$AE$577,15,FALSE)</f>
        <v>0.4</v>
      </c>
      <c r="I388" s="27">
        <f>VLOOKUP($M388,CornerStats!$A$3:$AE$577,17,FALSE)</f>
        <v>0.2</v>
      </c>
      <c r="J388" s="27">
        <f>VLOOKUP($M388,CornerStats!$A$3:$AE$577,18,FALSE)</f>
        <v>0.2</v>
      </c>
      <c r="K388" s="27">
        <f>VLOOKUP($M388,CornerStats!$A$3:$AE$577,20,FALSE)</f>
        <v>0.9</v>
      </c>
      <c r="L388" s="27">
        <f>VLOOKUP($M388,CornerStats!$A$3:$AE$577,21,FALSE)</f>
        <v>0.8</v>
      </c>
      <c r="M388" s="24" t="str">
        <f>Fixtures!A388</f>
        <v>Augsburg</v>
      </c>
      <c r="N388" s="24" t="str">
        <f>Fixtures!E388</f>
        <v>Bundesliga</v>
      </c>
      <c r="O388" s="25">
        <f>IF(Fixtures!C388&gt;7,Fixtures!D388)</f>
        <v>43848</v>
      </c>
      <c r="P388" s="24" t="str">
        <f>Fixtures!B388</f>
        <v>Borussia Dortmund</v>
      </c>
      <c r="Q388" s="22">
        <f>VLOOKUP($P388,CornerStats!$A$3:$AE$577,5,FALSE)</f>
        <v>11.7</v>
      </c>
      <c r="R388" s="22">
        <f>VLOOKUP($P388,CornerStats!$A$3:$AE$577,7,FALSE)</f>
        <v>12.6</v>
      </c>
      <c r="S388" s="22">
        <f>VLOOKUP($P388,CornerStats!$A$3:$AE$577,8,FALSE)</f>
        <v>7.2</v>
      </c>
      <c r="T388" s="22">
        <f>VLOOKUP($P388,CornerStats!$A$3:$AE$577,10,FALSE)</f>
        <v>6.6</v>
      </c>
      <c r="U388" s="29">
        <f>VLOOKUP($P388,CornerStats!$A$3:$AE$577,11,FALSE)</f>
        <v>4.5</v>
      </c>
      <c r="V388" s="29">
        <f>VLOOKUP($P388,CornerStats!$A$3:$AE$577,13,FALSE)</f>
        <v>6</v>
      </c>
      <c r="W388" s="27">
        <f>VLOOKUP($P388,CornerStats!$A$3:$AE$577,14,FALSE)</f>
        <v>0.9</v>
      </c>
      <c r="X388" s="27">
        <f>VLOOKUP($P388,CornerStats!$A$3:$AE$577,16,FALSE)</f>
        <v>1</v>
      </c>
      <c r="Y388" s="27">
        <f>VLOOKUP($P388,CornerStats!$A$3:$AE$577,17,FALSE)</f>
        <v>0.6</v>
      </c>
      <c r="Z388" s="27">
        <f>VLOOKUP($P388,CornerStats!$A$3:$AE$577,19,FALSE)</f>
        <v>0.8</v>
      </c>
      <c r="AA388" s="27">
        <f>VLOOKUP($P388,CornerStats!$A$3:$AE$577,20,FALSE)</f>
        <v>0.6</v>
      </c>
      <c r="AB388" s="27">
        <f>VLOOKUP($P388,CornerStats!$A$3:$AE$577,22,FALSE)</f>
        <v>0.4</v>
      </c>
    </row>
    <row r="389" spans="1:28" hidden="1" x14ac:dyDescent="0.3">
      <c r="A389" s="22">
        <f>VLOOKUP($M389,CornerStats!$A$3:$AE$577,5,FALSE)</f>
        <v>12</v>
      </c>
      <c r="B389" s="22">
        <f>VLOOKUP($M389,CornerStats!$A$3:$AE$577,6,FALSE)</f>
        <v>13.25</v>
      </c>
      <c r="C389" s="22">
        <f>VLOOKUP($M389,CornerStats!$A$3:$AE$577,8,FALSE)</f>
        <v>5.9</v>
      </c>
      <c r="D389" s="22">
        <f>VLOOKUP($M389,CornerStats!$A$3:$AE$577,9,FALSE)</f>
        <v>6.25</v>
      </c>
      <c r="E389" s="29">
        <f>VLOOKUP($M389,CornerStats!$A$3:$AE$577,11,FALSE)</f>
        <v>6.1</v>
      </c>
      <c r="F389" s="29">
        <f>VLOOKUP($M389,CornerStats!$A$3:$AE$577,12,FALSE)</f>
        <v>7</v>
      </c>
      <c r="G389" s="27">
        <f>VLOOKUP($M389,CornerStats!$A$3:$AE$577,14,FALSE)</f>
        <v>0.8</v>
      </c>
      <c r="H389" s="27">
        <f>VLOOKUP($M389,CornerStats!$A$3:$AE$577,15,FALSE)</f>
        <v>1</v>
      </c>
      <c r="I389" s="27">
        <f>VLOOKUP($M389,CornerStats!$A$3:$AE$577,17,FALSE)</f>
        <v>0.7</v>
      </c>
      <c r="J389" s="27">
        <f>VLOOKUP($M389,CornerStats!$A$3:$AE$577,18,FALSE)</f>
        <v>1</v>
      </c>
      <c r="K389" s="27">
        <f>VLOOKUP($M389,CornerStats!$A$3:$AE$577,20,FALSE)</f>
        <v>0.5</v>
      </c>
      <c r="L389" s="27">
        <f>VLOOKUP($M389,CornerStats!$A$3:$AE$577,21,FALSE)</f>
        <v>0.25</v>
      </c>
      <c r="M389" s="24" t="str">
        <f>Fixtures!A389</f>
        <v>Köln</v>
      </c>
      <c r="N389" s="24" t="str">
        <f>Fixtures!E389</f>
        <v>Bundesliga</v>
      </c>
      <c r="O389" s="25">
        <f>IF(Fixtures!C389&gt;7,Fixtures!D389)</f>
        <v>43848</v>
      </c>
      <c r="P389" s="24" t="str">
        <f>Fixtures!B389</f>
        <v>Wolfsburg</v>
      </c>
      <c r="Q389" s="22">
        <f>VLOOKUP($P389,CornerStats!$A$3:$AE$577,5,FALSE)</f>
        <v>9</v>
      </c>
      <c r="R389" s="22">
        <f>VLOOKUP($P389,CornerStats!$A$3:$AE$577,7,FALSE)</f>
        <v>8.8000000000000007</v>
      </c>
      <c r="S389" s="22">
        <f>VLOOKUP($P389,CornerStats!$A$3:$AE$577,8,FALSE)</f>
        <v>4.3</v>
      </c>
      <c r="T389" s="22">
        <f>VLOOKUP($P389,CornerStats!$A$3:$AE$577,10,FALSE)</f>
        <v>3.8</v>
      </c>
      <c r="U389" s="29">
        <f>VLOOKUP($P389,CornerStats!$A$3:$AE$577,11,FALSE)</f>
        <v>4.7</v>
      </c>
      <c r="V389" s="29">
        <f>VLOOKUP($P389,CornerStats!$A$3:$AE$577,13,FALSE)</f>
        <v>5</v>
      </c>
      <c r="W389" s="27">
        <f>VLOOKUP($P389,CornerStats!$A$3:$AE$577,14,FALSE)</f>
        <v>0.6</v>
      </c>
      <c r="X389" s="27">
        <f>VLOOKUP($P389,CornerStats!$A$3:$AE$577,16,FALSE)</f>
        <v>0.6</v>
      </c>
      <c r="Y389" s="27">
        <f>VLOOKUP($P389,CornerStats!$A$3:$AE$577,17,FALSE)</f>
        <v>0.3</v>
      </c>
      <c r="Z389" s="27">
        <f>VLOOKUP($P389,CornerStats!$A$3:$AE$577,19,FALSE)</f>
        <v>0.4</v>
      </c>
      <c r="AA389" s="27">
        <f>VLOOKUP($P389,CornerStats!$A$3:$AE$577,20,FALSE)</f>
        <v>1</v>
      </c>
      <c r="AB389" s="27">
        <f>VLOOKUP($P389,CornerStats!$A$3:$AE$577,22,FALSE)</f>
        <v>1</v>
      </c>
    </row>
    <row r="390" spans="1:28" hidden="1" x14ac:dyDescent="0.3">
      <c r="A390" s="22">
        <f>VLOOKUP($M390,CornerStats!$A$3:$AE$577,5,FALSE)</f>
        <v>11.363636363636363</v>
      </c>
      <c r="B390" s="22">
        <f>VLOOKUP($M390,CornerStats!$A$3:$AE$577,6,FALSE)</f>
        <v>11.2</v>
      </c>
      <c r="C390" s="22">
        <f>VLOOKUP($M390,CornerStats!$A$3:$AE$577,8,FALSE)</f>
        <v>5.0909090909090908</v>
      </c>
      <c r="D390" s="22">
        <f>VLOOKUP($M390,CornerStats!$A$3:$AE$577,9,FALSE)</f>
        <v>5.4</v>
      </c>
      <c r="E390" s="29">
        <f>VLOOKUP($M390,CornerStats!$A$3:$AE$577,11,FALSE)</f>
        <v>6.2727272727272725</v>
      </c>
      <c r="F390" s="29">
        <f>VLOOKUP($M390,CornerStats!$A$3:$AE$577,12,FALSE)</f>
        <v>5.8</v>
      </c>
      <c r="G390" s="27">
        <f>VLOOKUP($M390,CornerStats!$A$3:$AE$577,14,FALSE)</f>
        <v>0.90909090909090906</v>
      </c>
      <c r="H390" s="27">
        <f>VLOOKUP($M390,CornerStats!$A$3:$AE$577,15,FALSE)</f>
        <v>1</v>
      </c>
      <c r="I390" s="27">
        <f>VLOOKUP($M390,CornerStats!$A$3:$AE$577,17,FALSE)</f>
        <v>0.45454545454545453</v>
      </c>
      <c r="J390" s="27">
        <f>VLOOKUP($M390,CornerStats!$A$3:$AE$577,18,FALSE)</f>
        <v>0.4</v>
      </c>
      <c r="K390" s="27">
        <f>VLOOKUP($M390,CornerStats!$A$3:$AE$577,20,FALSE)</f>
        <v>0.63636363636363635</v>
      </c>
      <c r="L390" s="27">
        <f>VLOOKUP($M390,CornerStats!$A$3:$AE$577,21,FALSE)</f>
        <v>0.8</v>
      </c>
      <c r="M390" s="24" t="str">
        <f>Fixtures!A390</f>
        <v>Burnley</v>
      </c>
      <c r="N390" s="24" t="str">
        <f>Fixtures!E390</f>
        <v>Premier League</v>
      </c>
      <c r="O390" s="25">
        <f>IF(Fixtures!C390&gt;7,Fixtures!D390)</f>
        <v>43849</v>
      </c>
      <c r="P390" s="24" t="str">
        <f>Fixtures!B390</f>
        <v>Leicester City</v>
      </c>
      <c r="Q390" s="22">
        <f>VLOOKUP($P390,CornerStats!$A$3:$AE$577,5,FALSE)</f>
        <v>10.727272727272727</v>
      </c>
      <c r="R390" s="22">
        <f>VLOOKUP($P390,CornerStats!$A$3:$AE$577,7,FALSE)</f>
        <v>10.333333333333334</v>
      </c>
      <c r="S390" s="22">
        <f>VLOOKUP($P390,CornerStats!$A$3:$AE$577,8,FALSE)</f>
        <v>7.1818181818181817</v>
      </c>
      <c r="T390" s="22">
        <f>VLOOKUP($P390,CornerStats!$A$3:$AE$577,10,FALSE)</f>
        <v>6.166666666666667</v>
      </c>
      <c r="U390" s="29">
        <f>VLOOKUP($P390,CornerStats!$A$3:$AE$577,11,FALSE)</f>
        <v>3.5454545454545454</v>
      </c>
      <c r="V390" s="29">
        <f>VLOOKUP($P390,CornerStats!$A$3:$AE$577,13,FALSE)</f>
        <v>4.166666666666667</v>
      </c>
      <c r="W390" s="27">
        <f>VLOOKUP($P390,CornerStats!$A$3:$AE$577,14,FALSE)</f>
        <v>1</v>
      </c>
      <c r="X390" s="27">
        <f>VLOOKUP($P390,CornerStats!$A$3:$AE$577,16,FALSE)</f>
        <v>1</v>
      </c>
      <c r="Y390" s="27">
        <f>VLOOKUP($P390,CornerStats!$A$3:$AE$577,17,FALSE)</f>
        <v>0.45454545454545453</v>
      </c>
      <c r="Z390" s="27">
        <f>VLOOKUP($P390,CornerStats!$A$3:$AE$577,19,FALSE)</f>
        <v>0.5</v>
      </c>
      <c r="AA390" s="27">
        <f>VLOOKUP($P390,CornerStats!$A$3:$AE$577,20,FALSE)</f>
        <v>0.72727272727272729</v>
      </c>
      <c r="AB390" s="27">
        <f>VLOOKUP($P390,CornerStats!$A$3:$AE$577,22,FALSE)</f>
        <v>0.83333333333333337</v>
      </c>
    </row>
    <row r="391" spans="1:28" hidden="1" x14ac:dyDescent="0.3">
      <c r="A391" s="22">
        <f>VLOOKUP($M391,CornerStats!$A$3:$AE$577,5,FALSE)</f>
        <v>10.545454545454545</v>
      </c>
      <c r="B391" s="22">
        <f>VLOOKUP($M391,CornerStats!$A$3:$AE$577,6,FALSE)</f>
        <v>11</v>
      </c>
      <c r="C391" s="22">
        <f>VLOOKUP($M391,CornerStats!$A$3:$AE$577,8,FALSE)</f>
        <v>6.5454545454545459</v>
      </c>
      <c r="D391" s="22">
        <f>VLOOKUP($M391,CornerStats!$A$3:$AE$577,9,FALSE)</f>
        <v>7.8</v>
      </c>
      <c r="E391" s="29">
        <f>VLOOKUP($M391,CornerStats!$A$3:$AE$577,11,FALSE)</f>
        <v>4</v>
      </c>
      <c r="F391" s="29">
        <f>VLOOKUP($M391,CornerStats!$A$3:$AE$577,12,FALSE)</f>
        <v>3.2</v>
      </c>
      <c r="G391" s="27">
        <f>VLOOKUP($M391,CornerStats!$A$3:$AE$577,14,FALSE)</f>
        <v>0.90909090909090906</v>
      </c>
      <c r="H391" s="27">
        <f>VLOOKUP($M391,CornerStats!$A$3:$AE$577,15,FALSE)</f>
        <v>1</v>
      </c>
      <c r="I391" s="27">
        <f>VLOOKUP($M391,CornerStats!$A$3:$AE$577,17,FALSE)</f>
        <v>0.54545454545454541</v>
      </c>
      <c r="J391" s="27">
        <f>VLOOKUP($M391,CornerStats!$A$3:$AE$577,18,FALSE)</f>
        <v>0.6</v>
      </c>
      <c r="K391" s="27">
        <f>VLOOKUP($M391,CornerStats!$A$3:$AE$577,20,FALSE)</f>
        <v>0.72727272727272729</v>
      </c>
      <c r="L391" s="27">
        <f>VLOOKUP($M391,CornerStats!$A$3:$AE$577,21,FALSE)</f>
        <v>0.8</v>
      </c>
      <c r="M391" s="24" t="str">
        <f>Fixtures!A391</f>
        <v>Liverpool</v>
      </c>
      <c r="N391" s="24" t="str">
        <f>Fixtures!E391</f>
        <v>Premier League</v>
      </c>
      <c r="O391" s="25">
        <f>IF(Fixtures!C391&gt;7,Fixtures!D391)</f>
        <v>43849</v>
      </c>
      <c r="P391" s="24" t="str">
        <f>Fixtures!B391</f>
        <v>Manchester United</v>
      </c>
      <c r="Q391" s="22">
        <f>VLOOKUP($P391,CornerStats!$A$3:$AE$577,5,FALSE)</f>
        <v>9.8181818181818183</v>
      </c>
      <c r="R391" s="22">
        <f>VLOOKUP($P391,CornerStats!$A$3:$AE$577,7,FALSE)</f>
        <v>10</v>
      </c>
      <c r="S391" s="22">
        <f>VLOOKUP($P391,CornerStats!$A$3:$AE$577,8,FALSE)</f>
        <v>6.0909090909090908</v>
      </c>
      <c r="T391" s="22">
        <f>VLOOKUP($P391,CornerStats!$A$3:$AE$577,10,FALSE)</f>
        <v>7</v>
      </c>
      <c r="U391" s="29">
        <f>VLOOKUP($P391,CornerStats!$A$3:$AE$577,11,FALSE)</f>
        <v>3.7272727272727271</v>
      </c>
      <c r="V391" s="29">
        <f>VLOOKUP($P391,CornerStats!$A$3:$AE$577,13,FALSE)</f>
        <v>3</v>
      </c>
      <c r="W391" s="27">
        <f>VLOOKUP($P391,CornerStats!$A$3:$AE$577,14,FALSE)</f>
        <v>0.72727272727272729</v>
      </c>
      <c r="X391" s="27">
        <f>VLOOKUP($P391,CornerStats!$A$3:$AE$577,16,FALSE)</f>
        <v>0.83333333333333337</v>
      </c>
      <c r="Y391" s="27">
        <f>VLOOKUP($P391,CornerStats!$A$3:$AE$577,17,FALSE)</f>
        <v>0.36363636363636365</v>
      </c>
      <c r="Z391" s="27">
        <f>VLOOKUP($P391,CornerStats!$A$3:$AE$577,19,FALSE)</f>
        <v>0.33333333333333331</v>
      </c>
      <c r="AA391" s="27">
        <f>VLOOKUP($P391,CornerStats!$A$3:$AE$577,20,FALSE)</f>
        <v>0.72727272727272729</v>
      </c>
      <c r="AB391" s="27">
        <f>VLOOKUP($P391,CornerStats!$A$3:$AE$577,22,FALSE)</f>
        <v>0.83333333333333337</v>
      </c>
    </row>
    <row r="392" spans="1:28" hidden="1" x14ac:dyDescent="0.3">
      <c r="A392" s="22">
        <f>VLOOKUP($M392,CornerStats!$A$3:$AE$577,5,FALSE)</f>
        <v>11.5</v>
      </c>
      <c r="B392" s="22">
        <f>VLOOKUP($M392,CornerStats!$A$3:$AE$577,6,FALSE)</f>
        <v>12.75</v>
      </c>
      <c r="C392" s="22">
        <f>VLOOKUP($M392,CornerStats!$A$3:$AE$577,8,FALSE)</f>
        <v>5.2</v>
      </c>
      <c r="D392" s="22">
        <f>VLOOKUP($M392,CornerStats!$A$3:$AE$577,9,FALSE)</f>
        <v>5.25</v>
      </c>
      <c r="E392" s="29">
        <f>VLOOKUP($M392,CornerStats!$A$3:$AE$577,11,FALSE)</f>
        <v>6.3</v>
      </c>
      <c r="F392" s="29">
        <f>VLOOKUP($M392,CornerStats!$A$3:$AE$577,12,FALSE)</f>
        <v>7.5</v>
      </c>
      <c r="G392" s="27">
        <f>VLOOKUP($M392,CornerStats!$A$3:$AE$577,14,FALSE)</f>
        <v>0.6</v>
      </c>
      <c r="H392" s="27">
        <f>VLOOKUP($M392,CornerStats!$A$3:$AE$577,15,FALSE)</f>
        <v>0.75</v>
      </c>
      <c r="I392" s="27">
        <f>VLOOKUP($M392,CornerStats!$A$3:$AE$577,17,FALSE)</f>
        <v>0.6</v>
      </c>
      <c r="J392" s="27">
        <f>VLOOKUP($M392,CornerStats!$A$3:$AE$577,18,FALSE)</f>
        <v>0.75</v>
      </c>
      <c r="K392" s="27">
        <f>VLOOKUP($M392,CornerStats!$A$3:$AE$577,20,FALSE)</f>
        <v>0.4</v>
      </c>
      <c r="L392" s="27">
        <f>VLOOKUP($M392,CornerStats!$A$3:$AE$577,21,FALSE)</f>
        <v>0.25</v>
      </c>
      <c r="M392" s="24" t="str">
        <f>Fixtures!A392</f>
        <v>Brescia</v>
      </c>
      <c r="N392" s="24" t="str">
        <f>Fixtures!E392</f>
        <v>Serie A</v>
      </c>
      <c r="O392" s="25">
        <f>IF(Fixtures!C392&gt;7,Fixtures!D392)</f>
        <v>43849</v>
      </c>
      <c r="P392" s="24" t="str">
        <f>Fixtures!B392</f>
        <v>Cagliari</v>
      </c>
      <c r="Q392" s="22">
        <f>VLOOKUP($P392,CornerStats!$A$3:$AE$577,5,FALSE)</f>
        <v>11.545454545454545</v>
      </c>
      <c r="R392" s="22">
        <f>VLOOKUP($P392,CornerStats!$A$3:$AE$577,7,FALSE)</f>
        <v>13.8</v>
      </c>
      <c r="S392" s="22">
        <f>VLOOKUP($P392,CornerStats!$A$3:$AE$577,8,FALSE)</f>
        <v>4.3636363636363633</v>
      </c>
      <c r="T392" s="22">
        <f>VLOOKUP($P392,CornerStats!$A$3:$AE$577,10,FALSE)</f>
        <v>3.6</v>
      </c>
      <c r="U392" s="29">
        <f>VLOOKUP($P392,CornerStats!$A$3:$AE$577,11,FALSE)</f>
        <v>7.1818181818181817</v>
      </c>
      <c r="V392" s="29">
        <f>VLOOKUP($P392,CornerStats!$A$3:$AE$577,13,FALSE)</f>
        <v>10.199999999999999</v>
      </c>
      <c r="W392" s="27">
        <f>VLOOKUP($P392,CornerStats!$A$3:$AE$577,14,FALSE)</f>
        <v>0.63636363636363635</v>
      </c>
      <c r="X392" s="27">
        <f>VLOOKUP($P392,CornerStats!$A$3:$AE$577,16,FALSE)</f>
        <v>0.8</v>
      </c>
      <c r="Y392" s="27">
        <f>VLOOKUP($P392,CornerStats!$A$3:$AE$577,17,FALSE)</f>
        <v>0.54545454545454541</v>
      </c>
      <c r="Z392" s="27">
        <f>VLOOKUP($P392,CornerStats!$A$3:$AE$577,19,FALSE)</f>
        <v>0.8</v>
      </c>
      <c r="AA392" s="27">
        <f>VLOOKUP($P392,CornerStats!$A$3:$AE$577,20,FALSE)</f>
        <v>0.45454545454545453</v>
      </c>
      <c r="AB392" s="27">
        <f>VLOOKUP($P392,CornerStats!$A$3:$AE$577,22,FALSE)</f>
        <v>0.2</v>
      </c>
    </row>
    <row r="393" spans="1:28" hidden="1" x14ac:dyDescent="0.3">
      <c r="A393" s="22">
        <f>VLOOKUP($M393,CornerStats!$A$3:$AE$577,5,FALSE)</f>
        <v>10.818181818181818</v>
      </c>
      <c r="B393" s="22">
        <f>VLOOKUP($M393,CornerStats!$A$3:$AE$577,6,FALSE)</f>
        <v>12.4</v>
      </c>
      <c r="C393" s="22">
        <f>VLOOKUP($M393,CornerStats!$A$3:$AE$577,8,FALSE)</f>
        <v>5.9090909090909092</v>
      </c>
      <c r="D393" s="22">
        <f>VLOOKUP($M393,CornerStats!$A$3:$AE$577,9,FALSE)</f>
        <v>7.2</v>
      </c>
      <c r="E393" s="29">
        <f>VLOOKUP($M393,CornerStats!$A$3:$AE$577,11,FALSE)</f>
        <v>4.9090909090909092</v>
      </c>
      <c r="F393" s="29">
        <f>VLOOKUP($M393,CornerStats!$A$3:$AE$577,12,FALSE)</f>
        <v>5.2</v>
      </c>
      <c r="G393" s="27">
        <f>VLOOKUP($M393,CornerStats!$A$3:$AE$577,14,FALSE)</f>
        <v>0.72727272727272729</v>
      </c>
      <c r="H393" s="27">
        <f>VLOOKUP($M393,CornerStats!$A$3:$AE$577,15,FALSE)</f>
        <v>0.8</v>
      </c>
      <c r="I393" s="27">
        <f>VLOOKUP($M393,CornerStats!$A$3:$AE$577,17,FALSE)</f>
        <v>0.45454545454545453</v>
      </c>
      <c r="J393" s="27">
        <f>VLOOKUP($M393,CornerStats!$A$3:$AE$577,18,FALSE)</f>
        <v>0.8</v>
      </c>
      <c r="K393" s="27">
        <f>VLOOKUP($M393,CornerStats!$A$3:$AE$577,20,FALSE)</f>
        <v>0.54545454545454541</v>
      </c>
      <c r="L393" s="27">
        <f>VLOOKUP($M393,CornerStats!$A$3:$AE$577,21,FALSE)</f>
        <v>0.2</v>
      </c>
      <c r="M393" s="24" t="str">
        <f>Fixtures!A393</f>
        <v>Napoli</v>
      </c>
      <c r="N393" s="24" t="str">
        <f>Fixtures!E393</f>
        <v>Serie A</v>
      </c>
      <c r="O393" s="25">
        <f>IF(Fixtures!C393&gt;7,Fixtures!D393)</f>
        <v>43849</v>
      </c>
      <c r="P393" s="24" t="str">
        <f>Fixtures!B393</f>
        <v>Fiorentina</v>
      </c>
      <c r="Q393" s="22">
        <f>VLOOKUP($P393,CornerStats!$A$3:$AE$577,5,FALSE)</f>
        <v>10.636363636363637</v>
      </c>
      <c r="R393" s="22">
        <f>VLOOKUP($P393,CornerStats!$A$3:$AE$577,7,FALSE)</f>
        <v>12.4</v>
      </c>
      <c r="S393" s="22">
        <f>VLOOKUP($P393,CornerStats!$A$3:$AE$577,8,FALSE)</f>
        <v>6.5454545454545459</v>
      </c>
      <c r="T393" s="22">
        <f>VLOOKUP($P393,CornerStats!$A$3:$AE$577,10,FALSE)</f>
        <v>6.2</v>
      </c>
      <c r="U393" s="29">
        <f>VLOOKUP($P393,CornerStats!$A$3:$AE$577,11,FALSE)</f>
        <v>4.0909090909090908</v>
      </c>
      <c r="V393" s="29">
        <f>VLOOKUP($P393,CornerStats!$A$3:$AE$577,13,FALSE)</f>
        <v>6.2</v>
      </c>
      <c r="W393" s="27">
        <f>VLOOKUP($P393,CornerStats!$A$3:$AE$577,14,FALSE)</f>
        <v>0.81818181818181823</v>
      </c>
      <c r="X393" s="27">
        <f>VLOOKUP($P393,CornerStats!$A$3:$AE$577,16,FALSE)</f>
        <v>1</v>
      </c>
      <c r="Y393" s="27">
        <f>VLOOKUP($P393,CornerStats!$A$3:$AE$577,17,FALSE)</f>
        <v>0.27272727272727271</v>
      </c>
      <c r="Z393" s="27">
        <f>VLOOKUP($P393,CornerStats!$A$3:$AE$577,19,FALSE)</f>
        <v>0.4</v>
      </c>
      <c r="AA393" s="27">
        <f>VLOOKUP($P393,CornerStats!$A$3:$AE$577,20,FALSE)</f>
        <v>0.72727272727272729</v>
      </c>
      <c r="AB393" s="27">
        <f>VLOOKUP($P393,CornerStats!$A$3:$AE$577,22,FALSE)</f>
        <v>0.6</v>
      </c>
    </row>
    <row r="394" spans="1:28" hidden="1" x14ac:dyDescent="0.3">
      <c r="A394" s="22">
        <f>VLOOKUP($M394,CornerStats!$A$3:$AE$577,5,FALSE)</f>
        <v>9.9090909090909083</v>
      </c>
      <c r="B394" s="22">
        <f>VLOOKUP($M394,CornerStats!$A$3:$AE$577,6,FALSE)</f>
        <v>10.8</v>
      </c>
      <c r="C394" s="22">
        <f>VLOOKUP($M394,CornerStats!$A$3:$AE$577,8,FALSE)</f>
        <v>5.7272727272727275</v>
      </c>
      <c r="D394" s="22">
        <f>VLOOKUP($M394,CornerStats!$A$3:$AE$577,9,FALSE)</f>
        <v>6.4</v>
      </c>
      <c r="E394" s="29">
        <f>VLOOKUP($M394,CornerStats!$A$3:$AE$577,11,FALSE)</f>
        <v>4.1818181818181817</v>
      </c>
      <c r="F394" s="29">
        <f>VLOOKUP($M394,CornerStats!$A$3:$AE$577,12,FALSE)</f>
        <v>4.4000000000000004</v>
      </c>
      <c r="G394" s="27">
        <f>VLOOKUP($M394,CornerStats!$A$3:$AE$577,14,FALSE)</f>
        <v>0.72727272727272729</v>
      </c>
      <c r="H394" s="27">
        <f>VLOOKUP($M394,CornerStats!$A$3:$AE$577,15,FALSE)</f>
        <v>0.8</v>
      </c>
      <c r="I394" s="27">
        <f>VLOOKUP($M394,CornerStats!$A$3:$AE$577,17,FALSE)</f>
        <v>0.36363636363636365</v>
      </c>
      <c r="J394" s="27">
        <f>VLOOKUP($M394,CornerStats!$A$3:$AE$577,18,FALSE)</f>
        <v>0.4</v>
      </c>
      <c r="K394" s="27">
        <f>VLOOKUP($M394,CornerStats!$A$3:$AE$577,20,FALSE)</f>
        <v>0.63636363636363635</v>
      </c>
      <c r="L394" s="27">
        <f>VLOOKUP($M394,CornerStats!$A$3:$AE$577,21,FALSE)</f>
        <v>0.6</v>
      </c>
      <c r="M394" s="24" t="str">
        <f>Fixtures!A394</f>
        <v>Bologna</v>
      </c>
      <c r="N394" s="24" t="str">
        <f>Fixtures!E394</f>
        <v>Serie A</v>
      </c>
      <c r="O394" s="25">
        <f>IF(Fixtures!C394&gt;7,Fixtures!D394)</f>
        <v>43849</v>
      </c>
      <c r="P394" s="24" t="str">
        <f>Fixtures!B394</f>
        <v>Hellas Verona</v>
      </c>
      <c r="Q394" s="22">
        <f>VLOOKUP($P394,CornerStats!$A$3:$AE$577,5,FALSE)</f>
        <v>10.454545454545455</v>
      </c>
      <c r="R394" s="22">
        <f>VLOOKUP($P394,CornerStats!$A$3:$AE$577,7,FALSE)</f>
        <v>10.6</v>
      </c>
      <c r="S394" s="22">
        <f>VLOOKUP($P394,CornerStats!$A$3:$AE$577,8,FALSE)</f>
        <v>5.4545454545454541</v>
      </c>
      <c r="T394" s="22">
        <f>VLOOKUP($P394,CornerStats!$A$3:$AE$577,10,FALSE)</f>
        <v>5.6</v>
      </c>
      <c r="U394" s="29">
        <f>VLOOKUP($P394,CornerStats!$A$3:$AE$577,11,FALSE)</f>
        <v>5</v>
      </c>
      <c r="V394" s="29">
        <f>VLOOKUP($P394,CornerStats!$A$3:$AE$577,13,FALSE)</f>
        <v>5</v>
      </c>
      <c r="W394" s="27">
        <f>VLOOKUP($P394,CornerStats!$A$3:$AE$577,14,FALSE)</f>
        <v>0.63636363636363635</v>
      </c>
      <c r="X394" s="27">
        <f>VLOOKUP($P394,CornerStats!$A$3:$AE$577,16,FALSE)</f>
        <v>0.6</v>
      </c>
      <c r="Y394" s="27">
        <f>VLOOKUP($P394,CornerStats!$A$3:$AE$577,17,FALSE)</f>
        <v>0.45454545454545453</v>
      </c>
      <c r="Z394" s="27">
        <f>VLOOKUP($P394,CornerStats!$A$3:$AE$577,19,FALSE)</f>
        <v>0.4</v>
      </c>
      <c r="AA394" s="27">
        <f>VLOOKUP($P394,CornerStats!$A$3:$AE$577,20,FALSE)</f>
        <v>0.54545454545454541</v>
      </c>
      <c r="AB394" s="27">
        <f>VLOOKUP($P394,CornerStats!$A$3:$AE$577,22,FALSE)</f>
        <v>0.6</v>
      </c>
    </row>
    <row r="395" spans="1:28" hidden="1" x14ac:dyDescent="0.3">
      <c r="A395" s="22">
        <f>VLOOKUP($M395,CornerStats!$A$3:$AE$577,5,FALSE)</f>
        <v>12.363636363636363</v>
      </c>
      <c r="B395" s="22">
        <f>VLOOKUP($M395,CornerStats!$A$3:$AE$577,6,FALSE)</f>
        <v>12.6</v>
      </c>
      <c r="C395" s="22">
        <f>VLOOKUP($M395,CornerStats!$A$3:$AE$577,8,FALSE)</f>
        <v>3.8181818181818183</v>
      </c>
      <c r="D395" s="22">
        <f>VLOOKUP($M395,CornerStats!$A$3:$AE$577,9,FALSE)</f>
        <v>3.8</v>
      </c>
      <c r="E395" s="29">
        <f>VLOOKUP($M395,CornerStats!$A$3:$AE$577,11,FALSE)</f>
        <v>8.545454545454545</v>
      </c>
      <c r="F395" s="29">
        <f>VLOOKUP($M395,CornerStats!$A$3:$AE$577,12,FALSE)</f>
        <v>8.8000000000000007</v>
      </c>
      <c r="G395" s="27">
        <f>VLOOKUP($M395,CornerStats!$A$3:$AE$577,14,FALSE)</f>
        <v>1</v>
      </c>
      <c r="H395" s="27">
        <f>VLOOKUP($M395,CornerStats!$A$3:$AE$577,15,FALSE)</f>
        <v>1</v>
      </c>
      <c r="I395" s="27">
        <f>VLOOKUP($M395,CornerStats!$A$3:$AE$577,17,FALSE)</f>
        <v>0.63636363636363635</v>
      </c>
      <c r="J395" s="27">
        <f>VLOOKUP($M395,CornerStats!$A$3:$AE$577,18,FALSE)</f>
        <v>0.6</v>
      </c>
      <c r="K395" s="27">
        <f>VLOOKUP($M395,CornerStats!$A$3:$AE$577,20,FALSE)</f>
        <v>0.45454545454545453</v>
      </c>
      <c r="L395" s="27">
        <f>VLOOKUP($M395,CornerStats!$A$3:$AE$577,21,FALSE)</f>
        <v>0.4</v>
      </c>
      <c r="M395" s="24" t="str">
        <f>Fixtures!A395</f>
        <v>Lecce</v>
      </c>
      <c r="N395" s="24" t="str">
        <f>Fixtures!E395</f>
        <v>Serie A</v>
      </c>
      <c r="O395" s="25">
        <f>IF(Fixtures!C395&gt;7,Fixtures!D395)</f>
        <v>43849</v>
      </c>
      <c r="P395" s="24" t="str">
        <f>Fixtures!B395</f>
        <v>Internazionale</v>
      </c>
      <c r="Q395" s="22">
        <f>VLOOKUP($P395,CornerStats!$A$3:$AE$577,5,FALSE)</f>
        <v>10.454545454545455</v>
      </c>
      <c r="R395" s="22">
        <f>VLOOKUP($P395,CornerStats!$A$3:$AE$577,7,FALSE)</f>
        <v>11.333333333333334</v>
      </c>
      <c r="S395" s="22">
        <f>VLOOKUP($P395,CornerStats!$A$3:$AE$577,8,FALSE)</f>
        <v>5.9090909090909092</v>
      </c>
      <c r="T395" s="22">
        <f>VLOOKUP($P395,CornerStats!$A$3:$AE$577,10,FALSE)</f>
        <v>6.333333333333333</v>
      </c>
      <c r="U395" s="29">
        <f>VLOOKUP($P395,CornerStats!$A$3:$AE$577,11,FALSE)</f>
        <v>4.5454545454545459</v>
      </c>
      <c r="V395" s="29">
        <f>VLOOKUP($P395,CornerStats!$A$3:$AE$577,13,FALSE)</f>
        <v>5</v>
      </c>
      <c r="W395" s="27">
        <f>VLOOKUP($P395,CornerStats!$A$3:$AE$577,14,FALSE)</f>
        <v>0.81818181818181823</v>
      </c>
      <c r="X395" s="27">
        <f>VLOOKUP($P395,CornerStats!$A$3:$AE$577,16,FALSE)</f>
        <v>0.83333333333333337</v>
      </c>
      <c r="Y395" s="27">
        <f>VLOOKUP($P395,CornerStats!$A$3:$AE$577,17,FALSE)</f>
        <v>0.45454545454545453</v>
      </c>
      <c r="Z395" s="27">
        <f>VLOOKUP($P395,CornerStats!$A$3:$AE$577,19,FALSE)</f>
        <v>0.5</v>
      </c>
      <c r="AA395" s="27">
        <f>VLOOKUP($P395,CornerStats!$A$3:$AE$577,20,FALSE)</f>
        <v>0.63636363636363635</v>
      </c>
      <c r="AB395" s="27">
        <f>VLOOKUP($P395,CornerStats!$A$3:$AE$577,22,FALSE)</f>
        <v>0.5</v>
      </c>
    </row>
    <row r="396" spans="1:28" hidden="1" x14ac:dyDescent="0.3">
      <c r="A396" s="22">
        <f>VLOOKUP($M396,CornerStats!$A$3:$AE$577,5,FALSE)</f>
        <v>11.545454545454545</v>
      </c>
      <c r="B396" s="22">
        <f>VLOOKUP($M396,CornerStats!$A$3:$AE$577,6,FALSE)</f>
        <v>10.8</v>
      </c>
      <c r="C396" s="22">
        <f>VLOOKUP($M396,CornerStats!$A$3:$AE$577,8,FALSE)</f>
        <v>6.1818181818181817</v>
      </c>
      <c r="D396" s="22">
        <f>VLOOKUP($M396,CornerStats!$A$3:$AE$577,9,FALSE)</f>
        <v>7</v>
      </c>
      <c r="E396" s="29">
        <f>VLOOKUP($M396,CornerStats!$A$3:$AE$577,11,FALSE)</f>
        <v>5.3636363636363633</v>
      </c>
      <c r="F396" s="29">
        <f>VLOOKUP($M396,CornerStats!$A$3:$AE$577,12,FALSE)</f>
        <v>3.8</v>
      </c>
      <c r="G396" s="27">
        <f>VLOOKUP($M396,CornerStats!$A$3:$AE$577,14,FALSE)</f>
        <v>0.72727272727272729</v>
      </c>
      <c r="H396" s="27">
        <f>VLOOKUP($M396,CornerStats!$A$3:$AE$577,15,FALSE)</f>
        <v>0.6</v>
      </c>
      <c r="I396" s="27">
        <f>VLOOKUP($M396,CornerStats!$A$3:$AE$577,17,FALSE)</f>
        <v>0.54545454545454541</v>
      </c>
      <c r="J396" s="27">
        <f>VLOOKUP($M396,CornerStats!$A$3:$AE$577,18,FALSE)</f>
        <v>0.6</v>
      </c>
      <c r="K396" s="27">
        <f>VLOOKUP($M396,CornerStats!$A$3:$AE$577,20,FALSE)</f>
        <v>0.45454545454545453</v>
      </c>
      <c r="L396" s="27">
        <f>VLOOKUP($M396,CornerStats!$A$3:$AE$577,21,FALSE)</f>
        <v>0.4</v>
      </c>
      <c r="M396" s="24" t="str">
        <f>Fixtures!A396</f>
        <v>Juventus</v>
      </c>
      <c r="N396" s="24" t="str">
        <f>Fixtures!E396</f>
        <v>Serie A</v>
      </c>
      <c r="O396" s="25">
        <f>IF(Fixtures!C396&gt;7,Fixtures!D396)</f>
        <v>43849</v>
      </c>
      <c r="P396" s="24" t="str">
        <f>Fixtures!B396</f>
        <v>Parma</v>
      </c>
      <c r="Q396" s="22">
        <f>VLOOKUP($P396,CornerStats!$A$3:$AE$577,5,FALSE)</f>
        <v>10.818181818181818</v>
      </c>
      <c r="R396" s="22">
        <f>VLOOKUP($P396,CornerStats!$A$3:$AE$577,7,FALSE)</f>
        <v>9.4</v>
      </c>
      <c r="S396" s="22">
        <f>VLOOKUP($P396,CornerStats!$A$3:$AE$577,8,FALSE)</f>
        <v>5.6363636363636367</v>
      </c>
      <c r="T396" s="22">
        <f>VLOOKUP($P396,CornerStats!$A$3:$AE$577,10,FALSE)</f>
        <v>3.6</v>
      </c>
      <c r="U396" s="29">
        <f>VLOOKUP($P396,CornerStats!$A$3:$AE$577,11,FALSE)</f>
        <v>5.1818181818181817</v>
      </c>
      <c r="V396" s="29">
        <f>VLOOKUP($P396,CornerStats!$A$3:$AE$577,13,FALSE)</f>
        <v>5.8</v>
      </c>
      <c r="W396" s="27">
        <f>VLOOKUP($P396,CornerStats!$A$3:$AE$577,14,FALSE)</f>
        <v>0.81818181818181823</v>
      </c>
      <c r="X396" s="27">
        <f>VLOOKUP($P396,CornerStats!$A$3:$AE$577,16,FALSE)</f>
        <v>0.6</v>
      </c>
      <c r="Y396" s="27">
        <f>VLOOKUP($P396,CornerStats!$A$3:$AE$577,17,FALSE)</f>
        <v>0.45454545454545453</v>
      </c>
      <c r="Z396" s="27">
        <f>VLOOKUP($P396,CornerStats!$A$3:$AE$577,19,FALSE)</f>
        <v>0.4</v>
      </c>
      <c r="AA396" s="27">
        <f>VLOOKUP($P396,CornerStats!$A$3:$AE$577,20,FALSE)</f>
        <v>0.54545454545454541</v>
      </c>
      <c r="AB396" s="27">
        <f>VLOOKUP($P396,CornerStats!$A$3:$AE$577,22,FALSE)</f>
        <v>0.6</v>
      </c>
    </row>
    <row r="397" spans="1:28" hidden="1" x14ac:dyDescent="0.3">
      <c r="A397" s="22">
        <f>VLOOKUP($M397,CornerStats!$A$3:$AE$577,5,FALSE)</f>
        <v>10.545454545454545</v>
      </c>
      <c r="B397" s="22">
        <f>VLOOKUP($M397,CornerStats!$A$3:$AE$577,6,FALSE)</f>
        <v>11.5</v>
      </c>
      <c r="C397" s="22">
        <f>VLOOKUP($M397,CornerStats!$A$3:$AE$577,8,FALSE)</f>
        <v>5.6363636363636367</v>
      </c>
      <c r="D397" s="22">
        <f>VLOOKUP($M397,CornerStats!$A$3:$AE$577,9,FALSE)</f>
        <v>7</v>
      </c>
      <c r="E397" s="29">
        <f>VLOOKUP($M397,CornerStats!$A$3:$AE$577,11,FALSE)</f>
        <v>4.9090909090909092</v>
      </c>
      <c r="F397" s="29">
        <f>VLOOKUP($M397,CornerStats!$A$3:$AE$577,12,FALSE)</f>
        <v>4.5</v>
      </c>
      <c r="G397" s="27">
        <f>VLOOKUP($M397,CornerStats!$A$3:$AE$577,14,FALSE)</f>
        <v>0.63636363636363635</v>
      </c>
      <c r="H397" s="27">
        <f>VLOOKUP($M397,CornerStats!$A$3:$AE$577,15,FALSE)</f>
        <v>0.66666666666666663</v>
      </c>
      <c r="I397" s="27">
        <f>VLOOKUP($M397,CornerStats!$A$3:$AE$577,17,FALSE)</f>
        <v>0.45454545454545453</v>
      </c>
      <c r="J397" s="27">
        <f>VLOOKUP($M397,CornerStats!$A$3:$AE$577,18,FALSE)</f>
        <v>0.5</v>
      </c>
      <c r="K397" s="27">
        <f>VLOOKUP($M397,CornerStats!$A$3:$AE$577,20,FALSE)</f>
        <v>0.54545454545454541</v>
      </c>
      <c r="L397" s="27">
        <f>VLOOKUP($M397,CornerStats!$A$3:$AE$577,21,FALSE)</f>
        <v>0.5</v>
      </c>
      <c r="M397" s="24" t="str">
        <f>Fixtures!A397</f>
        <v>Genoa</v>
      </c>
      <c r="N397" s="24" t="str">
        <f>Fixtures!E397</f>
        <v>Serie A</v>
      </c>
      <c r="O397" s="25">
        <f>IF(Fixtures!C397&gt;7,Fixtures!D397)</f>
        <v>43849</v>
      </c>
      <c r="P397" s="24" t="str">
        <f>Fixtures!B397</f>
        <v>Roma</v>
      </c>
      <c r="Q397" s="22">
        <f>VLOOKUP($P397,CornerStats!$A$3:$AE$577,5,FALSE)</f>
        <v>10.363636363636363</v>
      </c>
      <c r="R397" s="22">
        <f>VLOOKUP($P397,CornerStats!$A$3:$AE$577,7,FALSE)</f>
        <v>11.6</v>
      </c>
      <c r="S397" s="22">
        <f>VLOOKUP($P397,CornerStats!$A$3:$AE$577,8,FALSE)</f>
        <v>6.3636363636363633</v>
      </c>
      <c r="T397" s="22">
        <f>VLOOKUP($P397,CornerStats!$A$3:$AE$577,10,FALSE)</f>
        <v>6.2</v>
      </c>
      <c r="U397" s="29">
        <f>VLOOKUP($P397,CornerStats!$A$3:$AE$577,11,FALSE)</f>
        <v>4</v>
      </c>
      <c r="V397" s="29">
        <f>VLOOKUP($P397,CornerStats!$A$3:$AE$577,13,FALSE)</f>
        <v>5.4</v>
      </c>
      <c r="W397" s="27">
        <f>VLOOKUP($P397,CornerStats!$A$3:$AE$577,14,FALSE)</f>
        <v>0.54545454545454541</v>
      </c>
      <c r="X397" s="27">
        <f>VLOOKUP($P397,CornerStats!$A$3:$AE$577,16,FALSE)</f>
        <v>0.6</v>
      </c>
      <c r="Y397" s="27">
        <f>VLOOKUP($P397,CornerStats!$A$3:$AE$577,17,FALSE)</f>
        <v>0.45454545454545453</v>
      </c>
      <c r="Z397" s="27">
        <f>VLOOKUP($P397,CornerStats!$A$3:$AE$577,19,FALSE)</f>
        <v>0.6</v>
      </c>
      <c r="AA397" s="27">
        <f>VLOOKUP($P397,CornerStats!$A$3:$AE$577,20,FALSE)</f>
        <v>0.54545454545454541</v>
      </c>
      <c r="AB397" s="27">
        <f>VLOOKUP($P397,CornerStats!$A$3:$AE$577,22,FALSE)</f>
        <v>0.4</v>
      </c>
    </row>
    <row r="398" spans="1:28" hidden="1" x14ac:dyDescent="0.3">
      <c r="A398" s="22">
        <f>VLOOKUP($M398,CornerStats!$A$3:$AE$577,5,FALSE)</f>
        <v>10.818181818181818</v>
      </c>
      <c r="B398" s="22">
        <f>VLOOKUP($M398,CornerStats!$A$3:$AE$577,6,FALSE)</f>
        <v>10.199999999999999</v>
      </c>
      <c r="C398" s="22">
        <f>VLOOKUP($M398,CornerStats!$A$3:$AE$577,8,FALSE)</f>
        <v>5.9090909090909092</v>
      </c>
      <c r="D398" s="22">
        <f>VLOOKUP($M398,CornerStats!$A$3:$AE$577,9,FALSE)</f>
        <v>6.8</v>
      </c>
      <c r="E398" s="29">
        <f>VLOOKUP($M398,CornerStats!$A$3:$AE$577,11,FALSE)</f>
        <v>4.9090909090909092</v>
      </c>
      <c r="F398" s="29">
        <f>VLOOKUP($M398,CornerStats!$A$3:$AE$577,12,FALSE)</f>
        <v>3.4</v>
      </c>
      <c r="G398" s="27">
        <f>VLOOKUP($M398,CornerStats!$A$3:$AE$577,14,FALSE)</f>
        <v>0.81818181818181823</v>
      </c>
      <c r="H398" s="27">
        <f>VLOOKUP($M398,CornerStats!$A$3:$AE$577,15,FALSE)</f>
        <v>0.6</v>
      </c>
      <c r="I398" s="27">
        <f>VLOOKUP($M398,CornerStats!$A$3:$AE$577,17,FALSE)</f>
        <v>0.54545454545454541</v>
      </c>
      <c r="J398" s="27">
        <f>VLOOKUP($M398,CornerStats!$A$3:$AE$577,18,FALSE)</f>
        <v>0.6</v>
      </c>
      <c r="K398" s="27">
        <f>VLOOKUP($M398,CornerStats!$A$3:$AE$577,20,FALSE)</f>
        <v>0.45454545454545453</v>
      </c>
      <c r="L398" s="27">
        <f>VLOOKUP($M398,CornerStats!$A$3:$AE$577,21,FALSE)</f>
        <v>0.4</v>
      </c>
      <c r="M398" s="24" t="str">
        <f>Fixtures!A398</f>
        <v>Lazio</v>
      </c>
      <c r="N398" s="24" t="str">
        <f>Fixtures!E398</f>
        <v>Serie A</v>
      </c>
      <c r="O398" s="25">
        <f>IF(Fixtures!C398&gt;7,Fixtures!D398)</f>
        <v>43849</v>
      </c>
      <c r="P398" s="24" t="str">
        <f>Fixtures!B398</f>
        <v>Sampdoria</v>
      </c>
      <c r="Q398" s="22">
        <f>VLOOKUP($P398,CornerStats!$A$3:$AE$577,5,FALSE)</f>
        <v>12.818181818181818</v>
      </c>
      <c r="R398" s="22">
        <f>VLOOKUP($P398,CornerStats!$A$3:$AE$577,7,FALSE)</f>
        <v>11.666666666666666</v>
      </c>
      <c r="S398" s="22">
        <f>VLOOKUP($P398,CornerStats!$A$3:$AE$577,8,FALSE)</f>
        <v>5.6363636363636367</v>
      </c>
      <c r="T398" s="22">
        <f>VLOOKUP($P398,CornerStats!$A$3:$AE$577,10,FALSE)</f>
        <v>4.5</v>
      </c>
      <c r="U398" s="29">
        <f>VLOOKUP($P398,CornerStats!$A$3:$AE$577,11,FALSE)</f>
        <v>7.1818181818181817</v>
      </c>
      <c r="V398" s="29">
        <f>VLOOKUP($P398,CornerStats!$A$3:$AE$577,13,FALSE)</f>
        <v>7.166666666666667</v>
      </c>
      <c r="W398" s="27">
        <f>VLOOKUP($P398,CornerStats!$A$3:$AE$577,14,FALSE)</f>
        <v>0.90909090909090906</v>
      </c>
      <c r="X398" s="27">
        <f>VLOOKUP($P398,CornerStats!$A$3:$AE$577,16,FALSE)</f>
        <v>0.83333333333333337</v>
      </c>
      <c r="Y398" s="27">
        <f>VLOOKUP($P398,CornerStats!$A$3:$AE$577,17,FALSE)</f>
        <v>0.81818181818181823</v>
      </c>
      <c r="Z398" s="27">
        <f>VLOOKUP($P398,CornerStats!$A$3:$AE$577,19,FALSE)</f>
        <v>0.66666666666666663</v>
      </c>
      <c r="AA398" s="27">
        <f>VLOOKUP($P398,CornerStats!$A$3:$AE$577,20,FALSE)</f>
        <v>0.18181818181818182</v>
      </c>
      <c r="AB398" s="27">
        <f>VLOOKUP($P398,CornerStats!$A$3:$AE$577,22,FALSE)</f>
        <v>0.33333333333333331</v>
      </c>
    </row>
    <row r="399" spans="1:28" hidden="1" x14ac:dyDescent="0.3">
      <c r="A399" s="22">
        <f>VLOOKUP($M399,CornerStats!$A$3:$AE$577,5,FALSE)</f>
        <v>10.545454545454545</v>
      </c>
      <c r="B399" s="22">
        <f>VLOOKUP($M399,CornerStats!$A$3:$AE$577,6,FALSE)</f>
        <v>12.8</v>
      </c>
      <c r="C399" s="22">
        <f>VLOOKUP($M399,CornerStats!$A$3:$AE$577,8,FALSE)</f>
        <v>6.7272727272727275</v>
      </c>
      <c r="D399" s="22">
        <f>VLOOKUP($M399,CornerStats!$A$3:$AE$577,9,FALSE)</f>
        <v>9.8000000000000007</v>
      </c>
      <c r="E399" s="29">
        <f>VLOOKUP($M399,CornerStats!$A$3:$AE$577,11,FALSE)</f>
        <v>3.8181818181818183</v>
      </c>
      <c r="F399" s="29">
        <f>VLOOKUP($M399,CornerStats!$A$3:$AE$577,12,FALSE)</f>
        <v>3</v>
      </c>
      <c r="G399" s="27">
        <f>VLOOKUP($M399,CornerStats!$A$3:$AE$577,14,FALSE)</f>
        <v>0.63636363636363635</v>
      </c>
      <c r="H399" s="27">
        <f>VLOOKUP($M399,CornerStats!$A$3:$AE$577,15,FALSE)</f>
        <v>0.8</v>
      </c>
      <c r="I399" s="27">
        <f>VLOOKUP($M399,CornerStats!$A$3:$AE$577,17,FALSE)</f>
        <v>0.45454545454545453</v>
      </c>
      <c r="J399" s="27">
        <f>VLOOKUP($M399,CornerStats!$A$3:$AE$577,18,FALSE)</f>
        <v>0.6</v>
      </c>
      <c r="K399" s="27">
        <f>VLOOKUP($M399,CornerStats!$A$3:$AE$577,20,FALSE)</f>
        <v>0.54545454545454541</v>
      </c>
      <c r="L399" s="27">
        <f>VLOOKUP($M399,CornerStats!$A$3:$AE$577,21,FALSE)</f>
        <v>0.4</v>
      </c>
      <c r="M399" s="24" t="str">
        <f>Fixtures!A399</f>
        <v>Atalanta</v>
      </c>
      <c r="N399" s="24" t="str">
        <f>Fixtures!E399</f>
        <v>Serie A</v>
      </c>
      <c r="O399" s="25">
        <f>IF(Fixtures!C399&gt;7,Fixtures!D399)</f>
        <v>43849</v>
      </c>
      <c r="P399" s="24" t="str">
        <f>Fixtures!B399</f>
        <v>SPAL</v>
      </c>
      <c r="Q399" s="22">
        <f>VLOOKUP($P399,CornerStats!$A$3:$AE$577,5,FALSE)</f>
        <v>12.636363636363637</v>
      </c>
      <c r="R399" s="22">
        <f>VLOOKUP($P399,CornerStats!$A$3:$AE$577,7,FALSE)</f>
        <v>13.8</v>
      </c>
      <c r="S399" s="22">
        <f>VLOOKUP($P399,CornerStats!$A$3:$AE$577,8,FALSE)</f>
        <v>5.6363636363636367</v>
      </c>
      <c r="T399" s="22">
        <f>VLOOKUP($P399,CornerStats!$A$3:$AE$577,10,FALSE)</f>
        <v>5</v>
      </c>
      <c r="U399" s="29">
        <f>VLOOKUP($P399,CornerStats!$A$3:$AE$577,11,FALSE)</f>
        <v>7</v>
      </c>
      <c r="V399" s="29">
        <f>VLOOKUP($P399,CornerStats!$A$3:$AE$577,13,FALSE)</f>
        <v>8.8000000000000007</v>
      </c>
      <c r="W399" s="27">
        <f>VLOOKUP($P399,CornerStats!$A$3:$AE$577,14,FALSE)</f>
        <v>0.90909090909090906</v>
      </c>
      <c r="X399" s="27">
        <f>VLOOKUP($P399,CornerStats!$A$3:$AE$577,16,FALSE)</f>
        <v>1</v>
      </c>
      <c r="Y399" s="27">
        <f>VLOOKUP($P399,CornerStats!$A$3:$AE$577,17,FALSE)</f>
        <v>0.90909090909090906</v>
      </c>
      <c r="Z399" s="27">
        <f>VLOOKUP($P399,CornerStats!$A$3:$AE$577,19,FALSE)</f>
        <v>1</v>
      </c>
      <c r="AA399" s="27">
        <f>VLOOKUP($P399,CornerStats!$A$3:$AE$577,20,FALSE)</f>
        <v>0.18181818181818182</v>
      </c>
      <c r="AB399" s="27">
        <f>VLOOKUP($P399,CornerStats!$A$3:$AE$577,22,FALSE)</f>
        <v>0</v>
      </c>
    </row>
    <row r="400" spans="1:28" hidden="1" x14ac:dyDescent="0.3">
      <c r="A400" s="22">
        <f>VLOOKUP($M400,CornerStats!$A$3:$AE$577,5,FALSE)</f>
        <v>11.5</v>
      </c>
      <c r="B400" s="22">
        <f>VLOOKUP($M400,CornerStats!$A$3:$AE$577,6,FALSE)</f>
        <v>11.4</v>
      </c>
      <c r="C400" s="22">
        <f>VLOOKUP($M400,CornerStats!$A$3:$AE$577,8,FALSE)</f>
        <v>5</v>
      </c>
      <c r="D400" s="22">
        <f>VLOOKUP($M400,CornerStats!$A$3:$AE$577,9,FALSE)</f>
        <v>5.2</v>
      </c>
      <c r="E400" s="29">
        <f>VLOOKUP($M400,CornerStats!$A$3:$AE$577,11,FALSE)</f>
        <v>6.5</v>
      </c>
      <c r="F400" s="29">
        <f>VLOOKUP($M400,CornerStats!$A$3:$AE$577,12,FALSE)</f>
        <v>6.2</v>
      </c>
      <c r="G400" s="27">
        <f>VLOOKUP($M400,CornerStats!$A$3:$AE$577,14,FALSE)</f>
        <v>1</v>
      </c>
      <c r="H400" s="27">
        <f>VLOOKUP($M400,CornerStats!$A$3:$AE$577,15,FALSE)</f>
        <v>1</v>
      </c>
      <c r="I400" s="27">
        <f>VLOOKUP($M400,CornerStats!$A$3:$AE$577,17,FALSE)</f>
        <v>0.5</v>
      </c>
      <c r="J400" s="27">
        <f>VLOOKUP($M400,CornerStats!$A$3:$AE$577,18,FALSE)</f>
        <v>0.4</v>
      </c>
      <c r="K400" s="27">
        <f>VLOOKUP($M400,CornerStats!$A$3:$AE$577,20,FALSE)</f>
        <v>0.5</v>
      </c>
      <c r="L400" s="27">
        <f>VLOOKUP($M400,CornerStats!$A$3:$AE$577,21,FALSE)</f>
        <v>0.6</v>
      </c>
      <c r="M400" s="24" t="str">
        <f>Fixtures!A400</f>
        <v>Sassuolo</v>
      </c>
      <c r="N400" s="24" t="str">
        <f>Fixtures!E400</f>
        <v>Serie A</v>
      </c>
      <c r="O400" s="25">
        <f>IF(Fixtures!C400&gt;7,Fixtures!D400)</f>
        <v>43849</v>
      </c>
      <c r="P400" s="24" t="str">
        <f>Fixtures!B400</f>
        <v>Torino</v>
      </c>
      <c r="Q400" s="22">
        <f>VLOOKUP($P400,CornerStats!$A$3:$AE$577,5,FALSE)</f>
        <v>12.090909090909092</v>
      </c>
      <c r="R400" s="22">
        <f>VLOOKUP($P400,CornerStats!$A$3:$AE$577,7,FALSE)</f>
        <v>12</v>
      </c>
      <c r="S400" s="22">
        <f>VLOOKUP($P400,CornerStats!$A$3:$AE$577,8,FALSE)</f>
        <v>5.1818181818181817</v>
      </c>
      <c r="T400" s="22">
        <f>VLOOKUP($P400,CornerStats!$A$3:$AE$577,10,FALSE)</f>
        <v>4</v>
      </c>
      <c r="U400" s="29">
        <f>VLOOKUP($P400,CornerStats!$A$3:$AE$577,11,FALSE)</f>
        <v>6.9090909090909092</v>
      </c>
      <c r="V400" s="29">
        <f>VLOOKUP($P400,CornerStats!$A$3:$AE$577,13,FALSE)</f>
        <v>8</v>
      </c>
      <c r="W400" s="27">
        <f>VLOOKUP($P400,CornerStats!$A$3:$AE$577,14,FALSE)</f>
        <v>0.81818181818181823</v>
      </c>
      <c r="X400" s="27">
        <f>VLOOKUP($P400,CornerStats!$A$3:$AE$577,16,FALSE)</f>
        <v>0.8</v>
      </c>
      <c r="Y400" s="27">
        <f>VLOOKUP($P400,CornerStats!$A$3:$AE$577,17,FALSE)</f>
        <v>0.45454545454545453</v>
      </c>
      <c r="Z400" s="27">
        <f>VLOOKUP($P400,CornerStats!$A$3:$AE$577,19,FALSE)</f>
        <v>0.4</v>
      </c>
      <c r="AA400" s="27">
        <f>VLOOKUP($P400,CornerStats!$A$3:$AE$577,20,FALSE)</f>
        <v>0.54545454545454541</v>
      </c>
      <c r="AB400" s="27">
        <f>VLOOKUP($P400,CornerStats!$A$3:$AE$577,22,FALSE)</f>
        <v>0.6</v>
      </c>
    </row>
    <row r="401" spans="1:28" hidden="1" x14ac:dyDescent="0.3">
      <c r="A401" s="22">
        <f>VLOOKUP($M401,CornerStats!$A$3:$AE$577,5,FALSE)</f>
        <v>10</v>
      </c>
      <c r="B401" s="22">
        <f>VLOOKUP($M401,CornerStats!$A$3:$AE$577,6,FALSE)</f>
        <v>10.166666666666666</v>
      </c>
      <c r="C401" s="22">
        <f>VLOOKUP($M401,CornerStats!$A$3:$AE$577,8,FALSE)</f>
        <v>5.2727272727272725</v>
      </c>
      <c r="D401" s="22">
        <f>VLOOKUP($M401,CornerStats!$A$3:$AE$577,9,FALSE)</f>
        <v>5.666666666666667</v>
      </c>
      <c r="E401" s="29">
        <f>VLOOKUP($M401,CornerStats!$A$3:$AE$577,11,FALSE)</f>
        <v>4.7272727272727275</v>
      </c>
      <c r="F401" s="29">
        <f>VLOOKUP($M401,CornerStats!$A$3:$AE$577,12,FALSE)</f>
        <v>4.5</v>
      </c>
      <c r="G401" s="27">
        <f>VLOOKUP($M401,CornerStats!$A$3:$AE$577,14,FALSE)</f>
        <v>0.63636363636363635</v>
      </c>
      <c r="H401" s="27">
        <f>VLOOKUP($M401,CornerStats!$A$3:$AE$577,15,FALSE)</f>
        <v>0.66666666666666663</v>
      </c>
      <c r="I401" s="27">
        <f>VLOOKUP($M401,CornerStats!$A$3:$AE$577,17,FALSE)</f>
        <v>0.36363636363636365</v>
      </c>
      <c r="J401" s="27">
        <f>VLOOKUP($M401,CornerStats!$A$3:$AE$577,18,FALSE)</f>
        <v>0.33333333333333331</v>
      </c>
      <c r="K401" s="27">
        <f>VLOOKUP($M401,CornerStats!$A$3:$AE$577,20,FALSE)</f>
        <v>0.63636363636363635</v>
      </c>
      <c r="L401" s="27">
        <f>VLOOKUP($M401,CornerStats!$A$3:$AE$577,21,FALSE)</f>
        <v>0.66666666666666663</v>
      </c>
      <c r="M401" s="24" t="str">
        <f>Fixtures!A401</f>
        <v>Milan</v>
      </c>
      <c r="N401" s="24" t="str">
        <f>Fixtures!E401</f>
        <v>Serie A</v>
      </c>
      <c r="O401" s="25">
        <f>IF(Fixtures!C401&gt;7,Fixtures!D401)</f>
        <v>43849</v>
      </c>
      <c r="P401" s="24" t="str">
        <f>Fixtures!B401</f>
        <v>Udinese</v>
      </c>
      <c r="Q401" s="22">
        <f>VLOOKUP($P401,CornerStats!$A$3:$AE$577,5,FALSE)</f>
        <v>10.909090909090908</v>
      </c>
      <c r="R401" s="22">
        <f>VLOOKUP($P401,CornerStats!$A$3:$AE$577,7,FALSE)</f>
        <v>11.8</v>
      </c>
      <c r="S401" s="22">
        <f>VLOOKUP($P401,CornerStats!$A$3:$AE$577,8,FALSE)</f>
        <v>4.9090909090909092</v>
      </c>
      <c r="T401" s="22">
        <f>VLOOKUP($P401,CornerStats!$A$3:$AE$577,10,FALSE)</f>
        <v>3.8</v>
      </c>
      <c r="U401" s="29">
        <f>VLOOKUP($P401,CornerStats!$A$3:$AE$577,11,FALSE)</f>
        <v>6</v>
      </c>
      <c r="V401" s="29">
        <f>VLOOKUP($P401,CornerStats!$A$3:$AE$577,13,FALSE)</f>
        <v>8</v>
      </c>
      <c r="W401" s="27">
        <f>VLOOKUP($P401,CornerStats!$A$3:$AE$577,14,FALSE)</f>
        <v>0.81818181818181823</v>
      </c>
      <c r="X401" s="27">
        <f>VLOOKUP($P401,CornerStats!$A$3:$AE$577,16,FALSE)</f>
        <v>0.8</v>
      </c>
      <c r="Y401" s="27">
        <f>VLOOKUP($P401,CornerStats!$A$3:$AE$577,17,FALSE)</f>
        <v>0.54545454545454541</v>
      </c>
      <c r="Z401" s="27">
        <f>VLOOKUP($P401,CornerStats!$A$3:$AE$577,19,FALSE)</f>
        <v>0.8</v>
      </c>
      <c r="AA401" s="27">
        <f>VLOOKUP($P401,CornerStats!$A$3:$AE$577,20,FALSE)</f>
        <v>0.54545454545454541</v>
      </c>
      <c r="AB401" s="27">
        <f>VLOOKUP($P401,CornerStats!$A$3:$AE$577,22,FALSE)</f>
        <v>0.4</v>
      </c>
    </row>
    <row r="402" spans="1:28" hidden="1" x14ac:dyDescent="0.3">
      <c r="A402" s="22">
        <f>VLOOKUP($M402,CornerStats!$A$3:$AE$577,5,FALSE)</f>
        <v>9.3000000000000007</v>
      </c>
      <c r="B402" s="22">
        <f>VLOOKUP($M402,CornerStats!$A$3:$AE$577,6,FALSE)</f>
        <v>8.75</v>
      </c>
      <c r="C402" s="22">
        <f>VLOOKUP($M402,CornerStats!$A$3:$AE$577,8,FALSE)</f>
        <v>3.5</v>
      </c>
      <c r="D402" s="22">
        <f>VLOOKUP($M402,CornerStats!$A$3:$AE$577,9,FALSE)</f>
        <v>4</v>
      </c>
      <c r="E402" s="29">
        <f>VLOOKUP($M402,CornerStats!$A$3:$AE$577,11,FALSE)</f>
        <v>5.8</v>
      </c>
      <c r="F402" s="29">
        <f>VLOOKUP($M402,CornerStats!$A$3:$AE$577,12,FALSE)</f>
        <v>4.75</v>
      </c>
      <c r="G402" s="27">
        <f>VLOOKUP($M402,CornerStats!$A$3:$AE$577,14,FALSE)</f>
        <v>0.6</v>
      </c>
      <c r="H402" s="27">
        <f>VLOOKUP($M402,CornerStats!$A$3:$AE$577,15,FALSE)</f>
        <v>0.5</v>
      </c>
      <c r="I402" s="27">
        <f>VLOOKUP($M402,CornerStats!$A$3:$AE$577,17,FALSE)</f>
        <v>0.4</v>
      </c>
      <c r="J402" s="27">
        <f>VLOOKUP($M402,CornerStats!$A$3:$AE$577,18,FALSE)</f>
        <v>0.25</v>
      </c>
      <c r="K402" s="27">
        <f>VLOOKUP($M402,CornerStats!$A$3:$AE$577,20,FALSE)</f>
        <v>0.7</v>
      </c>
      <c r="L402" s="27">
        <f>VLOOKUP($M402,CornerStats!$A$3:$AE$577,21,FALSE)</f>
        <v>1</v>
      </c>
      <c r="M402" s="24" t="str">
        <f>Fixtures!A402</f>
        <v>Hertha BSC</v>
      </c>
      <c r="N402" s="24" t="str">
        <f>Fixtures!E402</f>
        <v>Bundesliga</v>
      </c>
      <c r="O402" s="25">
        <f>IF(Fixtures!C402&gt;7,Fixtures!D402)</f>
        <v>43849</v>
      </c>
      <c r="P402" s="24" t="str">
        <f>Fixtures!B402</f>
        <v>Bayern Munich</v>
      </c>
      <c r="Q402" s="22">
        <f>VLOOKUP($P402,CornerStats!$A$3:$AE$577,5,FALSE)</f>
        <v>10.6</v>
      </c>
      <c r="R402" s="22">
        <f>VLOOKUP($P402,CornerStats!$A$3:$AE$577,7,FALSE)</f>
        <v>9</v>
      </c>
      <c r="S402" s="22">
        <f>VLOOKUP($P402,CornerStats!$A$3:$AE$577,8,FALSE)</f>
        <v>7.3</v>
      </c>
      <c r="T402" s="22">
        <f>VLOOKUP($P402,CornerStats!$A$3:$AE$577,10,FALSE)</f>
        <v>4.4000000000000004</v>
      </c>
      <c r="U402" s="29">
        <f>VLOOKUP($P402,CornerStats!$A$3:$AE$577,11,FALSE)</f>
        <v>3.3</v>
      </c>
      <c r="V402" s="29">
        <f>VLOOKUP($P402,CornerStats!$A$3:$AE$577,13,FALSE)</f>
        <v>4.5999999999999996</v>
      </c>
      <c r="W402" s="27">
        <f>VLOOKUP($P402,CornerStats!$A$3:$AE$577,14,FALSE)</f>
        <v>0.8</v>
      </c>
      <c r="X402" s="27">
        <f>VLOOKUP($P402,CornerStats!$A$3:$AE$577,16,FALSE)</f>
        <v>0.6</v>
      </c>
      <c r="Y402" s="27">
        <f>VLOOKUP($P402,CornerStats!$A$3:$AE$577,17,FALSE)</f>
        <v>0.5</v>
      </c>
      <c r="Z402" s="27">
        <f>VLOOKUP($P402,CornerStats!$A$3:$AE$577,19,FALSE)</f>
        <v>0.2</v>
      </c>
      <c r="AA402" s="27">
        <f>VLOOKUP($P402,CornerStats!$A$3:$AE$577,20,FALSE)</f>
        <v>0.6</v>
      </c>
      <c r="AB402" s="27">
        <f>VLOOKUP($P402,CornerStats!$A$3:$AE$577,22,FALSE)</f>
        <v>0.8</v>
      </c>
    </row>
    <row r="403" spans="1:28" hidden="1" x14ac:dyDescent="0.3">
      <c r="A403" s="22">
        <f>VLOOKUP($M403,CornerStats!$A$3:$AE$577,5,FALSE)</f>
        <v>12.1</v>
      </c>
      <c r="B403" s="22">
        <f>VLOOKUP($M403,CornerStats!$A$3:$AE$577,6,FALSE)</f>
        <v>13.2</v>
      </c>
      <c r="C403" s="22">
        <f>VLOOKUP($M403,CornerStats!$A$3:$AE$577,8,FALSE)</f>
        <v>6.4</v>
      </c>
      <c r="D403" s="22">
        <f>VLOOKUP($M403,CornerStats!$A$3:$AE$577,9,FALSE)</f>
        <v>6.8</v>
      </c>
      <c r="E403" s="29">
        <f>VLOOKUP($M403,CornerStats!$A$3:$AE$577,11,FALSE)</f>
        <v>5.7</v>
      </c>
      <c r="F403" s="29">
        <f>VLOOKUP($M403,CornerStats!$A$3:$AE$577,12,FALSE)</f>
        <v>6.4</v>
      </c>
      <c r="G403" s="27">
        <f>VLOOKUP($M403,CornerStats!$A$3:$AE$577,14,FALSE)</f>
        <v>0.8</v>
      </c>
      <c r="H403" s="27">
        <f>VLOOKUP($M403,CornerStats!$A$3:$AE$577,15,FALSE)</f>
        <v>0.8</v>
      </c>
      <c r="I403" s="27">
        <f>VLOOKUP($M403,CornerStats!$A$3:$AE$577,17,FALSE)</f>
        <v>0.7</v>
      </c>
      <c r="J403" s="27">
        <f>VLOOKUP($M403,CornerStats!$A$3:$AE$577,18,FALSE)</f>
        <v>0.8</v>
      </c>
      <c r="K403" s="27">
        <f>VLOOKUP($M403,CornerStats!$A$3:$AE$577,20,FALSE)</f>
        <v>0.5</v>
      </c>
      <c r="L403" s="27">
        <f>VLOOKUP($M403,CornerStats!$A$3:$AE$577,21,FALSE)</f>
        <v>0.4</v>
      </c>
      <c r="M403" s="24" t="str">
        <f>Fixtures!A403</f>
        <v>Paderborn</v>
      </c>
      <c r="N403" s="24" t="str">
        <f>Fixtures!E403</f>
        <v>Bundesliga</v>
      </c>
      <c r="O403" s="25">
        <f>IF(Fixtures!C403&gt;7,Fixtures!D403)</f>
        <v>43849</v>
      </c>
      <c r="P403" s="24" t="str">
        <f>Fixtures!B403</f>
        <v>Bayer Leverkusen</v>
      </c>
      <c r="Q403" s="22">
        <f>VLOOKUP($P403,CornerStats!$A$3:$AE$577,5,FALSE)</f>
        <v>8.9</v>
      </c>
      <c r="R403" s="22">
        <f>VLOOKUP($P403,CornerStats!$A$3:$AE$577,7,FALSE)</f>
        <v>5.25</v>
      </c>
      <c r="S403" s="22">
        <f>VLOOKUP($P403,CornerStats!$A$3:$AE$577,8,FALSE)</f>
        <v>7.2</v>
      </c>
      <c r="T403" s="22">
        <f>VLOOKUP($P403,CornerStats!$A$3:$AE$577,10,FALSE)</f>
        <v>3</v>
      </c>
      <c r="U403" s="29">
        <f>VLOOKUP($P403,CornerStats!$A$3:$AE$577,11,FALSE)</f>
        <v>1.7</v>
      </c>
      <c r="V403" s="29">
        <f>VLOOKUP($P403,CornerStats!$A$3:$AE$577,13,FALSE)</f>
        <v>2.25</v>
      </c>
      <c r="W403" s="27">
        <f>VLOOKUP($P403,CornerStats!$A$3:$AE$577,14,FALSE)</f>
        <v>0.5</v>
      </c>
      <c r="X403" s="27">
        <f>VLOOKUP($P403,CornerStats!$A$3:$AE$577,16,FALSE)</f>
        <v>0</v>
      </c>
      <c r="Y403" s="27">
        <f>VLOOKUP($P403,CornerStats!$A$3:$AE$577,17,FALSE)</f>
        <v>0.4</v>
      </c>
      <c r="Z403" s="27">
        <f>VLOOKUP($P403,CornerStats!$A$3:$AE$577,19,FALSE)</f>
        <v>0</v>
      </c>
      <c r="AA403" s="27">
        <f>VLOOKUP($P403,CornerStats!$A$3:$AE$577,20,FALSE)</f>
        <v>0.7</v>
      </c>
      <c r="AB403" s="27">
        <f>VLOOKUP($P403,CornerStats!$A$3:$AE$577,22,FALSE)</f>
        <v>1</v>
      </c>
    </row>
    <row r="404" spans="1:28" hidden="1" x14ac:dyDescent="0.3">
      <c r="A404" s="22">
        <f>VLOOKUP($M404,CornerStats!$A$3:$AE$577,5,FALSE)</f>
        <v>12.363636363636363</v>
      </c>
      <c r="B404" s="22">
        <f>VLOOKUP($M404,CornerStats!$A$3:$AE$577,6,FALSE)</f>
        <v>11.5</v>
      </c>
      <c r="C404" s="22">
        <f>VLOOKUP($M404,CornerStats!$A$3:$AE$577,8,FALSE)</f>
        <v>5.4545454545454541</v>
      </c>
      <c r="D404" s="22">
        <f>VLOOKUP($M404,CornerStats!$A$3:$AE$577,9,FALSE)</f>
        <v>5</v>
      </c>
      <c r="E404" s="29">
        <f>VLOOKUP($M404,CornerStats!$A$3:$AE$577,11,FALSE)</f>
        <v>6.9090909090909092</v>
      </c>
      <c r="F404" s="29">
        <f>VLOOKUP($M404,CornerStats!$A$3:$AE$577,12,FALSE)</f>
        <v>6.5</v>
      </c>
      <c r="G404" s="27">
        <f>VLOOKUP($M404,CornerStats!$A$3:$AE$577,14,FALSE)</f>
        <v>0.90909090909090906</v>
      </c>
      <c r="H404" s="27">
        <f>VLOOKUP($M404,CornerStats!$A$3:$AE$577,15,FALSE)</f>
        <v>0.83333333333333337</v>
      </c>
      <c r="I404" s="27">
        <f>VLOOKUP($M404,CornerStats!$A$3:$AE$577,17,FALSE)</f>
        <v>0.63636363636363635</v>
      </c>
      <c r="J404" s="27">
        <f>VLOOKUP($M404,CornerStats!$A$3:$AE$577,18,FALSE)</f>
        <v>0.66666666666666663</v>
      </c>
      <c r="K404" s="27">
        <f>VLOOKUP($M404,CornerStats!$A$3:$AE$577,20,FALSE)</f>
        <v>0.36363636363636365</v>
      </c>
      <c r="L404" s="27">
        <f>VLOOKUP($M404,CornerStats!$A$3:$AE$577,21,FALSE)</f>
        <v>0.33333333333333331</v>
      </c>
      <c r="M404" s="24" t="str">
        <f>Fixtures!A404</f>
        <v>AFC Bournemouth</v>
      </c>
      <c r="N404" s="24" t="str">
        <f>Fixtures!E404</f>
        <v>Premier League</v>
      </c>
      <c r="O404" s="25">
        <f>IF(Fixtures!C404&gt;7,Fixtures!D404)</f>
        <v>43851</v>
      </c>
      <c r="P404" s="24" t="str">
        <f>Fixtures!B404</f>
        <v>Brighton &amp; Hove Albion</v>
      </c>
      <c r="Q404" s="22">
        <f>VLOOKUP($P404,CornerStats!$A$3:$AE$577,5,FALSE)</f>
        <v>9.3636363636363633</v>
      </c>
      <c r="R404" s="22">
        <f>VLOOKUP($P404,CornerStats!$A$3:$AE$577,7,FALSE)</f>
        <v>8.6</v>
      </c>
      <c r="S404" s="22">
        <f>VLOOKUP($P404,CornerStats!$A$3:$AE$577,8,FALSE)</f>
        <v>4</v>
      </c>
      <c r="T404" s="22">
        <f>VLOOKUP($P404,CornerStats!$A$3:$AE$577,10,FALSE)</f>
        <v>2.6</v>
      </c>
      <c r="U404" s="29">
        <f>VLOOKUP($P404,CornerStats!$A$3:$AE$577,11,FALSE)</f>
        <v>5.3636363636363633</v>
      </c>
      <c r="V404" s="29">
        <f>VLOOKUP($P404,CornerStats!$A$3:$AE$577,13,FALSE)</f>
        <v>6</v>
      </c>
      <c r="W404" s="27">
        <f>VLOOKUP($P404,CornerStats!$A$3:$AE$577,14,FALSE)</f>
        <v>0.54545454545454541</v>
      </c>
      <c r="X404" s="27">
        <f>VLOOKUP($P404,CornerStats!$A$3:$AE$577,16,FALSE)</f>
        <v>0.4</v>
      </c>
      <c r="Y404" s="27">
        <f>VLOOKUP($P404,CornerStats!$A$3:$AE$577,17,FALSE)</f>
        <v>0.36363636363636365</v>
      </c>
      <c r="Z404" s="27">
        <f>VLOOKUP($P404,CornerStats!$A$3:$AE$577,19,FALSE)</f>
        <v>0.2</v>
      </c>
      <c r="AA404" s="27">
        <f>VLOOKUP($P404,CornerStats!$A$3:$AE$577,20,FALSE)</f>
        <v>0.72727272727272729</v>
      </c>
      <c r="AB404" s="27">
        <f>VLOOKUP($P404,CornerStats!$A$3:$AE$577,22,FALSE)</f>
        <v>0.8</v>
      </c>
    </row>
    <row r="405" spans="1:28" hidden="1" x14ac:dyDescent="0.3">
      <c r="A405" s="22">
        <f>VLOOKUP($M405,CornerStats!$A$3:$AE$577,5,FALSE)</f>
        <v>12.636363636363637</v>
      </c>
      <c r="B405" s="22">
        <f>VLOOKUP($M405,CornerStats!$A$3:$AE$577,6,FALSE)</f>
        <v>10.166666666666666</v>
      </c>
      <c r="C405" s="22">
        <f>VLOOKUP($M405,CornerStats!$A$3:$AE$577,8,FALSE)</f>
        <v>4.2727272727272725</v>
      </c>
      <c r="D405" s="22">
        <f>VLOOKUP($M405,CornerStats!$A$3:$AE$577,9,FALSE)</f>
        <v>4.666666666666667</v>
      </c>
      <c r="E405" s="29">
        <f>VLOOKUP($M405,CornerStats!$A$3:$AE$577,11,FALSE)</f>
        <v>8.3636363636363633</v>
      </c>
      <c r="F405" s="29">
        <f>VLOOKUP($M405,CornerStats!$A$3:$AE$577,12,FALSE)</f>
        <v>5.5</v>
      </c>
      <c r="G405" s="27">
        <f>VLOOKUP($M405,CornerStats!$A$3:$AE$577,14,FALSE)</f>
        <v>0.81818181818181823</v>
      </c>
      <c r="H405" s="27">
        <f>VLOOKUP($M405,CornerStats!$A$3:$AE$577,15,FALSE)</f>
        <v>0.66666666666666663</v>
      </c>
      <c r="I405" s="27">
        <f>VLOOKUP($M405,CornerStats!$A$3:$AE$577,17,FALSE)</f>
        <v>0.72727272727272729</v>
      </c>
      <c r="J405" s="27">
        <f>VLOOKUP($M405,CornerStats!$A$3:$AE$577,18,FALSE)</f>
        <v>0.5</v>
      </c>
      <c r="K405" s="27">
        <f>VLOOKUP($M405,CornerStats!$A$3:$AE$577,20,FALSE)</f>
        <v>0.27272727272727271</v>
      </c>
      <c r="L405" s="27">
        <f>VLOOKUP($M405,CornerStats!$A$3:$AE$577,21,FALSE)</f>
        <v>0.5</v>
      </c>
      <c r="M405" s="24" t="str">
        <f>Fixtures!A405</f>
        <v>Aston Villa</v>
      </c>
      <c r="N405" s="24" t="str">
        <f>Fixtures!E405</f>
        <v>Premier League</v>
      </c>
      <c r="O405" s="25">
        <f>IF(Fixtures!C405&gt;7,Fixtures!D405)</f>
        <v>43851</v>
      </c>
      <c r="P405" s="24" t="str">
        <f>Fixtures!B405</f>
        <v>Watford</v>
      </c>
      <c r="Q405" s="22">
        <f>VLOOKUP($P405,CornerStats!$A$3:$AE$577,5,FALSE)</f>
        <v>10.636363636363637</v>
      </c>
      <c r="R405" s="22">
        <f>VLOOKUP($P405,CornerStats!$A$3:$AE$577,7,FALSE)</f>
        <v>10.199999999999999</v>
      </c>
      <c r="S405" s="22">
        <f>VLOOKUP($P405,CornerStats!$A$3:$AE$577,8,FALSE)</f>
        <v>5.1818181818181817</v>
      </c>
      <c r="T405" s="22">
        <f>VLOOKUP($P405,CornerStats!$A$3:$AE$577,10,FALSE)</f>
        <v>4.8</v>
      </c>
      <c r="U405" s="29">
        <f>VLOOKUP($P405,CornerStats!$A$3:$AE$577,11,FALSE)</f>
        <v>5.4545454545454541</v>
      </c>
      <c r="V405" s="29">
        <f>VLOOKUP($P405,CornerStats!$A$3:$AE$577,13,FALSE)</f>
        <v>5.4</v>
      </c>
      <c r="W405" s="27">
        <f>VLOOKUP($P405,CornerStats!$A$3:$AE$577,14,FALSE)</f>
        <v>0.63636363636363635</v>
      </c>
      <c r="X405" s="27">
        <f>VLOOKUP($P405,CornerStats!$A$3:$AE$577,16,FALSE)</f>
        <v>0.8</v>
      </c>
      <c r="Y405" s="27">
        <f>VLOOKUP($P405,CornerStats!$A$3:$AE$577,17,FALSE)</f>
        <v>0.54545454545454541</v>
      </c>
      <c r="Z405" s="27">
        <f>VLOOKUP($P405,CornerStats!$A$3:$AE$577,19,FALSE)</f>
        <v>0.6</v>
      </c>
      <c r="AA405" s="27">
        <f>VLOOKUP($P405,CornerStats!$A$3:$AE$577,20,FALSE)</f>
        <v>0.63636363636363635</v>
      </c>
      <c r="AB405" s="27">
        <f>VLOOKUP($P405,CornerStats!$A$3:$AE$577,22,FALSE)</f>
        <v>0.8</v>
      </c>
    </row>
    <row r="406" spans="1:28" hidden="1" x14ac:dyDescent="0.3">
      <c r="A406" s="22">
        <f>VLOOKUP($M406,CornerStats!$A$3:$AE$577,5,FALSE)</f>
        <v>10.545454545454545</v>
      </c>
      <c r="B406" s="22">
        <f>VLOOKUP($M406,CornerStats!$A$3:$AE$577,6,FALSE)</f>
        <v>11.166666666666666</v>
      </c>
      <c r="C406" s="22">
        <f>VLOOKUP($M406,CornerStats!$A$3:$AE$577,8,FALSE)</f>
        <v>6.6363636363636367</v>
      </c>
      <c r="D406" s="22">
        <f>VLOOKUP($M406,CornerStats!$A$3:$AE$577,9,FALSE)</f>
        <v>7.333333333333333</v>
      </c>
      <c r="E406" s="29">
        <f>VLOOKUP($M406,CornerStats!$A$3:$AE$577,11,FALSE)</f>
        <v>3.9090909090909092</v>
      </c>
      <c r="F406" s="29">
        <f>VLOOKUP($M406,CornerStats!$A$3:$AE$577,12,FALSE)</f>
        <v>3.8333333333333335</v>
      </c>
      <c r="G406" s="27">
        <f>VLOOKUP($M406,CornerStats!$A$3:$AE$577,14,FALSE)</f>
        <v>0.54545454545454541</v>
      </c>
      <c r="H406" s="27">
        <f>VLOOKUP($M406,CornerStats!$A$3:$AE$577,15,FALSE)</f>
        <v>0.66666666666666663</v>
      </c>
      <c r="I406" s="27">
        <f>VLOOKUP($M406,CornerStats!$A$3:$AE$577,17,FALSE)</f>
        <v>0.54545454545454541</v>
      </c>
      <c r="J406" s="27">
        <f>VLOOKUP($M406,CornerStats!$A$3:$AE$577,18,FALSE)</f>
        <v>0.66666666666666663</v>
      </c>
      <c r="K406" s="27">
        <f>VLOOKUP($M406,CornerStats!$A$3:$AE$577,20,FALSE)</f>
        <v>0.54545454545454541</v>
      </c>
      <c r="L406" s="27">
        <f>VLOOKUP($M406,CornerStats!$A$3:$AE$577,21,FALSE)</f>
        <v>0.5</v>
      </c>
      <c r="M406" s="24" t="str">
        <f>Fixtures!A406</f>
        <v>Everton</v>
      </c>
      <c r="N406" s="24" t="str">
        <f>Fixtures!E406</f>
        <v>Premier League</v>
      </c>
      <c r="O406" s="25">
        <f>IF(Fixtures!C406&gt;7,Fixtures!D406)</f>
        <v>43851</v>
      </c>
      <c r="P406" s="24" t="str">
        <f>Fixtures!B406</f>
        <v>Newcastle United</v>
      </c>
      <c r="Q406" s="22">
        <f>VLOOKUP($P406,CornerStats!$A$3:$AE$577,5,FALSE)</f>
        <v>10.090909090909092</v>
      </c>
      <c r="R406" s="22">
        <f>VLOOKUP($P406,CornerStats!$A$3:$AE$577,7,FALSE)</f>
        <v>10.833333333333334</v>
      </c>
      <c r="S406" s="22">
        <f>VLOOKUP($P406,CornerStats!$A$3:$AE$577,8,FALSE)</f>
        <v>3.4545454545454546</v>
      </c>
      <c r="T406" s="22">
        <f>VLOOKUP($P406,CornerStats!$A$3:$AE$577,10,FALSE)</f>
        <v>2.5</v>
      </c>
      <c r="U406" s="29">
        <f>VLOOKUP($P406,CornerStats!$A$3:$AE$577,11,FALSE)</f>
        <v>6.6363636363636367</v>
      </c>
      <c r="V406" s="29">
        <f>VLOOKUP($P406,CornerStats!$A$3:$AE$577,13,FALSE)</f>
        <v>8.3333333333333339</v>
      </c>
      <c r="W406" s="27">
        <f>VLOOKUP($P406,CornerStats!$A$3:$AE$577,14,FALSE)</f>
        <v>0.81818181818181823</v>
      </c>
      <c r="X406" s="27">
        <f>VLOOKUP($P406,CornerStats!$A$3:$AE$577,16,FALSE)</f>
        <v>1</v>
      </c>
      <c r="Y406" s="27">
        <f>VLOOKUP($P406,CornerStats!$A$3:$AE$577,17,FALSE)</f>
        <v>0.45454545454545453</v>
      </c>
      <c r="Z406" s="27">
        <f>VLOOKUP($P406,CornerStats!$A$3:$AE$577,19,FALSE)</f>
        <v>0.66666666666666663</v>
      </c>
      <c r="AA406" s="27">
        <f>VLOOKUP($P406,CornerStats!$A$3:$AE$577,20,FALSE)</f>
        <v>0.81818181818181823</v>
      </c>
      <c r="AB406" s="27">
        <f>VLOOKUP($P406,CornerStats!$A$3:$AE$577,22,FALSE)</f>
        <v>0.66666666666666663</v>
      </c>
    </row>
    <row r="407" spans="1:28" hidden="1" x14ac:dyDescent="0.3">
      <c r="A407" s="22">
        <f>VLOOKUP($M407,CornerStats!$A$3:$AE$577,5,FALSE)</f>
        <v>12.818181818181818</v>
      </c>
      <c r="B407" s="22">
        <f>VLOOKUP($M407,CornerStats!$A$3:$AE$577,6,FALSE)</f>
        <v>14</v>
      </c>
      <c r="C407" s="22">
        <f>VLOOKUP($M407,CornerStats!$A$3:$AE$577,8,FALSE)</f>
        <v>6.2727272727272725</v>
      </c>
      <c r="D407" s="22">
        <f>VLOOKUP($M407,CornerStats!$A$3:$AE$577,9,FALSE)</f>
        <v>7.833333333333333</v>
      </c>
      <c r="E407" s="29">
        <f>VLOOKUP($M407,CornerStats!$A$3:$AE$577,11,FALSE)</f>
        <v>6.5454545454545459</v>
      </c>
      <c r="F407" s="29">
        <f>VLOOKUP($M407,CornerStats!$A$3:$AE$577,12,FALSE)</f>
        <v>6.166666666666667</v>
      </c>
      <c r="G407" s="27">
        <f>VLOOKUP($M407,CornerStats!$A$3:$AE$577,14,FALSE)</f>
        <v>0.81818181818181823</v>
      </c>
      <c r="H407" s="27">
        <f>VLOOKUP($M407,CornerStats!$A$3:$AE$577,15,FALSE)</f>
        <v>1</v>
      </c>
      <c r="I407" s="27">
        <f>VLOOKUP($M407,CornerStats!$A$3:$AE$577,17,FALSE)</f>
        <v>0.81818181818181823</v>
      </c>
      <c r="J407" s="27">
        <f>VLOOKUP($M407,CornerStats!$A$3:$AE$577,18,FALSE)</f>
        <v>1</v>
      </c>
      <c r="K407" s="27">
        <f>VLOOKUP($M407,CornerStats!$A$3:$AE$577,20,FALSE)</f>
        <v>0.36363636363636365</v>
      </c>
      <c r="L407" s="27">
        <f>VLOOKUP($M407,CornerStats!$A$3:$AE$577,21,FALSE)</f>
        <v>0.33333333333333331</v>
      </c>
      <c r="M407" s="24" t="str">
        <f>Fixtures!A407</f>
        <v>Sheffield United</v>
      </c>
      <c r="N407" s="24" t="str">
        <f>Fixtures!E407</f>
        <v>Premier League</v>
      </c>
      <c r="O407" s="25">
        <f>IF(Fixtures!C407&gt;7,Fixtures!D407)</f>
        <v>43851</v>
      </c>
      <c r="P407" s="24" t="str">
        <f>Fixtures!B407</f>
        <v>Manchester City</v>
      </c>
      <c r="Q407" s="22">
        <f>VLOOKUP($P407,CornerStats!$A$3:$AE$577,5,FALSE)</f>
        <v>11.454545454545455</v>
      </c>
      <c r="R407" s="22">
        <f>VLOOKUP($P407,CornerStats!$A$3:$AE$577,7,FALSE)</f>
        <v>9.1999999999999993</v>
      </c>
      <c r="S407" s="22">
        <f>VLOOKUP($P407,CornerStats!$A$3:$AE$577,8,FALSE)</f>
        <v>8.8181818181818183</v>
      </c>
      <c r="T407" s="22">
        <f>VLOOKUP($P407,CornerStats!$A$3:$AE$577,10,FALSE)</f>
        <v>6.4</v>
      </c>
      <c r="U407" s="29">
        <f>VLOOKUP($P407,CornerStats!$A$3:$AE$577,11,FALSE)</f>
        <v>2.6363636363636362</v>
      </c>
      <c r="V407" s="29">
        <f>VLOOKUP($P407,CornerStats!$A$3:$AE$577,13,FALSE)</f>
        <v>2.8</v>
      </c>
      <c r="W407" s="27">
        <f>VLOOKUP($P407,CornerStats!$A$3:$AE$577,14,FALSE)</f>
        <v>0.81818181818181823</v>
      </c>
      <c r="X407" s="27">
        <f>VLOOKUP($P407,CornerStats!$A$3:$AE$577,16,FALSE)</f>
        <v>0.6</v>
      </c>
      <c r="Y407" s="27">
        <f>VLOOKUP($P407,CornerStats!$A$3:$AE$577,17,FALSE)</f>
        <v>0.36363636363636365</v>
      </c>
      <c r="Z407" s="27">
        <f>VLOOKUP($P407,CornerStats!$A$3:$AE$577,19,FALSE)</f>
        <v>0.2</v>
      </c>
      <c r="AA407" s="27">
        <f>VLOOKUP($P407,CornerStats!$A$3:$AE$577,20,FALSE)</f>
        <v>0.63636363636363635</v>
      </c>
      <c r="AB407" s="27">
        <f>VLOOKUP($P407,CornerStats!$A$3:$AE$577,22,FALSE)</f>
        <v>0.8</v>
      </c>
    </row>
    <row r="408" spans="1:28" hidden="1" x14ac:dyDescent="0.3">
      <c r="A408" s="22">
        <f>VLOOKUP($M408,CornerStats!$A$3:$AE$577,5,FALSE)</f>
        <v>8.9090909090909083</v>
      </c>
      <c r="B408" s="22">
        <f>VLOOKUP($M408,CornerStats!$A$3:$AE$577,6,FALSE)</f>
        <v>8.8000000000000007</v>
      </c>
      <c r="C408" s="22">
        <f>VLOOKUP($M408,CornerStats!$A$3:$AE$577,8,FALSE)</f>
        <v>5.7272727272727275</v>
      </c>
      <c r="D408" s="22">
        <f>VLOOKUP($M408,CornerStats!$A$3:$AE$577,9,FALSE)</f>
        <v>5.8</v>
      </c>
      <c r="E408" s="29">
        <f>VLOOKUP($M408,CornerStats!$A$3:$AE$577,11,FALSE)</f>
        <v>3.1818181818181817</v>
      </c>
      <c r="F408" s="29">
        <f>VLOOKUP($M408,CornerStats!$A$3:$AE$577,12,FALSE)</f>
        <v>3</v>
      </c>
      <c r="G408" s="27">
        <f>VLOOKUP($M408,CornerStats!$A$3:$AE$577,14,FALSE)</f>
        <v>0.54545454545454541</v>
      </c>
      <c r="H408" s="27">
        <f>VLOOKUP($M408,CornerStats!$A$3:$AE$577,15,FALSE)</f>
        <v>0.6</v>
      </c>
      <c r="I408" s="27">
        <f>VLOOKUP($M408,CornerStats!$A$3:$AE$577,17,FALSE)</f>
        <v>0.27272727272727271</v>
      </c>
      <c r="J408" s="27">
        <f>VLOOKUP($M408,CornerStats!$A$3:$AE$577,18,FALSE)</f>
        <v>0.2</v>
      </c>
      <c r="K408" s="27">
        <f>VLOOKUP($M408,CornerStats!$A$3:$AE$577,20,FALSE)</f>
        <v>0.90909090909090906</v>
      </c>
      <c r="L408" s="27">
        <f>VLOOKUP($M408,CornerStats!$A$3:$AE$577,21,FALSE)</f>
        <v>1</v>
      </c>
      <c r="M408" s="24" t="str">
        <f>Fixtures!A408</f>
        <v>Chelsea</v>
      </c>
      <c r="N408" s="24" t="str">
        <f>Fixtures!E408</f>
        <v>Premier League</v>
      </c>
      <c r="O408" s="25">
        <f>IF(Fixtures!C408&gt;7,Fixtures!D408)</f>
        <v>43851</v>
      </c>
      <c r="P408" s="24" t="str">
        <f>Fixtures!B408</f>
        <v>Arsenal</v>
      </c>
      <c r="Q408" s="22">
        <f>VLOOKUP($P408,CornerStats!$A$3:$AE$577,5,FALSE)</f>
        <v>14.545454545454545</v>
      </c>
      <c r="R408" s="22">
        <f>VLOOKUP($P408,CornerStats!$A$3:$AE$577,7,FALSE)</f>
        <v>12</v>
      </c>
      <c r="S408" s="22">
        <f>VLOOKUP($P408,CornerStats!$A$3:$AE$577,8,FALSE)</f>
        <v>8.2727272727272734</v>
      </c>
      <c r="T408" s="22">
        <f>VLOOKUP($P408,CornerStats!$A$3:$AE$577,10,FALSE)</f>
        <v>5.4</v>
      </c>
      <c r="U408" s="29">
        <f>VLOOKUP($P408,CornerStats!$A$3:$AE$577,11,FALSE)</f>
        <v>6.2727272727272725</v>
      </c>
      <c r="V408" s="29">
        <f>VLOOKUP($P408,CornerStats!$A$3:$AE$577,13,FALSE)</f>
        <v>6.6</v>
      </c>
      <c r="W408" s="27">
        <f>VLOOKUP($P408,CornerStats!$A$3:$AE$577,14,FALSE)</f>
        <v>0.81818181818181823</v>
      </c>
      <c r="X408" s="27">
        <f>VLOOKUP($P408,CornerStats!$A$3:$AE$577,16,FALSE)</f>
        <v>0.6</v>
      </c>
      <c r="Y408" s="27">
        <f>VLOOKUP($P408,CornerStats!$A$3:$AE$577,17,FALSE)</f>
        <v>0.72727272727272729</v>
      </c>
      <c r="Z408" s="27">
        <f>VLOOKUP($P408,CornerStats!$A$3:$AE$577,19,FALSE)</f>
        <v>0.4</v>
      </c>
      <c r="AA408" s="27">
        <f>VLOOKUP($P408,CornerStats!$A$3:$AE$577,20,FALSE)</f>
        <v>0.27272727272727271</v>
      </c>
      <c r="AB408" s="27">
        <f>VLOOKUP($P408,CornerStats!$A$3:$AE$577,22,FALSE)</f>
        <v>0.6</v>
      </c>
    </row>
    <row r="409" spans="1:28" hidden="1" x14ac:dyDescent="0.3">
      <c r="A409" s="22">
        <f>VLOOKUP($M409,CornerStats!$A$3:$AE$577,5,FALSE)</f>
        <v>10</v>
      </c>
      <c r="B409" s="22">
        <f>VLOOKUP($M409,CornerStats!$A$3:$AE$577,6,FALSE)</f>
        <v>10.166666666666666</v>
      </c>
      <c r="C409" s="22">
        <f>VLOOKUP($M409,CornerStats!$A$3:$AE$577,8,FALSE)</f>
        <v>4.2727272727272725</v>
      </c>
      <c r="D409" s="22">
        <f>VLOOKUP($M409,CornerStats!$A$3:$AE$577,9,FALSE)</f>
        <v>5.333333333333333</v>
      </c>
      <c r="E409" s="29">
        <f>VLOOKUP($M409,CornerStats!$A$3:$AE$577,11,FALSE)</f>
        <v>5.7272727272727275</v>
      </c>
      <c r="F409" s="29">
        <f>VLOOKUP($M409,CornerStats!$A$3:$AE$577,12,FALSE)</f>
        <v>4.833333333333333</v>
      </c>
      <c r="G409" s="27">
        <f>VLOOKUP($M409,CornerStats!$A$3:$AE$577,14,FALSE)</f>
        <v>0.63636363636363635</v>
      </c>
      <c r="H409" s="27">
        <f>VLOOKUP($M409,CornerStats!$A$3:$AE$577,15,FALSE)</f>
        <v>0.66666666666666663</v>
      </c>
      <c r="I409" s="27">
        <f>VLOOKUP($M409,CornerStats!$A$3:$AE$577,17,FALSE)</f>
        <v>0.45454545454545453</v>
      </c>
      <c r="J409" s="27">
        <f>VLOOKUP($M409,CornerStats!$A$3:$AE$577,18,FALSE)</f>
        <v>0.5</v>
      </c>
      <c r="K409" s="27">
        <f>VLOOKUP($M409,CornerStats!$A$3:$AE$577,20,FALSE)</f>
        <v>0.63636363636363635</v>
      </c>
      <c r="L409" s="27">
        <f>VLOOKUP($M409,CornerStats!$A$3:$AE$577,21,FALSE)</f>
        <v>0.66666666666666663</v>
      </c>
      <c r="M409" s="24" t="str">
        <f>Fixtures!A409</f>
        <v>Crystal Palace</v>
      </c>
      <c r="N409" s="24" t="str">
        <f>Fixtures!E409</f>
        <v>Premier League</v>
      </c>
      <c r="O409" s="25">
        <f>IF(Fixtures!C409&gt;7,Fixtures!D409)</f>
        <v>43851</v>
      </c>
      <c r="P409" s="24" t="str">
        <f>Fixtures!B409</f>
        <v>Southampton</v>
      </c>
      <c r="Q409" s="22">
        <f>VLOOKUP($P409,CornerStats!$A$3:$AE$577,5,FALSE)</f>
        <v>10.636363636363637</v>
      </c>
      <c r="R409" s="22">
        <f>VLOOKUP($P409,CornerStats!$A$3:$AE$577,7,FALSE)</f>
        <v>12.166666666666666</v>
      </c>
      <c r="S409" s="22">
        <f>VLOOKUP($P409,CornerStats!$A$3:$AE$577,8,FALSE)</f>
        <v>3.9090909090909092</v>
      </c>
      <c r="T409" s="22">
        <f>VLOOKUP($P409,CornerStats!$A$3:$AE$577,10,FALSE)</f>
        <v>4.5</v>
      </c>
      <c r="U409" s="29">
        <f>VLOOKUP($P409,CornerStats!$A$3:$AE$577,11,FALSE)</f>
        <v>6.7272727272727275</v>
      </c>
      <c r="V409" s="29">
        <f>VLOOKUP($P409,CornerStats!$A$3:$AE$577,13,FALSE)</f>
        <v>7.666666666666667</v>
      </c>
      <c r="W409" s="27">
        <f>VLOOKUP($P409,CornerStats!$A$3:$AE$577,14,FALSE)</f>
        <v>0.72727272727272729</v>
      </c>
      <c r="X409" s="27">
        <f>VLOOKUP($P409,CornerStats!$A$3:$AE$577,16,FALSE)</f>
        <v>0.83333333333333337</v>
      </c>
      <c r="Y409" s="27">
        <f>VLOOKUP($P409,CornerStats!$A$3:$AE$577,17,FALSE)</f>
        <v>0.45454545454545453</v>
      </c>
      <c r="Z409" s="27">
        <f>VLOOKUP($P409,CornerStats!$A$3:$AE$577,19,FALSE)</f>
        <v>0.66666666666666663</v>
      </c>
      <c r="AA409" s="27">
        <f>VLOOKUP($P409,CornerStats!$A$3:$AE$577,20,FALSE)</f>
        <v>0.54545454545454541</v>
      </c>
      <c r="AB409" s="27">
        <f>VLOOKUP($P409,CornerStats!$A$3:$AE$577,22,FALSE)</f>
        <v>0.33333333333333331</v>
      </c>
    </row>
    <row r="410" spans="1:28" hidden="1" x14ac:dyDescent="0.3">
      <c r="A410" s="22">
        <f>VLOOKUP($M410,CornerStats!$A$3:$AE$577,5,FALSE)</f>
        <v>10.727272727272727</v>
      </c>
      <c r="B410" s="22">
        <f>VLOOKUP($M410,CornerStats!$A$3:$AE$577,6,FALSE)</f>
        <v>11.2</v>
      </c>
      <c r="C410" s="22">
        <f>VLOOKUP($M410,CornerStats!$A$3:$AE$577,8,FALSE)</f>
        <v>7.1818181818181817</v>
      </c>
      <c r="D410" s="22">
        <f>VLOOKUP($M410,CornerStats!$A$3:$AE$577,9,FALSE)</f>
        <v>8.4</v>
      </c>
      <c r="E410" s="29">
        <f>VLOOKUP($M410,CornerStats!$A$3:$AE$577,11,FALSE)</f>
        <v>3.5454545454545454</v>
      </c>
      <c r="F410" s="29">
        <f>VLOOKUP($M410,CornerStats!$A$3:$AE$577,12,FALSE)</f>
        <v>2.8</v>
      </c>
      <c r="G410" s="27">
        <f>VLOOKUP($M410,CornerStats!$A$3:$AE$577,14,FALSE)</f>
        <v>1</v>
      </c>
      <c r="H410" s="27">
        <f>VLOOKUP($M410,CornerStats!$A$3:$AE$577,15,FALSE)</f>
        <v>1</v>
      </c>
      <c r="I410" s="27">
        <f>VLOOKUP($M410,CornerStats!$A$3:$AE$577,17,FALSE)</f>
        <v>0.45454545454545453</v>
      </c>
      <c r="J410" s="27">
        <f>VLOOKUP($M410,CornerStats!$A$3:$AE$577,18,FALSE)</f>
        <v>0.4</v>
      </c>
      <c r="K410" s="27">
        <f>VLOOKUP($M410,CornerStats!$A$3:$AE$577,20,FALSE)</f>
        <v>0.72727272727272729</v>
      </c>
      <c r="L410" s="27">
        <f>VLOOKUP($M410,CornerStats!$A$3:$AE$577,21,FALSE)</f>
        <v>0.6</v>
      </c>
      <c r="M410" s="24" t="str">
        <f>Fixtures!A410</f>
        <v>Leicester City</v>
      </c>
      <c r="N410" s="24" t="str">
        <f>Fixtures!E410</f>
        <v>Premier League</v>
      </c>
      <c r="O410" s="25">
        <f>IF(Fixtures!C410&gt;7,Fixtures!D410)</f>
        <v>43852</v>
      </c>
      <c r="P410" s="24" t="str">
        <f>Fixtures!B410</f>
        <v>West Ham United</v>
      </c>
      <c r="Q410" s="22">
        <f>VLOOKUP($P410,CornerStats!$A$3:$AE$577,5,FALSE)</f>
        <v>10</v>
      </c>
      <c r="R410" s="22">
        <f>VLOOKUP($P410,CornerStats!$A$3:$AE$577,7,FALSE)</f>
        <v>12</v>
      </c>
      <c r="S410" s="22">
        <f>VLOOKUP($P410,CornerStats!$A$3:$AE$577,8,FALSE)</f>
        <v>5.0909090909090908</v>
      </c>
      <c r="T410" s="22">
        <f>VLOOKUP($P410,CornerStats!$A$3:$AE$577,10,FALSE)</f>
        <v>5</v>
      </c>
      <c r="U410" s="29">
        <f>VLOOKUP($P410,CornerStats!$A$3:$AE$577,11,FALSE)</f>
        <v>4.9090909090909092</v>
      </c>
      <c r="V410" s="29">
        <f>VLOOKUP($P410,CornerStats!$A$3:$AE$577,13,FALSE)</f>
        <v>7</v>
      </c>
      <c r="W410" s="27">
        <f>VLOOKUP($P410,CornerStats!$A$3:$AE$577,14,FALSE)</f>
        <v>0.72727272727272729</v>
      </c>
      <c r="X410" s="27">
        <f>VLOOKUP($P410,CornerStats!$A$3:$AE$577,16,FALSE)</f>
        <v>0.8</v>
      </c>
      <c r="Y410" s="27">
        <f>VLOOKUP($P410,CornerStats!$A$3:$AE$577,17,FALSE)</f>
        <v>0.45454545454545453</v>
      </c>
      <c r="Z410" s="27">
        <f>VLOOKUP($P410,CornerStats!$A$3:$AE$577,19,FALSE)</f>
        <v>0.8</v>
      </c>
      <c r="AA410" s="27">
        <f>VLOOKUP($P410,CornerStats!$A$3:$AE$577,20,FALSE)</f>
        <v>0.54545454545454541</v>
      </c>
      <c r="AB410" s="27">
        <f>VLOOKUP($P410,CornerStats!$A$3:$AE$577,22,FALSE)</f>
        <v>0.2</v>
      </c>
    </row>
    <row r="411" spans="1:28" hidden="1" x14ac:dyDescent="0.3">
      <c r="A411" s="22">
        <f>VLOOKUP($M411,CornerStats!$A$3:$AE$577,5,FALSE)</f>
        <v>9.8181818181818183</v>
      </c>
      <c r="B411" s="22">
        <f>VLOOKUP($M411,CornerStats!$A$3:$AE$577,6,FALSE)</f>
        <v>9.6</v>
      </c>
      <c r="C411" s="22">
        <f>VLOOKUP($M411,CornerStats!$A$3:$AE$577,8,FALSE)</f>
        <v>6.0909090909090908</v>
      </c>
      <c r="D411" s="22">
        <f>VLOOKUP($M411,CornerStats!$A$3:$AE$577,9,FALSE)</f>
        <v>5</v>
      </c>
      <c r="E411" s="29">
        <f>VLOOKUP($M411,CornerStats!$A$3:$AE$577,11,FALSE)</f>
        <v>3.7272727272727271</v>
      </c>
      <c r="F411" s="29">
        <f>VLOOKUP($M411,CornerStats!$A$3:$AE$577,12,FALSE)</f>
        <v>4.5999999999999996</v>
      </c>
      <c r="G411" s="27">
        <f>VLOOKUP($M411,CornerStats!$A$3:$AE$577,14,FALSE)</f>
        <v>0.72727272727272729</v>
      </c>
      <c r="H411" s="27">
        <f>VLOOKUP($M411,CornerStats!$A$3:$AE$577,15,FALSE)</f>
        <v>0.6</v>
      </c>
      <c r="I411" s="27">
        <f>VLOOKUP($M411,CornerStats!$A$3:$AE$577,17,FALSE)</f>
        <v>0.36363636363636365</v>
      </c>
      <c r="J411" s="27">
        <f>VLOOKUP($M411,CornerStats!$A$3:$AE$577,18,FALSE)</f>
        <v>0.4</v>
      </c>
      <c r="K411" s="27">
        <f>VLOOKUP($M411,CornerStats!$A$3:$AE$577,20,FALSE)</f>
        <v>0.72727272727272729</v>
      </c>
      <c r="L411" s="27">
        <f>VLOOKUP($M411,CornerStats!$A$3:$AE$577,21,FALSE)</f>
        <v>0.6</v>
      </c>
      <c r="M411" s="24" t="str">
        <f>Fixtures!A411</f>
        <v>Manchester United</v>
      </c>
      <c r="N411" s="24" t="str">
        <f>Fixtures!E411</f>
        <v>Premier League</v>
      </c>
      <c r="O411" s="25">
        <f>IF(Fixtures!C411&gt;7,Fixtures!D411)</f>
        <v>43852</v>
      </c>
      <c r="P411" s="24" t="str">
        <f>Fixtures!B411</f>
        <v>Burnley</v>
      </c>
      <c r="Q411" s="22">
        <f>VLOOKUP($P411,CornerStats!$A$3:$AE$577,5,FALSE)</f>
        <v>11.363636363636363</v>
      </c>
      <c r="R411" s="22">
        <f>VLOOKUP($P411,CornerStats!$A$3:$AE$577,7,FALSE)</f>
        <v>11.5</v>
      </c>
      <c r="S411" s="22">
        <f>VLOOKUP($P411,CornerStats!$A$3:$AE$577,8,FALSE)</f>
        <v>5.0909090909090908</v>
      </c>
      <c r="T411" s="22">
        <f>VLOOKUP($P411,CornerStats!$A$3:$AE$577,10,FALSE)</f>
        <v>4.833333333333333</v>
      </c>
      <c r="U411" s="29">
        <f>VLOOKUP($P411,CornerStats!$A$3:$AE$577,11,FALSE)</f>
        <v>6.2727272727272725</v>
      </c>
      <c r="V411" s="29">
        <f>VLOOKUP($P411,CornerStats!$A$3:$AE$577,13,FALSE)</f>
        <v>6.666666666666667</v>
      </c>
      <c r="W411" s="27">
        <f>VLOOKUP($P411,CornerStats!$A$3:$AE$577,14,FALSE)</f>
        <v>0.90909090909090906</v>
      </c>
      <c r="X411" s="27">
        <f>VLOOKUP($P411,CornerStats!$A$3:$AE$577,16,FALSE)</f>
        <v>0.83333333333333337</v>
      </c>
      <c r="Y411" s="27">
        <f>VLOOKUP($P411,CornerStats!$A$3:$AE$577,17,FALSE)</f>
        <v>0.45454545454545453</v>
      </c>
      <c r="Z411" s="27">
        <f>VLOOKUP($P411,CornerStats!$A$3:$AE$577,19,FALSE)</f>
        <v>0.5</v>
      </c>
      <c r="AA411" s="27">
        <f>VLOOKUP($P411,CornerStats!$A$3:$AE$577,20,FALSE)</f>
        <v>0.63636363636363635</v>
      </c>
      <c r="AB411" s="27">
        <f>VLOOKUP($P411,CornerStats!$A$3:$AE$577,22,FALSE)</f>
        <v>0.5</v>
      </c>
    </row>
    <row r="412" spans="1:28" hidden="1" x14ac:dyDescent="0.3">
      <c r="A412" s="22">
        <f>VLOOKUP($M412,CornerStats!$A$3:$AE$577,5,FALSE)</f>
        <v>11.454545454545455</v>
      </c>
      <c r="B412" s="22">
        <f>VLOOKUP($M412,CornerStats!$A$3:$AE$577,6,FALSE)</f>
        <v>11.6</v>
      </c>
      <c r="C412" s="22">
        <f>VLOOKUP($M412,CornerStats!$A$3:$AE$577,8,FALSE)</f>
        <v>5.4545454545454541</v>
      </c>
      <c r="D412" s="22">
        <f>VLOOKUP($M412,CornerStats!$A$3:$AE$577,9,FALSE)</f>
        <v>8.1999999999999993</v>
      </c>
      <c r="E412" s="29">
        <f>VLOOKUP($M412,CornerStats!$A$3:$AE$577,11,FALSE)</f>
        <v>6</v>
      </c>
      <c r="F412" s="29">
        <f>VLOOKUP($M412,CornerStats!$A$3:$AE$577,12,FALSE)</f>
        <v>3.4</v>
      </c>
      <c r="G412" s="27">
        <f>VLOOKUP($M412,CornerStats!$A$3:$AE$577,14,FALSE)</f>
        <v>0.72727272727272729</v>
      </c>
      <c r="H412" s="27">
        <f>VLOOKUP($M412,CornerStats!$A$3:$AE$577,15,FALSE)</f>
        <v>0.8</v>
      </c>
      <c r="I412" s="27">
        <f>VLOOKUP($M412,CornerStats!$A$3:$AE$577,17,FALSE)</f>
        <v>0.63636363636363635</v>
      </c>
      <c r="J412" s="27">
        <f>VLOOKUP($M412,CornerStats!$A$3:$AE$577,18,FALSE)</f>
        <v>0.8</v>
      </c>
      <c r="K412" s="27">
        <f>VLOOKUP($M412,CornerStats!$A$3:$AE$577,20,FALSE)</f>
        <v>0.45454545454545453</v>
      </c>
      <c r="L412" s="27">
        <f>VLOOKUP($M412,CornerStats!$A$3:$AE$577,21,FALSE)</f>
        <v>0.2</v>
      </c>
      <c r="M412" s="24" t="str">
        <f>Fixtures!A412</f>
        <v>Tottenham Hotspur</v>
      </c>
      <c r="N412" s="24" t="str">
        <f>Fixtures!E412</f>
        <v>Premier League</v>
      </c>
      <c r="O412" s="25">
        <f>IF(Fixtures!C412&gt;7,Fixtures!D412)</f>
        <v>43852</v>
      </c>
      <c r="P412" s="24" t="str">
        <f>Fixtures!B412</f>
        <v>Norwich City</v>
      </c>
      <c r="Q412" s="22">
        <f>VLOOKUP($P412,CornerStats!$A$3:$AE$577,5,FALSE)</f>
        <v>11.727272727272727</v>
      </c>
      <c r="R412" s="22">
        <f>VLOOKUP($P412,CornerStats!$A$3:$AE$577,7,FALSE)</f>
        <v>10.333333333333334</v>
      </c>
      <c r="S412" s="22">
        <f>VLOOKUP($P412,CornerStats!$A$3:$AE$577,8,FALSE)</f>
        <v>3.9090909090909092</v>
      </c>
      <c r="T412" s="22">
        <f>VLOOKUP($P412,CornerStats!$A$3:$AE$577,10,FALSE)</f>
        <v>3.5</v>
      </c>
      <c r="U412" s="29">
        <f>VLOOKUP($P412,CornerStats!$A$3:$AE$577,11,FALSE)</f>
        <v>7.8181818181818183</v>
      </c>
      <c r="V412" s="29">
        <f>VLOOKUP($P412,CornerStats!$A$3:$AE$577,13,FALSE)</f>
        <v>6.833333333333333</v>
      </c>
      <c r="W412" s="27">
        <f>VLOOKUP($P412,CornerStats!$A$3:$AE$577,14,FALSE)</f>
        <v>0.90909090909090906</v>
      </c>
      <c r="X412" s="27">
        <f>VLOOKUP($P412,CornerStats!$A$3:$AE$577,16,FALSE)</f>
        <v>0.83333333333333337</v>
      </c>
      <c r="Y412" s="27">
        <f>VLOOKUP($P412,CornerStats!$A$3:$AE$577,17,FALSE)</f>
        <v>0.63636363636363635</v>
      </c>
      <c r="Z412" s="27">
        <f>VLOOKUP($P412,CornerStats!$A$3:$AE$577,19,FALSE)</f>
        <v>0.5</v>
      </c>
      <c r="AA412" s="27">
        <f>VLOOKUP($P412,CornerStats!$A$3:$AE$577,20,FALSE)</f>
        <v>0.54545454545454541</v>
      </c>
      <c r="AB412" s="27">
        <f>VLOOKUP($P412,CornerStats!$A$3:$AE$577,22,FALSE)</f>
        <v>0.66666666666666663</v>
      </c>
    </row>
    <row r="413" spans="1:28" hidden="1" x14ac:dyDescent="0.3">
      <c r="A413" s="22">
        <f>VLOOKUP($M413,CornerStats!$A$3:$AE$577,5,FALSE)</f>
        <v>10.727272727272727</v>
      </c>
      <c r="B413" s="22">
        <f>VLOOKUP($M413,CornerStats!$A$3:$AE$577,6,FALSE)</f>
        <v>8</v>
      </c>
      <c r="C413" s="22">
        <f>VLOOKUP($M413,CornerStats!$A$3:$AE$577,8,FALSE)</f>
        <v>4.5454545454545459</v>
      </c>
      <c r="D413" s="22">
        <f>VLOOKUP($M413,CornerStats!$A$3:$AE$577,9,FALSE)</f>
        <v>3.4</v>
      </c>
      <c r="E413" s="29">
        <f>VLOOKUP($M413,CornerStats!$A$3:$AE$577,11,FALSE)</f>
        <v>6.1818181818181817</v>
      </c>
      <c r="F413" s="29">
        <f>VLOOKUP($M413,CornerStats!$A$3:$AE$577,12,FALSE)</f>
        <v>4.5999999999999996</v>
      </c>
      <c r="G413" s="27">
        <f>VLOOKUP($M413,CornerStats!$A$3:$AE$577,14,FALSE)</f>
        <v>0.72727272727272729</v>
      </c>
      <c r="H413" s="27">
        <f>VLOOKUP($M413,CornerStats!$A$3:$AE$577,15,FALSE)</f>
        <v>0.4</v>
      </c>
      <c r="I413" s="27">
        <f>VLOOKUP($M413,CornerStats!$A$3:$AE$577,17,FALSE)</f>
        <v>0.45454545454545453</v>
      </c>
      <c r="J413" s="27">
        <f>VLOOKUP($M413,CornerStats!$A$3:$AE$577,18,FALSE)</f>
        <v>0.2</v>
      </c>
      <c r="K413" s="27">
        <f>VLOOKUP($M413,CornerStats!$A$3:$AE$577,20,FALSE)</f>
        <v>0.54545454545454541</v>
      </c>
      <c r="L413" s="27">
        <f>VLOOKUP($M413,CornerStats!$A$3:$AE$577,21,FALSE)</f>
        <v>0.8</v>
      </c>
      <c r="M413" s="24" t="str">
        <f>Fixtures!A413</f>
        <v>Wolverhampton Wanderers</v>
      </c>
      <c r="N413" s="24" t="str">
        <f>Fixtures!E413</f>
        <v>Premier League</v>
      </c>
      <c r="O413" s="25">
        <f>IF(Fixtures!C413&gt;7,Fixtures!D413)</f>
        <v>43853</v>
      </c>
      <c r="P413" s="24" t="str">
        <f>Fixtures!B413</f>
        <v>Liverpool</v>
      </c>
      <c r="Q413" s="22">
        <f>VLOOKUP($P413,CornerStats!$A$3:$AE$577,5,FALSE)</f>
        <v>10.545454545454545</v>
      </c>
      <c r="R413" s="22">
        <f>VLOOKUP($P413,CornerStats!$A$3:$AE$577,7,FALSE)</f>
        <v>10.166666666666666</v>
      </c>
      <c r="S413" s="22">
        <f>VLOOKUP($P413,CornerStats!$A$3:$AE$577,8,FALSE)</f>
        <v>6.5454545454545459</v>
      </c>
      <c r="T413" s="22">
        <f>VLOOKUP($P413,CornerStats!$A$3:$AE$577,10,FALSE)</f>
        <v>5.5</v>
      </c>
      <c r="U413" s="29">
        <f>VLOOKUP($P413,CornerStats!$A$3:$AE$577,11,FALSE)</f>
        <v>4</v>
      </c>
      <c r="V413" s="29">
        <f>VLOOKUP($P413,CornerStats!$A$3:$AE$577,13,FALSE)</f>
        <v>4.666666666666667</v>
      </c>
      <c r="W413" s="27">
        <f>VLOOKUP($P413,CornerStats!$A$3:$AE$577,14,FALSE)</f>
        <v>0.90909090909090906</v>
      </c>
      <c r="X413" s="27">
        <f>VLOOKUP($P413,CornerStats!$A$3:$AE$577,16,FALSE)</f>
        <v>0.83333333333333337</v>
      </c>
      <c r="Y413" s="27">
        <f>VLOOKUP($P413,CornerStats!$A$3:$AE$577,17,FALSE)</f>
        <v>0.54545454545454541</v>
      </c>
      <c r="Z413" s="27">
        <f>VLOOKUP($P413,CornerStats!$A$3:$AE$577,19,FALSE)</f>
        <v>0.5</v>
      </c>
      <c r="AA413" s="27">
        <f>VLOOKUP($P413,CornerStats!$A$3:$AE$577,20,FALSE)</f>
        <v>0.72727272727272729</v>
      </c>
      <c r="AB413" s="27">
        <f>VLOOKUP($P413,CornerStats!$A$3:$AE$577,22,FALSE)</f>
        <v>0.66666666666666663</v>
      </c>
    </row>
    <row r="414" spans="1:28" hidden="1" x14ac:dyDescent="0.3">
      <c r="A414" s="22">
        <f>VLOOKUP($M414,CornerStats!$A$3:$AE$577,5,FALSE)</f>
        <v>11.7</v>
      </c>
      <c r="B414" s="22">
        <f>VLOOKUP($M414,CornerStats!$A$3:$AE$577,6,FALSE)</f>
        <v>10.8</v>
      </c>
      <c r="C414" s="22">
        <f>VLOOKUP($M414,CornerStats!$A$3:$AE$577,8,FALSE)</f>
        <v>7.2</v>
      </c>
      <c r="D414" s="22">
        <f>VLOOKUP($M414,CornerStats!$A$3:$AE$577,9,FALSE)</f>
        <v>7.8</v>
      </c>
      <c r="E414" s="29">
        <f>VLOOKUP($M414,CornerStats!$A$3:$AE$577,11,FALSE)</f>
        <v>4.5</v>
      </c>
      <c r="F414" s="29">
        <f>VLOOKUP($M414,CornerStats!$A$3:$AE$577,12,FALSE)</f>
        <v>3</v>
      </c>
      <c r="G414" s="27">
        <f>VLOOKUP($M414,CornerStats!$A$3:$AE$577,14,FALSE)</f>
        <v>0.9</v>
      </c>
      <c r="H414" s="27">
        <f>VLOOKUP($M414,CornerStats!$A$3:$AE$577,15,FALSE)</f>
        <v>0.8</v>
      </c>
      <c r="I414" s="27">
        <f>VLOOKUP($M414,CornerStats!$A$3:$AE$577,17,FALSE)</f>
        <v>0.6</v>
      </c>
      <c r="J414" s="27">
        <f>VLOOKUP($M414,CornerStats!$A$3:$AE$577,18,FALSE)</f>
        <v>0.4</v>
      </c>
      <c r="K414" s="27">
        <f>VLOOKUP($M414,CornerStats!$A$3:$AE$577,20,FALSE)</f>
        <v>0.6</v>
      </c>
      <c r="L414" s="27">
        <f>VLOOKUP($M414,CornerStats!$A$3:$AE$577,21,FALSE)</f>
        <v>0.8</v>
      </c>
      <c r="M414" s="24" t="str">
        <f>Fixtures!A414</f>
        <v>Borussia Dortmund</v>
      </c>
      <c r="N414" s="24" t="str">
        <f>Fixtures!E414</f>
        <v>Bundesliga</v>
      </c>
      <c r="O414" s="25">
        <f>IF(Fixtures!C414&gt;7,Fixtures!D414)</f>
        <v>43854</v>
      </c>
      <c r="P414" s="24" t="str">
        <f>Fixtures!B414</f>
        <v>Köln</v>
      </c>
      <c r="Q414" s="22">
        <f>VLOOKUP($P414,CornerStats!$A$3:$AE$577,5,FALSE)</f>
        <v>12</v>
      </c>
      <c r="R414" s="22">
        <f>VLOOKUP($P414,CornerStats!$A$3:$AE$577,7,FALSE)</f>
        <v>11.166666666666666</v>
      </c>
      <c r="S414" s="22">
        <f>VLOOKUP($P414,CornerStats!$A$3:$AE$577,8,FALSE)</f>
        <v>5.9</v>
      </c>
      <c r="T414" s="22">
        <f>VLOOKUP($P414,CornerStats!$A$3:$AE$577,10,FALSE)</f>
        <v>5.666666666666667</v>
      </c>
      <c r="U414" s="29">
        <f>VLOOKUP($P414,CornerStats!$A$3:$AE$577,11,FALSE)</f>
        <v>6.1</v>
      </c>
      <c r="V414" s="29">
        <f>VLOOKUP($P414,CornerStats!$A$3:$AE$577,13,FALSE)</f>
        <v>5.5</v>
      </c>
      <c r="W414" s="27">
        <f>VLOOKUP($P414,CornerStats!$A$3:$AE$577,14,FALSE)</f>
        <v>0.8</v>
      </c>
      <c r="X414" s="27">
        <f>VLOOKUP($P414,CornerStats!$A$3:$AE$577,16,FALSE)</f>
        <v>0.66666666666666663</v>
      </c>
      <c r="Y414" s="27">
        <f>VLOOKUP($P414,CornerStats!$A$3:$AE$577,17,FALSE)</f>
        <v>0.7</v>
      </c>
      <c r="Z414" s="27">
        <f>VLOOKUP($P414,CornerStats!$A$3:$AE$577,19,FALSE)</f>
        <v>0.5</v>
      </c>
      <c r="AA414" s="27">
        <f>VLOOKUP($P414,CornerStats!$A$3:$AE$577,20,FALSE)</f>
        <v>0.5</v>
      </c>
      <c r="AB414" s="27">
        <f>VLOOKUP($P414,CornerStats!$A$3:$AE$577,22,FALSE)</f>
        <v>0.66666666666666663</v>
      </c>
    </row>
    <row r="415" spans="1:28" hidden="1" x14ac:dyDescent="0.3">
      <c r="A415" s="22">
        <f>VLOOKUP($M415,CornerStats!$A$3:$AE$577,5,FALSE)</f>
        <v>10.583333333333334</v>
      </c>
      <c r="B415" s="22">
        <f>VLOOKUP($M415,CornerStats!$A$3:$AE$577,6,FALSE)</f>
        <v>10.166666666666666</v>
      </c>
      <c r="C415" s="22">
        <f>VLOOKUP($M415,CornerStats!$A$3:$AE$577,8,FALSE)</f>
        <v>4.25</v>
      </c>
      <c r="D415" s="22">
        <f>VLOOKUP($M415,CornerStats!$A$3:$AE$577,9,FALSE)</f>
        <v>4.166666666666667</v>
      </c>
      <c r="E415" s="29">
        <f>VLOOKUP($M415,CornerStats!$A$3:$AE$577,11,FALSE)</f>
        <v>6.333333333333333</v>
      </c>
      <c r="F415" s="29">
        <f>VLOOKUP($M415,CornerStats!$A$3:$AE$577,12,FALSE)</f>
        <v>6</v>
      </c>
      <c r="G415" s="27">
        <f>VLOOKUP($M415,CornerStats!$A$3:$AE$577,14,FALSE)</f>
        <v>0.66666666666666663</v>
      </c>
      <c r="H415" s="27">
        <f>VLOOKUP($M415,CornerStats!$A$3:$AE$577,15,FALSE)</f>
        <v>0.66666666666666663</v>
      </c>
      <c r="I415" s="27">
        <f>VLOOKUP($M415,CornerStats!$A$3:$AE$577,17,FALSE)</f>
        <v>0.58333333333333337</v>
      </c>
      <c r="J415" s="27">
        <f>VLOOKUP($M415,CornerStats!$A$3:$AE$577,18,FALSE)</f>
        <v>0.66666666666666663</v>
      </c>
      <c r="K415" s="27">
        <f>VLOOKUP($M415,CornerStats!$A$3:$AE$577,20,FALSE)</f>
        <v>0.66666666666666663</v>
      </c>
      <c r="L415" s="27">
        <f>VLOOKUP($M415,CornerStats!$A$3:$AE$577,21,FALSE)</f>
        <v>0.83333333333333337</v>
      </c>
      <c r="M415" s="24" t="str">
        <f>Fixtures!A415</f>
        <v>Brest</v>
      </c>
      <c r="N415" s="24" t="str">
        <f>Fixtures!E415</f>
        <v>Ligue 1</v>
      </c>
      <c r="O415" s="25">
        <f>IF(Fixtures!C415&gt;7,Fixtures!D415)</f>
        <v>43855</v>
      </c>
      <c r="P415" s="24" t="str">
        <f>Fixtures!B415</f>
        <v>Amiens SC</v>
      </c>
      <c r="Q415" s="22">
        <f>VLOOKUP($P415,CornerStats!$A$3:$AE$577,5,FALSE)</f>
        <v>9.4166666666666661</v>
      </c>
      <c r="R415" s="22">
        <f>VLOOKUP($P415,CornerStats!$A$3:$AE$577,7,FALSE)</f>
        <v>10</v>
      </c>
      <c r="S415" s="22">
        <f>VLOOKUP($P415,CornerStats!$A$3:$AE$577,8,FALSE)</f>
        <v>3.9166666666666665</v>
      </c>
      <c r="T415" s="22">
        <f>VLOOKUP($P415,CornerStats!$A$3:$AE$577,10,FALSE)</f>
        <v>4.833333333333333</v>
      </c>
      <c r="U415" s="29">
        <f>VLOOKUP($P415,CornerStats!$A$3:$AE$577,11,FALSE)</f>
        <v>5.5</v>
      </c>
      <c r="V415" s="29">
        <f>VLOOKUP($P415,CornerStats!$A$3:$AE$577,13,FALSE)</f>
        <v>5.166666666666667</v>
      </c>
      <c r="W415" s="27">
        <f>VLOOKUP($P415,CornerStats!$A$3:$AE$577,14,FALSE)</f>
        <v>0.66666666666666663</v>
      </c>
      <c r="X415" s="27">
        <f>VLOOKUP($P415,CornerStats!$A$3:$AE$577,16,FALSE)</f>
        <v>0.83333333333333337</v>
      </c>
      <c r="Y415" s="27">
        <f>VLOOKUP($P415,CornerStats!$A$3:$AE$577,17,FALSE)</f>
        <v>0.33333333333333331</v>
      </c>
      <c r="Z415" s="27">
        <f>VLOOKUP($P415,CornerStats!$A$3:$AE$577,19,FALSE)</f>
        <v>0.33333333333333331</v>
      </c>
      <c r="AA415" s="27">
        <f>VLOOKUP($P415,CornerStats!$A$3:$AE$577,20,FALSE)</f>
        <v>0.66666666666666663</v>
      </c>
      <c r="AB415" s="27">
        <f>VLOOKUP($P415,CornerStats!$A$3:$AE$577,22,FALSE)</f>
        <v>0.66666666666666663</v>
      </c>
    </row>
    <row r="416" spans="1:28" hidden="1" x14ac:dyDescent="0.3">
      <c r="A416" s="22">
        <f>VLOOKUP($M416,CornerStats!$A$3:$AE$577,5,FALSE)</f>
        <v>9.1666666666666661</v>
      </c>
      <c r="B416" s="22">
        <f>VLOOKUP($M416,CornerStats!$A$3:$AE$577,6,FALSE)</f>
        <v>9.3333333333333339</v>
      </c>
      <c r="C416" s="22">
        <f>VLOOKUP($M416,CornerStats!$A$3:$AE$577,8,FALSE)</f>
        <v>4.333333333333333</v>
      </c>
      <c r="D416" s="22">
        <f>VLOOKUP($M416,CornerStats!$A$3:$AE$577,9,FALSE)</f>
        <v>4.833333333333333</v>
      </c>
      <c r="E416" s="29">
        <f>VLOOKUP($M416,CornerStats!$A$3:$AE$577,11,FALSE)</f>
        <v>4.833333333333333</v>
      </c>
      <c r="F416" s="29">
        <f>VLOOKUP($M416,CornerStats!$A$3:$AE$577,12,FALSE)</f>
        <v>4.5</v>
      </c>
      <c r="G416" s="27">
        <f>VLOOKUP($M416,CornerStats!$A$3:$AE$577,14,FALSE)</f>
        <v>0.58333333333333337</v>
      </c>
      <c r="H416" s="27">
        <f>VLOOKUP($M416,CornerStats!$A$3:$AE$577,15,FALSE)</f>
        <v>0.5</v>
      </c>
      <c r="I416" s="27">
        <f>VLOOKUP($M416,CornerStats!$A$3:$AE$577,17,FALSE)</f>
        <v>0.25</v>
      </c>
      <c r="J416" s="27">
        <f>VLOOKUP($M416,CornerStats!$A$3:$AE$577,18,FALSE)</f>
        <v>0.33333333333333331</v>
      </c>
      <c r="K416" s="27">
        <f>VLOOKUP($M416,CornerStats!$A$3:$AE$577,20,FALSE)</f>
        <v>0.75</v>
      </c>
      <c r="L416" s="27">
        <f>VLOOKUP($M416,CornerStats!$A$3:$AE$577,21,FALSE)</f>
        <v>0.66666666666666663</v>
      </c>
      <c r="M416" s="24" t="str">
        <f>Fixtures!A416</f>
        <v>Monaco</v>
      </c>
      <c r="N416" s="24" t="str">
        <f>Fixtures!E416</f>
        <v>Ligue 1</v>
      </c>
      <c r="O416" s="25">
        <f>IF(Fixtures!C416&gt;7,Fixtures!D416)</f>
        <v>43855</v>
      </c>
      <c r="P416" s="24" t="str">
        <f>Fixtures!B416</f>
        <v>Strasbourg</v>
      </c>
      <c r="Q416" s="22">
        <f>VLOOKUP($P416,CornerStats!$A$3:$AE$577,5,FALSE)</f>
        <v>9</v>
      </c>
      <c r="R416" s="22">
        <f>VLOOKUP($P416,CornerStats!$A$3:$AE$577,7,FALSE)</f>
        <v>9.3333333333333339</v>
      </c>
      <c r="S416" s="22">
        <f>VLOOKUP($P416,CornerStats!$A$3:$AE$577,8,FALSE)</f>
        <v>4.916666666666667</v>
      </c>
      <c r="T416" s="22">
        <f>VLOOKUP($P416,CornerStats!$A$3:$AE$577,10,FALSE)</f>
        <v>5</v>
      </c>
      <c r="U416" s="29">
        <f>VLOOKUP($P416,CornerStats!$A$3:$AE$577,11,FALSE)</f>
        <v>4.083333333333333</v>
      </c>
      <c r="V416" s="29">
        <f>VLOOKUP($P416,CornerStats!$A$3:$AE$577,13,FALSE)</f>
        <v>4.333333333333333</v>
      </c>
      <c r="W416" s="27">
        <f>VLOOKUP($P416,CornerStats!$A$3:$AE$577,14,FALSE)</f>
        <v>0.5</v>
      </c>
      <c r="X416" s="27">
        <f>VLOOKUP($P416,CornerStats!$A$3:$AE$577,16,FALSE)</f>
        <v>0.5</v>
      </c>
      <c r="Y416" s="27">
        <f>VLOOKUP($P416,CornerStats!$A$3:$AE$577,17,FALSE)</f>
        <v>0.41666666666666669</v>
      </c>
      <c r="Z416" s="27">
        <f>VLOOKUP($P416,CornerStats!$A$3:$AE$577,19,FALSE)</f>
        <v>0.5</v>
      </c>
      <c r="AA416" s="27">
        <f>VLOOKUP($P416,CornerStats!$A$3:$AE$577,20,FALSE)</f>
        <v>0.75</v>
      </c>
      <c r="AB416" s="27">
        <f>VLOOKUP($P416,CornerStats!$A$3:$AE$577,22,FALSE)</f>
        <v>0.5</v>
      </c>
    </row>
    <row r="417" spans="1:28" hidden="1" x14ac:dyDescent="0.3">
      <c r="A417" s="22">
        <f>VLOOKUP($M417,CornerStats!$A$3:$AE$577,5,FALSE)</f>
        <v>10.166666666666666</v>
      </c>
      <c r="B417" s="22">
        <f>VLOOKUP($M417,CornerStats!$A$3:$AE$577,6,FALSE)</f>
        <v>11</v>
      </c>
      <c r="C417" s="22">
        <f>VLOOKUP($M417,CornerStats!$A$3:$AE$577,8,FALSE)</f>
        <v>5.333333333333333</v>
      </c>
      <c r="D417" s="22">
        <f>VLOOKUP($M417,CornerStats!$A$3:$AE$577,9,FALSE)</f>
        <v>6.833333333333333</v>
      </c>
      <c r="E417" s="29">
        <f>VLOOKUP($M417,CornerStats!$A$3:$AE$577,11,FALSE)</f>
        <v>4.833333333333333</v>
      </c>
      <c r="F417" s="29">
        <f>VLOOKUP($M417,CornerStats!$A$3:$AE$577,12,FALSE)</f>
        <v>4.166666666666667</v>
      </c>
      <c r="G417" s="27">
        <f>VLOOKUP($M417,CornerStats!$A$3:$AE$577,14,FALSE)</f>
        <v>0.66666666666666663</v>
      </c>
      <c r="H417" s="27">
        <f>VLOOKUP($M417,CornerStats!$A$3:$AE$577,15,FALSE)</f>
        <v>0.66666666666666663</v>
      </c>
      <c r="I417" s="27">
        <f>VLOOKUP($M417,CornerStats!$A$3:$AE$577,17,FALSE)</f>
        <v>0.41666666666666669</v>
      </c>
      <c r="J417" s="27">
        <f>VLOOKUP($M417,CornerStats!$A$3:$AE$577,18,FALSE)</f>
        <v>0.66666666666666663</v>
      </c>
      <c r="K417" s="27">
        <f>VLOOKUP($M417,CornerStats!$A$3:$AE$577,20,FALSE)</f>
        <v>0.83333333333333337</v>
      </c>
      <c r="L417" s="27">
        <f>VLOOKUP($M417,CornerStats!$A$3:$AE$577,21,FALSE)</f>
        <v>0.66666666666666663</v>
      </c>
      <c r="M417" s="24" t="str">
        <f>Fixtures!A417</f>
        <v>Olympique Marseille</v>
      </c>
      <c r="N417" s="24" t="str">
        <f>Fixtures!E417</f>
        <v>Ligue 1</v>
      </c>
      <c r="O417" s="25">
        <f>IF(Fixtures!C417&gt;7,Fixtures!D417)</f>
        <v>43855</v>
      </c>
      <c r="P417" s="24" t="str">
        <f>Fixtures!B417</f>
        <v>Angers SCO</v>
      </c>
      <c r="Q417" s="22">
        <f>VLOOKUP($P417,CornerStats!$A$3:$AE$577,5,FALSE)</f>
        <v>9.3333333333333339</v>
      </c>
      <c r="R417" s="22">
        <f>VLOOKUP($P417,CornerStats!$A$3:$AE$577,7,FALSE)</f>
        <v>9</v>
      </c>
      <c r="S417" s="22">
        <f>VLOOKUP($P417,CornerStats!$A$3:$AE$577,8,FALSE)</f>
        <v>5.5</v>
      </c>
      <c r="T417" s="22">
        <f>VLOOKUP($P417,CornerStats!$A$3:$AE$577,10,FALSE)</f>
        <v>4.5999999999999996</v>
      </c>
      <c r="U417" s="29">
        <f>VLOOKUP($P417,CornerStats!$A$3:$AE$577,11,FALSE)</f>
        <v>3.8333333333333335</v>
      </c>
      <c r="V417" s="29">
        <f>VLOOKUP($P417,CornerStats!$A$3:$AE$577,13,FALSE)</f>
        <v>4.4000000000000004</v>
      </c>
      <c r="W417" s="27">
        <f>VLOOKUP($P417,CornerStats!$A$3:$AE$577,14,FALSE)</f>
        <v>0.41666666666666669</v>
      </c>
      <c r="X417" s="27">
        <f>VLOOKUP($P417,CornerStats!$A$3:$AE$577,16,FALSE)</f>
        <v>0.2</v>
      </c>
      <c r="Y417" s="27">
        <f>VLOOKUP($P417,CornerStats!$A$3:$AE$577,17,FALSE)</f>
        <v>0.33333333333333331</v>
      </c>
      <c r="Z417" s="27">
        <f>VLOOKUP($P417,CornerStats!$A$3:$AE$577,19,FALSE)</f>
        <v>0.2</v>
      </c>
      <c r="AA417" s="27">
        <f>VLOOKUP($P417,CornerStats!$A$3:$AE$577,20,FALSE)</f>
        <v>0.66666666666666663</v>
      </c>
      <c r="AB417" s="27">
        <f>VLOOKUP($P417,CornerStats!$A$3:$AE$577,22,FALSE)</f>
        <v>0.8</v>
      </c>
    </row>
    <row r="418" spans="1:28" hidden="1" x14ac:dyDescent="0.3">
      <c r="A418" s="22">
        <f>VLOOKUP($M418,CornerStats!$A$3:$AE$577,5,FALSE)</f>
        <v>9.9166666666666661</v>
      </c>
      <c r="B418" s="22">
        <f>VLOOKUP($M418,CornerStats!$A$3:$AE$577,6,FALSE)</f>
        <v>10</v>
      </c>
      <c r="C418" s="22">
        <f>VLOOKUP($M418,CornerStats!$A$3:$AE$577,8,FALSE)</f>
        <v>5.25</v>
      </c>
      <c r="D418" s="22">
        <f>VLOOKUP($M418,CornerStats!$A$3:$AE$577,9,FALSE)</f>
        <v>6.333333333333333</v>
      </c>
      <c r="E418" s="29">
        <f>VLOOKUP($M418,CornerStats!$A$3:$AE$577,11,FALSE)</f>
        <v>4.666666666666667</v>
      </c>
      <c r="F418" s="29">
        <f>VLOOKUP($M418,CornerStats!$A$3:$AE$577,12,FALSE)</f>
        <v>3.6666666666666665</v>
      </c>
      <c r="G418" s="27">
        <f>VLOOKUP($M418,CornerStats!$A$3:$AE$577,14,FALSE)</f>
        <v>0.5</v>
      </c>
      <c r="H418" s="27">
        <f>VLOOKUP($M418,CornerStats!$A$3:$AE$577,15,FALSE)</f>
        <v>0.66666666666666663</v>
      </c>
      <c r="I418" s="27">
        <f>VLOOKUP($M418,CornerStats!$A$3:$AE$577,17,FALSE)</f>
        <v>0.33333333333333331</v>
      </c>
      <c r="J418" s="27">
        <f>VLOOKUP($M418,CornerStats!$A$3:$AE$577,18,FALSE)</f>
        <v>0.33333333333333331</v>
      </c>
      <c r="K418" s="27">
        <f>VLOOKUP($M418,CornerStats!$A$3:$AE$577,20,FALSE)</f>
        <v>0.66666666666666663</v>
      </c>
      <c r="L418" s="27">
        <f>VLOOKUP($M418,CornerStats!$A$3:$AE$577,21,FALSE)</f>
        <v>0.66666666666666663</v>
      </c>
      <c r="M418" s="24" t="str">
        <f>Fixtures!A418</f>
        <v>Montpellier</v>
      </c>
      <c r="N418" s="24" t="str">
        <f>Fixtures!E418</f>
        <v>Ligue 1</v>
      </c>
      <c r="O418" s="25">
        <f>IF(Fixtures!C418&gt;7,Fixtures!D418)</f>
        <v>43855</v>
      </c>
      <c r="P418" s="24" t="str">
        <f>Fixtures!B418</f>
        <v>Dijon</v>
      </c>
      <c r="Q418" s="22">
        <f>VLOOKUP($P418,CornerStats!$A$3:$AE$577,5,FALSE)</f>
        <v>10.583333333333334</v>
      </c>
      <c r="R418" s="22">
        <f>VLOOKUP($P418,CornerStats!$A$3:$AE$577,7,FALSE)</f>
        <v>10.166666666666666</v>
      </c>
      <c r="S418" s="22">
        <f>VLOOKUP($P418,CornerStats!$A$3:$AE$577,8,FALSE)</f>
        <v>4.916666666666667</v>
      </c>
      <c r="T418" s="22">
        <f>VLOOKUP($P418,CornerStats!$A$3:$AE$577,10,FALSE)</f>
        <v>3.5</v>
      </c>
      <c r="U418" s="29">
        <f>VLOOKUP($P418,CornerStats!$A$3:$AE$577,11,FALSE)</f>
        <v>5.666666666666667</v>
      </c>
      <c r="V418" s="29">
        <f>VLOOKUP($P418,CornerStats!$A$3:$AE$577,13,FALSE)</f>
        <v>6.666666666666667</v>
      </c>
      <c r="W418" s="27">
        <f>VLOOKUP($P418,CornerStats!$A$3:$AE$577,14,FALSE)</f>
        <v>0.83333333333333337</v>
      </c>
      <c r="X418" s="27">
        <f>VLOOKUP($P418,CornerStats!$A$3:$AE$577,16,FALSE)</f>
        <v>0.83333333333333337</v>
      </c>
      <c r="Y418" s="27">
        <f>VLOOKUP($P418,CornerStats!$A$3:$AE$577,17,FALSE)</f>
        <v>0.41666666666666669</v>
      </c>
      <c r="Z418" s="27">
        <f>VLOOKUP($P418,CornerStats!$A$3:$AE$577,19,FALSE)</f>
        <v>0.33333333333333331</v>
      </c>
      <c r="AA418" s="27">
        <f>VLOOKUP($P418,CornerStats!$A$3:$AE$577,20,FALSE)</f>
        <v>0.66666666666666663</v>
      </c>
      <c r="AB418" s="27">
        <f>VLOOKUP($P418,CornerStats!$A$3:$AE$577,22,FALSE)</f>
        <v>0.66666666666666663</v>
      </c>
    </row>
    <row r="419" spans="1:28" hidden="1" x14ac:dyDescent="0.3">
      <c r="A419" s="22">
        <f>VLOOKUP($M419,CornerStats!$A$3:$AE$577,5,FALSE)</f>
        <v>9.3333333333333339</v>
      </c>
      <c r="B419" s="22">
        <f>VLOOKUP($M419,CornerStats!$A$3:$AE$577,6,FALSE)</f>
        <v>8.6666666666666661</v>
      </c>
      <c r="C419" s="22">
        <f>VLOOKUP($M419,CornerStats!$A$3:$AE$577,8,FALSE)</f>
        <v>4.333333333333333</v>
      </c>
      <c r="D419" s="22">
        <f>VLOOKUP($M419,CornerStats!$A$3:$AE$577,9,FALSE)</f>
        <v>4.333333333333333</v>
      </c>
      <c r="E419" s="29">
        <f>VLOOKUP($M419,CornerStats!$A$3:$AE$577,11,FALSE)</f>
        <v>5</v>
      </c>
      <c r="F419" s="29">
        <f>VLOOKUP($M419,CornerStats!$A$3:$AE$577,12,FALSE)</f>
        <v>4.333333333333333</v>
      </c>
      <c r="G419" s="27">
        <f>VLOOKUP($M419,CornerStats!$A$3:$AE$577,14,FALSE)</f>
        <v>0.66666666666666663</v>
      </c>
      <c r="H419" s="27">
        <f>VLOOKUP($M419,CornerStats!$A$3:$AE$577,15,FALSE)</f>
        <v>0.66666666666666663</v>
      </c>
      <c r="I419" s="27">
        <f>VLOOKUP($M419,CornerStats!$A$3:$AE$577,17,FALSE)</f>
        <v>0.33333333333333331</v>
      </c>
      <c r="J419" s="27">
        <f>VLOOKUP($M419,CornerStats!$A$3:$AE$577,18,FALSE)</f>
        <v>0.16666666666666666</v>
      </c>
      <c r="K419" s="27">
        <f>VLOOKUP($M419,CornerStats!$A$3:$AE$577,20,FALSE)</f>
        <v>0.75</v>
      </c>
      <c r="L419" s="27">
        <f>VLOOKUP($M419,CornerStats!$A$3:$AE$577,21,FALSE)</f>
        <v>0.83333333333333337</v>
      </c>
      <c r="M419" s="24" t="str">
        <f>Fixtures!A419</f>
        <v>Reims</v>
      </c>
      <c r="N419" s="24" t="str">
        <f>Fixtures!E419</f>
        <v>Ligue 1</v>
      </c>
      <c r="O419" s="25">
        <f>IF(Fixtures!C419&gt;7,Fixtures!D419)</f>
        <v>43855</v>
      </c>
      <c r="P419" s="24" t="str">
        <f>Fixtures!B419</f>
        <v>Metz</v>
      </c>
      <c r="Q419" s="22">
        <f>VLOOKUP($P419,CornerStats!$A$3:$AE$577,5,FALSE)</f>
        <v>8.9166666666666661</v>
      </c>
      <c r="R419" s="22">
        <f>VLOOKUP($P419,CornerStats!$A$3:$AE$577,7,FALSE)</f>
        <v>8.8333333333333339</v>
      </c>
      <c r="S419" s="22">
        <f>VLOOKUP($P419,CornerStats!$A$3:$AE$577,8,FALSE)</f>
        <v>4.333333333333333</v>
      </c>
      <c r="T419" s="22">
        <f>VLOOKUP($P419,CornerStats!$A$3:$AE$577,10,FALSE)</f>
        <v>4.5</v>
      </c>
      <c r="U419" s="29">
        <f>VLOOKUP($P419,CornerStats!$A$3:$AE$577,11,FALSE)</f>
        <v>4.583333333333333</v>
      </c>
      <c r="V419" s="29">
        <f>VLOOKUP($P419,CornerStats!$A$3:$AE$577,13,FALSE)</f>
        <v>4.333333333333333</v>
      </c>
      <c r="W419" s="27">
        <f>VLOOKUP($P419,CornerStats!$A$3:$AE$577,14,FALSE)</f>
        <v>0.66666666666666663</v>
      </c>
      <c r="X419" s="27">
        <f>VLOOKUP($P419,CornerStats!$A$3:$AE$577,16,FALSE)</f>
        <v>0.66666666666666663</v>
      </c>
      <c r="Y419" s="27">
        <f>VLOOKUP($P419,CornerStats!$A$3:$AE$577,17,FALSE)</f>
        <v>0.25</v>
      </c>
      <c r="Z419" s="27">
        <f>VLOOKUP($P419,CornerStats!$A$3:$AE$577,19,FALSE)</f>
        <v>0.33333333333333331</v>
      </c>
      <c r="AA419" s="27">
        <f>VLOOKUP($P419,CornerStats!$A$3:$AE$577,20,FALSE)</f>
        <v>0.91666666666666663</v>
      </c>
      <c r="AB419" s="27">
        <f>VLOOKUP($P419,CornerStats!$A$3:$AE$577,22,FALSE)</f>
        <v>0.83333333333333337</v>
      </c>
    </row>
    <row r="420" spans="1:28" hidden="1" x14ac:dyDescent="0.3">
      <c r="A420" s="22">
        <f>VLOOKUP($M420,CornerStats!$A$3:$AE$577,5,FALSE)</f>
        <v>10.083333333333334</v>
      </c>
      <c r="B420" s="22">
        <f>VLOOKUP($M420,CornerStats!$A$3:$AE$577,6,FALSE)</f>
        <v>8.5</v>
      </c>
      <c r="C420" s="22">
        <f>VLOOKUP($M420,CornerStats!$A$3:$AE$577,8,FALSE)</f>
        <v>5.916666666666667</v>
      </c>
      <c r="D420" s="22">
        <f>VLOOKUP($M420,CornerStats!$A$3:$AE$577,9,FALSE)</f>
        <v>5.5</v>
      </c>
      <c r="E420" s="29">
        <f>VLOOKUP($M420,CornerStats!$A$3:$AE$577,11,FALSE)</f>
        <v>4.166666666666667</v>
      </c>
      <c r="F420" s="29">
        <f>VLOOKUP($M420,CornerStats!$A$3:$AE$577,12,FALSE)</f>
        <v>3</v>
      </c>
      <c r="G420" s="27">
        <f>VLOOKUP($M420,CornerStats!$A$3:$AE$577,14,FALSE)</f>
        <v>0.5</v>
      </c>
      <c r="H420" s="27">
        <f>VLOOKUP($M420,CornerStats!$A$3:$AE$577,15,FALSE)</f>
        <v>0.33333333333333331</v>
      </c>
      <c r="I420" s="27">
        <f>VLOOKUP($M420,CornerStats!$A$3:$AE$577,17,FALSE)</f>
        <v>0.41666666666666669</v>
      </c>
      <c r="J420" s="27">
        <f>VLOOKUP($M420,CornerStats!$A$3:$AE$577,18,FALSE)</f>
        <v>0.16666666666666666</v>
      </c>
      <c r="K420" s="27">
        <f>VLOOKUP($M420,CornerStats!$A$3:$AE$577,20,FALSE)</f>
        <v>0.66666666666666663</v>
      </c>
      <c r="L420" s="27">
        <f>VLOOKUP($M420,CornerStats!$A$3:$AE$577,21,FALSE)</f>
        <v>0.83333333333333337</v>
      </c>
      <c r="M420" s="24" t="str">
        <f>Fixtures!A420</f>
        <v>Nantes</v>
      </c>
      <c r="N420" s="24" t="str">
        <f>Fixtures!E420</f>
        <v>Ligue 1</v>
      </c>
      <c r="O420" s="25">
        <f>IF(Fixtures!C420&gt;7,Fixtures!D420)</f>
        <v>43855</v>
      </c>
      <c r="P420" s="24" t="str">
        <f>Fixtures!B420</f>
        <v>Bordeaux</v>
      </c>
      <c r="Q420" s="22">
        <f>VLOOKUP($P420,CornerStats!$A$3:$AE$577,5,FALSE)</f>
        <v>9.6666666666666661</v>
      </c>
      <c r="R420" s="22">
        <f>VLOOKUP($P420,CornerStats!$A$3:$AE$577,7,FALSE)</f>
        <v>7.833333333333333</v>
      </c>
      <c r="S420" s="22">
        <f>VLOOKUP($P420,CornerStats!$A$3:$AE$577,8,FALSE)</f>
        <v>4.25</v>
      </c>
      <c r="T420" s="22">
        <f>VLOOKUP($P420,CornerStats!$A$3:$AE$577,10,FALSE)</f>
        <v>4.166666666666667</v>
      </c>
      <c r="U420" s="29">
        <f>VLOOKUP($P420,CornerStats!$A$3:$AE$577,11,FALSE)</f>
        <v>5.416666666666667</v>
      </c>
      <c r="V420" s="29">
        <f>VLOOKUP($P420,CornerStats!$A$3:$AE$577,13,FALSE)</f>
        <v>3.6666666666666665</v>
      </c>
      <c r="W420" s="27">
        <f>VLOOKUP($P420,CornerStats!$A$3:$AE$577,14,FALSE)</f>
        <v>0.66666666666666663</v>
      </c>
      <c r="X420" s="27">
        <f>VLOOKUP($P420,CornerStats!$A$3:$AE$577,16,FALSE)</f>
        <v>0.5</v>
      </c>
      <c r="Y420" s="27">
        <f>VLOOKUP($P420,CornerStats!$A$3:$AE$577,17,FALSE)</f>
        <v>0.25</v>
      </c>
      <c r="Z420" s="27">
        <f>VLOOKUP($P420,CornerStats!$A$3:$AE$577,19,FALSE)</f>
        <v>0</v>
      </c>
      <c r="AA420" s="27">
        <f>VLOOKUP($P420,CornerStats!$A$3:$AE$577,20,FALSE)</f>
        <v>0.75</v>
      </c>
      <c r="AB420" s="27">
        <f>VLOOKUP($P420,CornerStats!$A$3:$AE$577,22,FALSE)</f>
        <v>1</v>
      </c>
    </row>
    <row r="421" spans="1:28" hidden="1" x14ac:dyDescent="0.3">
      <c r="A421" s="22">
        <f>VLOOKUP($M421,CornerStats!$A$3:$AE$577,5,FALSE)</f>
        <v>9.6666666666666661</v>
      </c>
      <c r="B421" s="22">
        <f>VLOOKUP($M421,CornerStats!$A$3:$AE$577,6,FALSE)</f>
        <v>10</v>
      </c>
      <c r="C421" s="22">
        <f>VLOOKUP($M421,CornerStats!$A$3:$AE$577,8,FALSE)</f>
        <v>4.333333333333333</v>
      </c>
      <c r="D421" s="22">
        <f>VLOOKUP($M421,CornerStats!$A$3:$AE$577,9,FALSE)</f>
        <v>4.833333333333333</v>
      </c>
      <c r="E421" s="29">
        <f>VLOOKUP($M421,CornerStats!$A$3:$AE$577,11,FALSE)</f>
        <v>5.333333333333333</v>
      </c>
      <c r="F421" s="29">
        <f>VLOOKUP($M421,CornerStats!$A$3:$AE$577,12,FALSE)</f>
        <v>5.166666666666667</v>
      </c>
      <c r="G421" s="27">
        <f>VLOOKUP($M421,CornerStats!$A$3:$AE$577,14,FALSE)</f>
        <v>0.75</v>
      </c>
      <c r="H421" s="27">
        <f>VLOOKUP($M421,CornerStats!$A$3:$AE$577,15,FALSE)</f>
        <v>0.83333333333333337</v>
      </c>
      <c r="I421" s="27">
        <f>VLOOKUP($M421,CornerStats!$A$3:$AE$577,17,FALSE)</f>
        <v>0.41666666666666669</v>
      </c>
      <c r="J421" s="27">
        <f>VLOOKUP($M421,CornerStats!$A$3:$AE$577,18,FALSE)</f>
        <v>0.33333333333333331</v>
      </c>
      <c r="K421" s="27">
        <f>VLOOKUP($M421,CornerStats!$A$3:$AE$577,20,FALSE)</f>
        <v>0.75</v>
      </c>
      <c r="L421" s="27">
        <f>VLOOKUP($M421,CornerStats!$A$3:$AE$577,21,FALSE)</f>
        <v>0.83333333333333337</v>
      </c>
      <c r="M421" s="24" t="str">
        <f>Fixtures!A421</f>
        <v>Nice</v>
      </c>
      <c r="N421" s="24" t="str">
        <f>Fixtures!E421</f>
        <v>Ligue 1</v>
      </c>
      <c r="O421" s="25">
        <f>IF(Fixtures!C421&gt;7,Fixtures!D421)</f>
        <v>43855</v>
      </c>
      <c r="P421" s="24" t="str">
        <f>Fixtures!B421</f>
        <v>Rennes</v>
      </c>
      <c r="Q421" s="22">
        <f>VLOOKUP($P421,CornerStats!$A$3:$AE$577,5,FALSE)</f>
        <v>9.0909090909090917</v>
      </c>
      <c r="R421" s="22">
        <f>VLOOKUP($P421,CornerStats!$A$3:$AE$577,7,FALSE)</f>
        <v>7.166666666666667</v>
      </c>
      <c r="S421" s="22">
        <f>VLOOKUP($P421,CornerStats!$A$3:$AE$577,8,FALSE)</f>
        <v>4</v>
      </c>
      <c r="T421" s="22">
        <f>VLOOKUP($P421,CornerStats!$A$3:$AE$577,10,FALSE)</f>
        <v>2.6666666666666665</v>
      </c>
      <c r="U421" s="29">
        <f>VLOOKUP($P421,CornerStats!$A$3:$AE$577,11,FALSE)</f>
        <v>5.0909090909090908</v>
      </c>
      <c r="V421" s="29">
        <f>VLOOKUP($P421,CornerStats!$A$3:$AE$577,13,FALSE)</f>
        <v>4.5</v>
      </c>
      <c r="W421" s="27">
        <f>VLOOKUP($P421,CornerStats!$A$3:$AE$577,14,FALSE)</f>
        <v>0.45454545454545453</v>
      </c>
      <c r="X421" s="27">
        <f>VLOOKUP($P421,CornerStats!$A$3:$AE$577,16,FALSE)</f>
        <v>0.16666666666666666</v>
      </c>
      <c r="Y421" s="27">
        <f>VLOOKUP($P421,CornerStats!$A$3:$AE$577,17,FALSE)</f>
        <v>0.45454545454545453</v>
      </c>
      <c r="Z421" s="27">
        <f>VLOOKUP($P421,CornerStats!$A$3:$AE$577,19,FALSE)</f>
        <v>0.16666666666666666</v>
      </c>
      <c r="AA421" s="27">
        <f>VLOOKUP($P421,CornerStats!$A$3:$AE$577,20,FALSE)</f>
        <v>0.72727272727272729</v>
      </c>
      <c r="AB421" s="27">
        <f>VLOOKUP($P421,CornerStats!$A$3:$AE$577,22,FALSE)</f>
        <v>1</v>
      </c>
    </row>
    <row r="422" spans="1:28" hidden="1" x14ac:dyDescent="0.3">
      <c r="A422" s="22">
        <f>VLOOKUP($M422,CornerStats!$A$3:$AE$577,5,FALSE)</f>
        <v>9</v>
      </c>
      <c r="B422" s="22">
        <f>VLOOKUP($M422,CornerStats!$A$3:$AE$577,6,FALSE)</f>
        <v>10.333333333333334</v>
      </c>
      <c r="C422" s="22">
        <f>VLOOKUP($M422,CornerStats!$A$3:$AE$577,8,FALSE)</f>
        <v>4.166666666666667</v>
      </c>
      <c r="D422" s="22">
        <f>VLOOKUP($M422,CornerStats!$A$3:$AE$577,9,FALSE)</f>
        <v>5</v>
      </c>
      <c r="E422" s="29">
        <f>VLOOKUP($M422,CornerStats!$A$3:$AE$577,11,FALSE)</f>
        <v>4.833333333333333</v>
      </c>
      <c r="F422" s="29">
        <f>VLOOKUP($M422,CornerStats!$A$3:$AE$577,12,FALSE)</f>
        <v>5.333333333333333</v>
      </c>
      <c r="G422" s="27">
        <f>VLOOKUP($M422,CornerStats!$A$3:$AE$577,14,FALSE)</f>
        <v>0.58333333333333337</v>
      </c>
      <c r="H422" s="27">
        <f>VLOOKUP($M422,CornerStats!$A$3:$AE$577,15,FALSE)</f>
        <v>0.83333333333333337</v>
      </c>
      <c r="I422" s="27">
        <f>VLOOKUP($M422,CornerStats!$A$3:$AE$577,17,FALSE)</f>
        <v>0.16666666666666666</v>
      </c>
      <c r="J422" s="27">
        <f>VLOOKUP($M422,CornerStats!$A$3:$AE$577,18,FALSE)</f>
        <v>0.33333333333333331</v>
      </c>
      <c r="K422" s="27">
        <f>VLOOKUP($M422,CornerStats!$A$3:$AE$577,20,FALSE)</f>
        <v>0.83333333333333337</v>
      </c>
      <c r="L422" s="27">
        <f>VLOOKUP($M422,CornerStats!$A$3:$AE$577,21,FALSE)</f>
        <v>0.66666666666666663</v>
      </c>
      <c r="M422" s="24" t="str">
        <f>Fixtures!A422</f>
        <v>Olympique Lyonnais</v>
      </c>
      <c r="N422" s="24" t="str">
        <f>Fixtures!E422</f>
        <v>Ligue 1</v>
      </c>
      <c r="O422" s="25">
        <f>IF(Fixtures!C422&gt;7,Fixtures!D422)</f>
        <v>43855</v>
      </c>
      <c r="P422" s="24" t="str">
        <f>Fixtures!B422</f>
        <v>Toulouse</v>
      </c>
      <c r="Q422" s="22">
        <f>VLOOKUP($P422,CornerStats!$A$3:$AE$577,5,FALSE)</f>
        <v>11.166666666666666</v>
      </c>
      <c r="R422" s="22">
        <f>VLOOKUP($P422,CornerStats!$A$3:$AE$577,7,FALSE)</f>
        <v>12.166666666666666</v>
      </c>
      <c r="S422" s="22">
        <f>VLOOKUP($P422,CornerStats!$A$3:$AE$577,8,FALSE)</f>
        <v>5.166666666666667</v>
      </c>
      <c r="T422" s="22">
        <f>VLOOKUP($P422,CornerStats!$A$3:$AE$577,10,FALSE)</f>
        <v>5.5</v>
      </c>
      <c r="U422" s="29">
        <f>VLOOKUP($P422,CornerStats!$A$3:$AE$577,11,FALSE)</f>
        <v>6</v>
      </c>
      <c r="V422" s="29">
        <f>VLOOKUP($P422,CornerStats!$A$3:$AE$577,13,FALSE)</f>
        <v>6.666666666666667</v>
      </c>
      <c r="W422" s="27">
        <f>VLOOKUP($P422,CornerStats!$A$3:$AE$577,14,FALSE)</f>
        <v>0.83333333333333337</v>
      </c>
      <c r="X422" s="27">
        <f>VLOOKUP($P422,CornerStats!$A$3:$AE$577,16,FALSE)</f>
        <v>1</v>
      </c>
      <c r="Y422" s="27">
        <f>VLOOKUP($P422,CornerStats!$A$3:$AE$577,17,FALSE)</f>
        <v>0.58333333333333337</v>
      </c>
      <c r="Z422" s="27">
        <f>VLOOKUP($P422,CornerStats!$A$3:$AE$577,19,FALSE)</f>
        <v>0.83333333333333337</v>
      </c>
      <c r="AA422" s="27">
        <f>VLOOKUP($P422,CornerStats!$A$3:$AE$577,20,FALSE)</f>
        <v>0.5</v>
      </c>
      <c r="AB422" s="27">
        <f>VLOOKUP($P422,CornerStats!$A$3:$AE$577,22,FALSE)</f>
        <v>0.33333333333333331</v>
      </c>
    </row>
    <row r="423" spans="1:28" hidden="1" x14ac:dyDescent="0.3">
      <c r="A423" s="22">
        <f>VLOOKUP($M423,CornerStats!$A$3:$AE$577,5,FALSE)</f>
        <v>10.583333333333334</v>
      </c>
      <c r="B423" s="22">
        <f>VLOOKUP($M423,CornerStats!$A$3:$AE$577,6,FALSE)</f>
        <v>8.8333333333333339</v>
      </c>
      <c r="C423" s="22">
        <f>VLOOKUP($M423,CornerStats!$A$3:$AE$577,8,FALSE)</f>
        <v>5.083333333333333</v>
      </c>
      <c r="D423" s="22">
        <f>VLOOKUP($M423,CornerStats!$A$3:$AE$577,9,FALSE)</f>
        <v>5.5</v>
      </c>
      <c r="E423" s="29">
        <f>VLOOKUP($M423,CornerStats!$A$3:$AE$577,11,FALSE)</f>
        <v>5.5</v>
      </c>
      <c r="F423" s="29">
        <f>VLOOKUP($M423,CornerStats!$A$3:$AE$577,12,FALSE)</f>
        <v>3.3333333333333335</v>
      </c>
      <c r="G423" s="27">
        <f>VLOOKUP($M423,CornerStats!$A$3:$AE$577,14,FALSE)</f>
        <v>0.66666666666666663</v>
      </c>
      <c r="H423" s="27">
        <f>VLOOKUP($M423,CornerStats!$A$3:$AE$577,15,FALSE)</f>
        <v>0.5</v>
      </c>
      <c r="I423" s="27">
        <f>VLOOKUP($M423,CornerStats!$A$3:$AE$577,17,FALSE)</f>
        <v>0.5</v>
      </c>
      <c r="J423" s="27">
        <f>VLOOKUP($M423,CornerStats!$A$3:$AE$577,18,FALSE)</f>
        <v>0.33333333333333331</v>
      </c>
      <c r="K423" s="27">
        <f>VLOOKUP($M423,CornerStats!$A$3:$AE$577,20,FALSE)</f>
        <v>0.58333333333333337</v>
      </c>
      <c r="L423" s="27">
        <f>VLOOKUP($M423,CornerStats!$A$3:$AE$577,21,FALSE)</f>
        <v>0.66666666666666663</v>
      </c>
      <c r="M423" s="24" t="str">
        <f>Fixtures!A423</f>
        <v>Saint-Etienne</v>
      </c>
      <c r="N423" s="24" t="str">
        <f>Fixtures!E423</f>
        <v>Ligue 1</v>
      </c>
      <c r="O423" s="25">
        <f>IF(Fixtures!C423&gt;7,Fixtures!D423)</f>
        <v>43855</v>
      </c>
      <c r="P423" s="24" t="str">
        <f>Fixtures!B423</f>
        <v>Nîmes</v>
      </c>
      <c r="Q423" s="22">
        <f>VLOOKUP($P423,CornerStats!$A$3:$AE$577,5,FALSE)</f>
        <v>10.727272727272727</v>
      </c>
      <c r="R423" s="22">
        <f>VLOOKUP($P423,CornerStats!$A$3:$AE$577,7,FALSE)</f>
        <v>10.5</v>
      </c>
      <c r="S423" s="22">
        <f>VLOOKUP($P423,CornerStats!$A$3:$AE$577,8,FALSE)</f>
        <v>5.6363636363636367</v>
      </c>
      <c r="T423" s="22">
        <f>VLOOKUP($P423,CornerStats!$A$3:$AE$577,10,FALSE)</f>
        <v>5.5</v>
      </c>
      <c r="U423" s="29">
        <f>VLOOKUP($P423,CornerStats!$A$3:$AE$577,11,FALSE)</f>
        <v>5.0909090909090908</v>
      </c>
      <c r="V423" s="29">
        <f>VLOOKUP($P423,CornerStats!$A$3:$AE$577,13,FALSE)</f>
        <v>5</v>
      </c>
      <c r="W423" s="27">
        <f>VLOOKUP($P423,CornerStats!$A$3:$AE$577,14,FALSE)</f>
        <v>0.72727272727272729</v>
      </c>
      <c r="X423" s="27">
        <f>VLOOKUP($P423,CornerStats!$A$3:$AE$577,16,FALSE)</f>
        <v>0.66666666666666663</v>
      </c>
      <c r="Y423" s="27">
        <f>VLOOKUP($P423,CornerStats!$A$3:$AE$577,17,FALSE)</f>
        <v>0.54545454545454541</v>
      </c>
      <c r="Z423" s="27">
        <f>VLOOKUP($P423,CornerStats!$A$3:$AE$577,19,FALSE)</f>
        <v>0.5</v>
      </c>
      <c r="AA423" s="27">
        <f>VLOOKUP($P423,CornerStats!$A$3:$AE$577,20,FALSE)</f>
        <v>0.45454545454545453</v>
      </c>
      <c r="AB423" s="27">
        <f>VLOOKUP($P423,CornerStats!$A$3:$AE$577,22,FALSE)</f>
        <v>0.5</v>
      </c>
    </row>
    <row r="424" spans="1:28" hidden="1" x14ac:dyDescent="0.3">
      <c r="A424" s="22">
        <f>VLOOKUP($M424,CornerStats!$A$3:$AE$577,5,FALSE)</f>
        <v>10.6</v>
      </c>
      <c r="B424" s="22">
        <f>VLOOKUP($M424,CornerStats!$A$3:$AE$577,6,FALSE)</f>
        <v>12.2</v>
      </c>
      <c r="C424" s="22">
        <f>VLOOKUP($M424,CornerStats!$A$3:$AE$577,8,FALSE)</f>
        <v>7.3</v>
      </c>
      <c r="D424" s="22">
        <f>VLOOKUP($M424,CornerStats!$A$3:$AE$577,9,FALSE)</f>
        <v>10.199999999999999</v>
      </c>
      <c r="E424" s="29">
        <f>VLOOKUP($M424,CornerStats!$A$3:$AE$577,11,FALSE)</f>
        <v>3.3</v>
      </c>
      <c r="F424" s="29">
        <f>VLOOKUP($M424,CornerStats!$A$3:$AE$577,12,FALSE)</f>
        <v>2</v>
      </c>
      <c r="G424" s="27">
        <f>VLOOKUP($M424,CornerStats!$A$3:$AE$577,14,FALSE)</f>
        <v>0.8</v>
      </c>
      <c r="H424" s="27">
        <f>VLOOKUP($M424,CornerStats!$A$3:$AE$577,15,FALSE)</f>
        <v>1</v>
      </c>
      <c r="I424" s="27">
        <f>VLOOKUP($M424,CornerStats!$A$3:$AE$577,17,FALSE)</f>
        <v>0.5</v>
      </c>
      <c r="J424" s="27">
        <f>VLOOKUP($M424,CornerStats!$A$3:$AE$577,18,FALSE)</f>
        <v>0.8</v>
      </c>
      <c r="K424" s="27">
        <f>VLOOKUP($M424,CornerStats!$A$3:$AE$577,20,FALSE)</f>
        <v>0.6</v>
      </c>
      <c r="L424" s="27">
        <f>VLOOKUP($M424,CornerStats!$A$3:$AE$577,21,FALSE)</f>
        <v>0.4</v>
      </c>
      <c r="M424" s="24" t="str">
        <f>Fixtures!A424</f>
        <v>Bayern Munich</v>
      </c>
      <c r="N424" s="24" t="str">
        <f>Fixtures!E424</f>
        <v>Bundesliga</v>
      </c>
      <c r="O424" s="25">
        <f>IF(Fixtures!C424&gt;7,Fixtures!D424)</f>
        <v>43855</v>
      </c>
      <c r="P424" s="24" t="str">
        <f>Fixtures!B424</f>
        <v>Schalke 04</v>
      </c>
      <c r="Q424" s="22">
        <f>VLOOKUP($P424,CornerStats!$A$3:$AE$577,5,FALSE)</f>
        <v>9.4</v>
      </c>
      <c r="R424" s="22">
        <f>VLOOKUP($P424,CornerStats!$A$3:$AE$577,7,FALSE)</f>
        <v>9.8000000000000007</v>
      </c>
      <c r="S424" s="22">
        <f>VLOOKUP($P424,CornerStats!$A$3:$AE$577,8,FALSE)</f>
        <v>5.3</v>
      </c>
      <c r="T424" s="22">
        <f>VLOOKUP($P424,CornerStats!$A$3:$AE$577,10,FALSE)</f>
        <v>5.2</v>
      </c>
      <c r="U424" s="29">
        <f>VLOOKUP($P424,CornerStats!$A$3:$AE$577,11,FALSE)</f>
        <v>4.0999999999999996</v>
      </c>
      <c r="V424" s="29">
        <f>VLOOKUP($P424,CornerStats!$A$3:$AE$577,13,FALSE)</f>
        <v>4.5999999999999996</v>
      </c>
      <c r="W424" s="27">
        <f>VLOOKUP($P424,CornerStats!$A$3:$AE$577,14,FALSE)</f>
        <v>0.6</v>
      </c>
      <c r="X424" s="27">
        <f>VLOOKUP($P424,CornerStats!$A$3:$AE$577,16,FALSE)</f>
        <v>0.6</v>
      </c>
      <c r="Y424" s="27">
        <f>VLOOKUP($P424,CornerStats!$A$3:$AE$577,17,FALSE)</f>
        <v>0.3</v>
      </c>
      <c r="Z424" s="27">
        <f>VLOOKUP($P424,CornerStats!$A$3:$AE$577,19,FALSE)</f>
        <v>0.6</v>
      </c>
      <c r="AA424" s="27">
        <f>VLOOKUP($P424,CornerStats!$A$3:$AE$577,20,FALSE)</f>
        <v>0.9</v>
      </c>
      <c r="AB424" s="27">
        <f>VLOOKUP($P424,CornerStats!$A$3:$AE$577,22,FALSE)</f>
        <v>0.8</v>
      </c>
    </row>
    <row r="425" spans="1:28" hidden="1" x14ac:dyDescent="0.3">
      <c r="A425" s="22">
        <f>VLOOKUP($M425,CornerStats!$A$3:$AE$577,5,FALSE)</f>
        <v>11.6</v>
      </c>
      <c r="B425" s="22">
        <f>VLOOKUP($M425,CornerStats!$A$3:$AE$577,6,FALSE)</f>
        <v>11.8</v>
      </c>
      <c r="C425" s="22">
        <f>VLOOKUP($M425,CornerStats!$A$3:$AE$577,8,FALSE)</f>
        <v>5.9</v>
      </c>
      <c r="D425" s="22">
        <f>VLOOKUP($M425,CornerStats!$A$3:$AE$577,9,FALSE)</f>
        <v>6.8</v>
      </c>
      <c r="E425" s="29">
        <f>VLOOKUP($M425,CornerStats!$A$3:$AE$577,11,FALSE)</f>
        <v>5.7</v>
      </c>
      <c r="F425" s="29">
        <f>VLOOKUP($M425,CornerStats!$A$3:$AE$577,12,FALSE)</f>
        <v>5</v>
      </c>
      <c r="G425" s="27">
        <f>VLOOKUP($M425,CornerStats!$A$3:$AE$577,14,FALSE)</f>
        <v>0.8</v>
      </c>
      <c r="H425" s="27">
        <f>VLOOKUP($M425,CornerStats!$A$3:$AE$577,15,FALSE)</f>
        <v>1</v>
      </c>
      <c r="I425" s="27">
        <f>VLOOKUP($M425,CornerStats!$A$3:$AE$577,17,FALSE)</f>
        <v>0.7</v>
      </c>
      <c r="J425" s="27">
        <f>VLOOKUP($M425,CornerStats!$A$3:$AE$577,18,FALSE)</f>
        <v>0.8</v>
      </c>
      <c r="K425" s="27">
        <f>VLOOKUP($M425,CornerStats!$A$3:$AE$577,20,FALSE)</f>
        <v>0.6</v>
      </c>
      <c r="L425" s="27">
        <f>VLOOKUP($M425,CornerStats!$A$3:$AE$577,21,FALSE)</f>
        <v>0.6</v>
      </c>
      <c r="M425" s="24" t="str">
        <f>Fixtures!A425</f>
        <v>Borussia M'gladbach</v>
      </c>
      <c r="N425" s="24" t="str">
        <f>Fixtures!E425</f>
        <v>Bundesliga</v>
      </c>
      <c r="O425" s="25">
        <f>IF(Fixtures!C425&gt;7,Fixtures!D425)</f>
        <v>43855</v>
      </c>
      <c r="P425" s="24" t="str">
        <f>Fixtures!B425</f>
        <v>Mainz 05</v>
      </c>
      <c r="Q425" s="22">
        <f>VLOOKUP($P425,CornerStats!$A$3:$AE$577,5,FALSE)</f>
        <v>10.7</v>
      </c>
      <c r="R425" s="22">
        <f>VLOOKUP($P425,CornerStats!$A$3:$AE$577,7,FALSE)</f>
        <v>10.666666666666666</v>
      </c>
      <c r="S425" s="22">
        <f>VLOOKUP($P425,CornerStats!$A$3:$AE$577,8,FALSE)</f>
        <v>5</v>
      </c>
      <c r="T425" s="22">
        <f>VLOOKUP($P425,CornerStats!$A$3:$AE$577,10,FALSE)</f>
        <v>4.333333333333333</v>
      </c>
      <c r="U425" s="29">
        <f>VLOOKUP($P425,CornerStats!$A$3:$AE$577,11,FALSE)</f>
        <v>5.7</v>
      </c>
      <c r="V425" s="29">
        <f>VLOOKUP($P425,CornerStats!$A$3:$AE$577,13,FALSE)</f>
        <v>6.333333333333333</v>
      </c>
      <c r="W425" s="27">
        <f>VLOOKUP($P425,CornerStats!$A$3:$AE$577,14,FALSE)</f>
        <v>0.8</v>
      </c>
      <c r="X425" s="27">
        <f>VLOOKUP($P425,CornerStats!$A$3:$AE$577,16,FALSE)</f>
        <v>0.83333333333333337</v>
      </c>
      <c r="Y425" s="27">
        <f>VLOOKUP($P425,CornerStats!$A$3:$AE$577,17,FALSE)</f>
        <v>0.4</v>
      </c>
      <c r="Z425" s="27">
        <f>VLOOKUP($P425,CornerStats!$A$3:$AE$577,19,FALSE)</f>
        <v>0.33333333333333331</v>
      </c>
      <c r="AA425" s="27">
        <f>VLOOKUP($P425,CornerStats!$A$3:$AE$577,20,FALSE)</f>
        <v>0.8</v>
      </c>
      <c r="AB425" s="27">
        <f>VLOOKUP($P425,CornerStats!$A$3:$AE$577,22,FALSE)</f>
        <v>0.83333333333333337</v>
      </c>
    </row>
    <row r="426" spans="1:28" hidden="1" x14ac:dyDescent="0.3">
      <c r="A426" s="22">
        <f>VLOOKUP($M426,CornerStats!$A$3:$AE$577,5,FALSE)</f>
        <v>9</v>
      </c>
      <c r="B426" s="22">
        <f>VLOOKUP($M426,CornerStats!$A$3:$AE$577,6,FALSE)</f>
        <v>9.1999999999999993</v>
      </c>
      <c r="C426" s="22">
        <f>VLOOKUP($M426,CornerStats!$A$3:$AE$577,8,FALSE)</f>
        <v>4.3</v>
      </c>
      <c r="D426" s="22">
        <f>VLOOKUP($M426,CornerStats!$A$3:$AE$577,9,FALSE)</f>
        <v>4.8</v>
      </c>
      <c r="E426" s="29">
        <f>VLOOKUP($M426,CornerStats!$A$3:$AE$577,11,FALSE)</f>
        <v>4.7</v>
      </c>
      <c r="F426" s="29">
        <f>VLOOKUP($M426,CornerStats!$A$3:$AE$577,12,FALSE)</f>
        <v>4.4000000000000004</v>
      </c>
      <c r="G426" s="27">
        <f>VLOOKUP($M426,CornerStats!$A$3:$AE$577,14,FALSE)</f>
        <v>0.6</v>
      </c>
      <c r="H426" s="27">
        <f>VLOOKUP($M426,CornerStats!$A$3:$AE$577,15,FALSE)</f>
        <v>0.6</v>
      </c>
      <c r="I426" s="27">
        <f>VLOOKUP($M426,CornerStats!$A$3:$AE$577,17,FALSE)</f>
        <v>0.3</v>
      </c>
      <c r="J426" s="27">
        <f>VLOOKUP($M426,CornerStats!$A$3:$AE$577,18,FALSE)</f>
        <v>0.2</v>
      </c>
      <c r="K426" s="27">
        <f>VLOOKUP($M426,CornerStats!$A$3:$AE$577,20,FALSE)</f>
        <v>1</v>
      </c>
      <c r="L426" s="27">
        <f>VLOOKUP($M426,CornerStats!$A$3:$AE$577,21,FALSE)</f>
        <v>1</v>
      </c>
      <c r="M426" s="24" t="str">
        <f>Fixtures!A426</f>
        <v>Wolfsburg</v>
      </c>
      <c r="N426" s="24" t="str">
        <f>Fixtures!E426</f>
        <v>Bundesliga</v>
      </c>
      <c r="O426" s="25">
        <f>IF(Fixtures!C426&gt;7,Fixtures!D426)</f>
        <v>43855</v>
      </c>
      <c r="P426" s="24" t="str">
        <f>Fixtures!B426</f>
        <v>Hertha BSC</v>
      </c>
      <c r="Q426" s="22">
        <f>VLOOKUP($P426,CornerStats!$A$3:$AE$577,5,FALSE)</f>
        <v>9.3000000000000007</v>
      </c>
      <c r="R426" s="22">
        <f>VLOOKUP($P426,CornerStats!$A$3:$AE$577,7,FALSE)</f>
        <v>9.6666666666666661</v>
      </c>
      <c r="S426" s="22">
        <f>VLOOKUP($P426,CornerStats!$A$3:$AE$577,8,FALSE)</f>
        <v>3.5</v>
      </c>
      <c r="T426" s="22">
        <f>VLOOKUP($P426,CornerStats!$A$3:$AE$577,10,FALSE)</f>
        <v>3.1666666666666665</v>
      </c>
      <c r="U426" s="29">
        <f>VLOOKUP($P426,CornerStats!$A$3:$AE$577,11,FALSE)</f>
        <v>5.8</v>
      </c>
      <c r="V426" s="29">
        <f>VLOOKUP($P426,CornerStats!$A$3:$AE$577,13,FALSE)</f>
        <v>6.5</v>
      </c>
      <c r="W426" s="27">
        <f>VLOOKUP($P426,CornerStats!$A$3:$AE$577,14,FALSE)</f>
        <v>0.6</v>
      </c>
      <c r="X426" s="27">
        <f>VLOOKUP($P426,CornerStats!$A$3:$AE$577,16,FALSE)</f>
        <v>0.66666666666666663</v>
      </c>
      <c r="Y426" s="27">
        <f>VLOOKUP($P426,CornerStats!$A$3:$AE$577,17,FALSE)</f>
        <v>0.4</v>
      </c>
      <c r="Z426" s="27">
        <f>VLOOKUP($P426,CornerStats!$A$3:$AE$577,19,FALSE)</f>
        <v>0.5</v>
      </c>
      <c r="AA426" s="27">
        <f>VLOOKUP($P426,CornerStats!$A$3:$AE$577,20,FALSE)</f>
        <v>0.7</v>
      </c>
      <c r="AB426" s="27">
        <f>VLOOKUP($P426,CornerStats!$A$3:$AE$577,22,FALSE)</f>
        <v>0.5</v>
      </c>
    </row>
    <row r="427" spans="1:28" hidden="1" x14ac:dyDescent="0.3">
      <c r="A427" s="22">
        <f>VLOOKUP($M427,CornerStats!$A$3:$AE$577,5,FALSE)</f>
        <v>9</v>
      </c>
      <c r="B427" s="22">
        <f>VLOOKUP($M427,CornerStats!$A$3:$AE$577,6,FALSE)</f>
        <v>8.6666666666666661</v>
      </c>
      <c r="C427" s="22">
        <f>VLOOKUP($M427,CornerStats!$A$3:$AE$577,8,FALSE)</f>
        <v>5.9</v>
      </c>
      <c r="D427" s="22">
        <f>VLOOKUP($M427,CornerStats!$A$3:$AE$577,9,FALSE)</f>
        <v>6</v>
      </c>
      <c r="E427" s="29">
        <f>VLOOKUP($M427,CornerStats!$A$3:$AE$577,11,FALSE)</f>
        <v>3.1</v>
      </c>
      <c r="F427" s="29">
        <f>VLOOKUP($M427,CornerStats!$A$3:$AE$577,12,FALSE)</f>
        <v>2.6666666666666665</v>
      </c>
      <c r="G427" s="27">
        <f>VLOOKUP($M427,CornerStats!$A$3:$AE$577,14,FALSE)</f>
        <v>0.6</v>
      </c>
      <c r="H427" s="27">
        <f>VLOOKUP($M427,CornerStats!$A$3:$AE$577,15,FALSE)</f>
        <v>0.5</v>
      </c>
      <c r="I427" s="27">
        <f>VLOOKUP($M427,CornerStats!$A$3:$AE$577,17,FALSE)</f>
        <v>0.5</v>
      </c>
      <c r="J427" s="27">
        <f>VLOOKUP($M427,CornerStats!$A$3:$AE$577,18,FALSE)</f>
        <v>0.5</v>
      </c>
      <c r="K427" s="27">
        <f>VLOOKUP($M427,CornerStats!$A$3:$AE$577,20,FALSE)</f>
        <v>0.7</v>
      </c>
      <c r="L427" s="27">
        <f>VLOOKUP($M427,CornerStats!$A$3:$AE$577,21,FALSE)</f>
        <v>0.66666666666666663</v>
      </c>
      <c r="M427" s="24" t="str">
        <f>Fixtures!A427</f>
        <v>Eintracht Frankfurt</v>
      </c>
      <c r="N427" s="24" t="str">
        <f>Fixtures!E427</f>
        <v>Bundesliga</v>
      </c>
      <c r="O427" s="25">
        <f>IF(Fixtures!C427&gt;7,Fixtures!D427)</f>
        <v>43855</v>
      </c>
      <c r="P427" s="24" t="str">
        <f>Fixtures!B427</f>
        <v>RB Leipzig</v>
      </c>
      <c r="Q427" s="22">
        <f>VLOOKUP($P427,CornerStats!$A$3:$AE$577,5,FALSE)</f>
        <v>8.6</v>
      </c>
      <c r="R427" s="22">
        <f>VLOOKUP($P427,CornerStats!$A$3:$AE$577,7,FALSE)</f>
        <v>9.4</v>
      </c>
      <c r="S427" s="22">
        <f>VLOOKUP($P427,CornerStats!$A$3:$AE$577,8,FALSE)</f>
        <v>4.3</v>
      </c>
      <c r="T427" s="22">
        <f>VLOOKUP($P427,CornerStats!$A$3:$AE$577,10,FALSE)</f>
        <v>4.4000000000000004</v>
      </c>
      <c r="U427" s="29">
        <f>VLOOKUP($P427,CornerStats!$A$3:$AE$577,11,FALSE)</f>
        <v>4.3</v>
      </c>
      <c r="V427" s="29">
        <f>VLOOKUP($P427,CornerStats!$A$3:$AE$577,13,FALSE)</f>
        <v>5</v>
      </c>
      <c r="W427" s="27">
        <f>VLOOKUP($P427,CornerStats!$A$3:$AE$577,14,FALSE)</f>
        <v>0.6</v>
      </c>
      <c r="X427" s="27">
        <f>VLOOKUP($P427,CornerStats!$A$3:$AE$577,16,FALSE)</f>
        <v>0.8</v>
      </c>
      <c r="Y427" s="27">
        <f>VLOOKUP($P427,CornerStats!$A$3:$AE$577,17,FALSE)</f>
        <v>0.3</v>
      </c>
      <c r="Z427" s="27">
        <f>VLOOKUP($P427,CornerStats!$A$3:$AE$577,19,FALSE)</f>
        <v>0.4</v>
      </c>
      <c r="AA427" s="27">
        <f>VLOOKUP($P427,CornerStats!$A$3:$AE$577,20,FALSE)</f>
        <v>0.8</v>
      </c>
      <c r="AB427" s="27">
        <f>VLOOKUP($P427,CornerStats!$A$3:$AE$577,22,FALSE)</f>
        <v>0.8</v>
      </c>
    </row>
    <row r="428" spans="1:28" hidden="1" x14ac:dyDescent="0.3">
      <c r="A428" s="22">
        <f>VLOOKUP($M428,CornerStats!$A$3:$AE$577,5,FALSE)</f>
        <v>10.3</v>
      </c>
      <c r="B428" s="22">
        <f>VLOOKUP($M428,CornerStats!$A$3:$AE$577,6,FALSE)</f>
        <v>11</v>
      </c>
      <c r="C428" s="22">
        <f>VLOOKUP($M428,CornerStats!$A$3:$AE$577,8,FALSE)</f>
        <v>3.9</v>
      </c>
      <c r="D428" s="22">
        <f>VLOOKUP($M428,CornerStats!$A$3:$AE$577,9,FALSE)</f>
        <v>5</v>
      </c>
      <c r="E428" s="29">
        <f>VLOOKUP($M428,CornerStats!$A$3:$AE$577,11,FALSE)</f>
        <v>6.4</v>
      </c>
      <c r="F428" s="29">
        <f>VLOOKUP($M428,CornerStats!$A$3:$AE$577,12,FALSE)</f>
        <v>6</v>
      </c>
      <c r="G428" s="27">
        <f>VLOOKUP($M428,CornerStats!$A$3:$AE$577,14,FALSE)</f>
        <v>0.7</v>
      </c>
      <c r="H428" s="27">
        <f>VLOOKUP($M428,CornerStats!$A$3:$AE$577,15,FALSE)</f>
        <v>1</v>
      </c>
      <c r="I428" s="27">
        <f>VLOOKUP($M428,CornerStats!$A$3:$AE$577,17,FALSE)</f>
        <v>0.5</v>
      </c>
      <c r="J428" s="27">
        <f>VLOOKUP($M428,CornerStats!$A$3:$AE$577,18,FALSE)</f>
        <v>0.6</v>
      </c>
      <c r="K428" s="27">
        <f>VLOOKUP($M428,CornerStats!$A$3:$AE$577,20,FALSE)</f>
        <v>0.7</v>
      </c>
      <c r="L428" s="27">
        <f>VLOOKUP($M428,CornerStats!$A$3:$AE$577,21,FALSE)</f>
        <v>0.8</v>
      </c>
      <c r="M428" s="24" t="str">
        <f>Fixtures!A428</f>
        <v>Freiburg</v>
      </c>
      <c r="N428" s="24" t="str">
        <f>Fixtures!E428</f>
        <v>Bundesliga</v>
      </c>
      <c r="O428" s="25">
        <f>IF(Fixtures!C428&gt;7,Fixtures!D428)</f>
        <v>43855</v>
      </c>
      <c r="P428" s="24" t="str">
        <f>Fixtures!B428</f>
        <v>Paderborn</v>
      </c>
      <c r="Q428" s="22">
        <f>VLOOKUP($P428,CornerStats!$A$3:$AE$577,5,FALSE)</f>
        <v>12.1</v>
      </c>
      <c r="R428" s="22">
        <f>VLOOKUP($P428,CornerStats!$A$3:$AE$577,7,FALSE)</f>
        <v>11</v>
      </c>
      <c r="S428" s="22">
        <f>VLOOKUP($P428,CornerStats!$A$3:$AE$577,8,FALSE)</f>
        <v>6.4</v>
      </c>
      <c r="T428" s="22">
        <f>VLOOKUP($P428,CornerStats!$A$3:$AE$577,10,FALSE)</f>
        <v>6</v>
      </c>
      <c r="U428" s="29">
        <f>VLOOKUP($P428,CornerStats!$A$3:$AE$577,11,FALSE)</f>
        <v>5.7</v>
      </c>
      <c r="V428" s="29">
        <f>VLOOKUP($P428,CornerStats!$A$3:$AE$577,13,FALSE)</f>
        <v>5</v>
      </c>
      <c r="W428" s="27">
        <f>VLOOKUP($P428,CornerStats!$A$3:$AE$577,14,FALSE)</f>
        <v>0.8</v>
      </c>
      <c r="X428" s="27">
        <f>VLOOKUP($P428,CornerStats!$A$3:$AE$577,16,FALSE)</f>
        <v>0.8</v>
      </c>
      <c r="Y428" s="27">
        <f>VLOOKUP($P428,CornerStats!$A$3:$AE$577,17,FALSE)</f>
        <v>0.7</v>
      </c>
      <c r="Z428" s="27">
        <f>VLOOKUP($P428,CornerStats!$A$3:$AE$577,19,FALSE)</f>
        <v>0.6</v>
      </c>
      <c r="AA428" s="27">
        <f>VLOOKUP($P428,CornerStats!$A$3:$AE$577,20,FALSE)</f>
        <v>0.5</v>
      </c>
      <c r="AB428" s="27">
        <f>VLOOKUP($P428,CornerStats!$A$3:$AE$577,22,FALSE)</f>
        <v>0.6</v>
      </c>
    </row>
    <row r="429" spans="1:28" hidden="1" x14ac:dyDescent="0.3">
      <c r="A429" s="22">
        <f>VLOOKUP($M429,CornerStats!$A$3:$AE$577,5,FALSE)</f>
        <v>8.6999999999999993</v>
      </c>
      <c r="B429" s="22">
        <f>VLOOKUP($M429,CornerStats!$A$3:$AE$577,6,FALSE)</f>
        <v>8.6666666666666661</v>
      </c>
      <c r="C429" s="22">
        <f>VLOOKUP($M429,CornerStats!$A$3:$AE$577,8,FALSE)</f>
        <v>3.6</v>
      </c>
      <c r="D429" s="22">
        <f>VLOOKUP($M429,CornerStats!$A$3:$AE$577,9,FALSE)</f>
        <v>4.166666666666667</v>
      </c>
      <c r="E429" s="29">
        <f>VLOOKUP($M429,CornerStats!$A$3:$AE$577,11,FALSE)</f>
        <v>5.0999999999999996</v>
      </c>
      <c r="F429" s="29">
        <f>VLOOKUP($M429,CornerStats!$A$3:$AE$577,12,FALSE)</f>
        <v>4.5</v>
      </c>
      <c r="G429" s="27">
        <f>VLOOKUP($M429,CornerStats!$A$3:$AE$577,14,FALSE)</f>
        <v>0.7</v>
      </c>
      <c r="H429" s="27">
        <f>VLOOKUP($M429,CornerStats!$A$3:$AE$577,15,FALSE)</f>
        <v>0.66666666666666663</v>
      </c>
      <c r="I429" s="27">
        <f>VLOOKUP($M429,CornerStats!$A$3:$AE$577,17,FALSE)</f>
        <v>0.2</v>
      </c>
      <c r="J429" s="27">
        <f>VLOOKUP($M429,CornerStats!$A$3:$AE$577,18,FALSE)</f>
        <v>0.33333333333333331</v>
      </c>
      <c r="K429" s="27">
        <f>VLOOKUP($M429,CornerStats!$A$3:$AE$577,20,FALSE)</f>
        <v>1</v>
      </c>
      <c r="L429" s="27">
        <f>VLOOKUP($M429,CornerStats!$A$3:$AE$577,21,FALSE)</f>
        <v>1</v>
      </c>
      <c r="M429" s="24" t="str">
        <f>Fixtures!A429</f>
        <v>Union Berlin</v>
      </c>
      <c r="N429" s="24" t="str">
        <f>Fixtures!E429</f>
        <v>Bundesliga</v>
      </c>
      <c r="O429" s="25">
        <f>IF(Fixtures!C429&gt;7,Fixtures!D429)</f>
        <v>43855</v>
      </c>
      <c r="P429" s="24" t="str">
        <f>Fixtures!B429</f>
        <v>Augsburg</v>
      </c>
      <c r="Q429" s="22">
        <f>VLOOKUP($P429,CornerStats!$A$3:$AE$577,5,FALSE)</f>
        <v>8.5</v>
      </c>
      <c r="R429" s="22">
        <f>VLOOKUP($P429,CornerStats!$A$3:$AE$577,7,FALSE)</f>
        <v>8.8000000000000007</v>
      </c>
      <c r="S429" s="22">
        <f>VLOOKUP($P429,CornerStats!$A$3:$AE$577,8,FALSE)</f>
        <v>2.6</v>
      </c>
      <c r="T429" s="22">
        <f>VLOOKUP($P429,CornerStats!$A$3:$AE$577,10,FALSE)</f>
        <v>3.2</v>
      </c>
      <c r="U429" s="29">
        <f>VLOOKUP($P429,CornerStats!$A$3:$AE$577,11,FALSE)</f>
        <v>5.9</v>
      </c>
      <c r="V429" s="29">
        <f>VLOOKUP($P429,CornerStats!$A$3:$AE$577,13,FALSE)</f>
        <v>5.6</v>
      </c>
      <c r="W429" s="27">
        <f>VLOOKUP($P429,CornerStats!$A$3:$AE$577,14,FALSE)</f>
        <v>0.5</v>
      </c>
      <c r="X429" s="27">
        <f>VLOOKUP($P429,CornerStats!$A$3:$AE$577,16,FALSE)</f>
        <v>0.6</v>
      </c>
      <c r="Y429" s="27">
        <f>VLOOKUP($P429,CornerStats!$A$3:$AE$577,17,FALSE)</f>
        <v>0.2</v>
      </c>
      <c r="Z429" s="27">
        <f>VLOOKUP($P429,CornerStats!$A$3:$AE$577,19,FALSE)</f>
        <v>0.2</v>
      </c>
      <c r="AA429" s="27">
        <f>VLOOKUP($P429,CornerStats!$A$3:$AE$577,20,FALSE)</f>
        <v>0.9</v>
      </c>
      <c r="AB429" s="27">
        <f>VLOOKUP($P429,CornerStats!$A$3:$AE$577,22,FALSE)</f>
        <v>1</v>
      </c>
    </row>
    <row r="430" spans="1:28" hidden="1" x14ac:dyDescent="0.3">
      <c r="A430" s="22">
        <f>VLOOKUP($M430,CornerStats!$A$3:$AE$577,5,FALSE)</f>
        <v>12.090909090909092</v>
      </c>
      <c r="B430" s="22">
        <f>VLOOKUP($M430,CornerStats!$A$3:$AE$577,6,FALSE)</f>
        <v>12.166666666666666</v>
      </c>
      <c r="C430" s="22">
        <f>VLOOKUP($M430,CornerStats!$A$3:$AE$577,8,FALSE)</f>
        <v>5.1818181818181817</v>
      </c>
      <c r="D430" s="22">
        <f>VLOOKUP($M430,CornerStats!$A$3:$AE$577,9,FALSE)</f>
        <v>6.166666666666667</v>
      </c>
      <c r="E430" s="29">
        <f>VLOOKUP($M430,CornerStats!$A$3:$AE$577,11,FALSE)</f>
        <v>6.9090909090909092</v>
      </c>
      <c r="F430" s="29">
        <f>VLOOKUP($M430,CornerStats!$A$3:$AE$577,12,FALSE)</f>
        <v>6</v>
      </c>
      <c r="G430" s="27">
        <f>VLOOKUP($M430,CornerStats!$A$3:$AE$577,14,FALSE)</f>
        <v>0.81818181818181823</v>
      </c>
      <c r="H430" s="27">
        <f>VLOOKUP($M430,CornerStats!$A$3:$AE$577,15,FALSE)</f>
        <v>0.83333333333333337</v>
      </c>
      <c r="I430" s="27">
        <f>VLOOKUP($M430,CornerStats!$A$3:$AE$577,17,FALSE)</f>
        <v>0.45454545454545453</v>
      </c>
      <c r="J430" s="27">
        <f>VLOOKUP($M430,CornerStats!$A$3:$AE$577,18,FALSE)</f>
        <v>0.5</v>
      </c>
      <c r="K430" s="27">
        <f>VLOOKUP($M430,CornerStats!$A$3:$AE$577,20,FALSE)</f>
        <v>0.54545454545454541</v>
      </c>
      <c r="L430" s="27">
        <f>VLOOKUP($M430,CornerStats!$A$3:$AE$577,21,FALSE)</f>
        <v>0.5</v>
      </c>
      <c r="M430" s="24" t="str">
        <f>Fixtures!A430</f>
        <v>Torino</v>
      </c>
      <c r="N430" s="24" t="str">
        <f>Fixtures!E430</f>
        <v>Serie A</v>
      </c>
      <c r="O430" s="25">
        <f>IF(Fixtures!C430&gt;7,Fixtures!D430)</f>
        <v>43856</v>
      </c>
      <c r="P430" s="24" t="str">
        <f>Fixtures!B430</f>
        <v>Atalanta</v>
      </c>
      <c r="Q430" s="22">
        <f>VLOOKUP($P430,CornerStats!$A$3:$AE$577,5,FALSE)</f>
        <v>10.545454545454545</v>
      </c>
      <c r="R430" s="22">
        <f>VLOOKUP($P430,CornerStats!$A$3:$AE$577,7,FALSE)</f>
        <v>8.6666666666666661</v>
      </c>
      <c r="S430" s="22">
        <f>VLOOKUP($P430,CornerStats!$A$3:$AE$577,8,FALSE)</f>
        <v>6.7272727272727275</v>
      </c>
      <c r="T430" s="22">
        <f>VLOOKUP($P430,CornerStats!$A$3:$AE$577,10,FALSE)</f>
        <v>4.166666666666667</v>
      </c>
      <c r="U430" s="29">
        <f>VLOOKUP($P430,CornerStats!$A$3:$AE$577,11,FALSE)</f>
        <v>3.8181818181818183</v>
      </c>
      <c r="V430" s="29">
        <f>VLOOKUP($P430,CornerStats!$A$3:$AE$577,13,FALSE)</f>
        <v>4.5</v>
      </c>
      <c r="W430" s="27">
        <f>VLOOKUP($P430,CornerStats!$A$3:$AE$577,14,FALSE)</f>
        <v>0.63636363636363635</v>
      </c>
      <c r="X430" s="27">
        <f>VLOOKUP($P430,CornerStats!$A$3:$AE$577,16,FALSE)</f>
        <v>0.5</v>
      </c>
      <c r="Y430" s="27">
        <f>VLOOKUP($P430,CornerStats!$A$3:$AE$577,17,FALSE)</f>
        <v>0.45454545454545453</v>
      </c>
      <c r="Z430" s="27">
        <f>VLOOKUP($P430,CornerStats!$A$3:$AE$577,19,FALSE)</f>
        <v>0.33333333333333331</v>
      </c>
      <c r="AA430" s="27">
        <f>VLOOKUP($P430,CornerStats!$A$3:$AE$577,20,FALSE)</f>
        <v>0.54545454545454541</v>
      </c>
      <c r="AB430" s="27">
        <f>VLOOKUP($P430,CornerStats!$A$3:$AE$577,22,FALSE)</f>
        <v>0.66666666666666663</v>
      </c>
    </row>
    <row r="431" spans="1:28" hidden="1" x14ac:dyDescent="0.3">
      <c r="A431" s="22">
        <f>VLOOKUP($M431,CornerStats!$A$3:$AE$577,5,FALSE)</f>
        <v>12.636363636363637</v>
      </c>
      <c r="B431" s="22">
        <f>VLOOKUP($M431,CornerStats!$A$3:$AE$577,6,FALSE)</f>
        <v>11.666666666666666</v>
      </c>
      <c r="C431" s="22">
        <f>VLOOKUP($M431,CornerStats!$A$3:$AE$577,8,FALSE)</f>
        <v>5.6363636363636367</v>
      </c>
      <c r="D431" s="22">
        <f>VLOOKUP($M431,CornerStats!$A$3:$AE$577,9,FALSE)</f>
        <v>6.166666666666667</v>
      </c>
      <c r="E431" s="29">
        <f>VLOOKUP($M431,CornerStats!$A$3:$AE$577,11,FALSE)</f>
        <v>7</v>
      </c>
      <c r="F431" s="29">
        <f>VLOOKUP($M431,CornerStats!$A$3:$AE$577,12,FALSE)</f>
        <v>5.5</v>
      </c>
      <c r="G431" s="27">
        <f>VLOOKUP($M431,CornerStats!$A$3:$AE$577,14,FALSE)</f>
        <v>0.90909090909090906</v>
      </c>
      <c r="H431" s="27">
        <f>VLOOKUP($M431,CornerStats!$A$3:$AE$577,15,FALSE)</f>
        <v>0.83333333333333337</v>
      </c>
      <c r="I431" s="27">
        <f>VLOOKUP($M431,CornerStats!$A$3:$AE$577,17,FALSE)</f>
        <v>0.90909090909090906</v>
      </c>
      <c r="J431" s="27">
        <f>VLOOKUP($M431,CornerStats!$A$3:$AE$577,18,FALSE)</f>
        <v>0.83333333333333337</v>
      </c>
      <c r="K431" s="27">
        <f>VLOOKUP($M431,CornerStats!$A$3:$AE$577,20,FALSE)</f>
        <v>0.18181818181818182</v>
      </c>
      <c r="L431" s="27">
        <f>VLOOKUP($M431,CornerStats!$A$3:$AE$577,21,FALSE)</f>
        <v>0.33333333333333331</v>
      </c>
      <c r="M431" s="24" t="str">
        <f>Fixtures!A431</f>
        <v>SPAL</v>
      </c>
      <c r="N431" s="24" t="str">
        <f>Fixtures!E431</f>
        <v>Serie A</v>
      </c>
      <c r="O431" s="25">
        <f>IF(Fixtures!C431&gt;7,Fixtures!D431)</f>
        <v>43856</v>
      </c>
      <c r="P431" s="24" t="str">
        <f>Fixtures!B431</f>
        <v>Bologna</v>
      </c>
      <c r="Q431" s="22">
        <f>VLOOKUP($P431,CornerStats!$A$3:$AE$577,5,FALSE)</f>
        <v>9.9090909090909083</v>
      </c>
      <c r="R431" s="22">
        <f>VLOOKUP($P431,CornerStats!$A$3:$AE$577,7,FALSE)</f>
        <v>9.1666666666666661</v>
      </c>
      <c r="S431" s="22">
        <f>VLOOKUP($P431,CornerStats!$A$3:$AE$577,8,FALSE)</f>
        <v>5.7272727272727275</v>
      </c>
      <c r="T431" s="22">
        <f>VLOOKUP($P431,CornerStats!$A$3:$AE$577,10,FALSE)</f>
        <v>5.166666666666667</v>
      </c>
      <c r="U431" s="29">
        <f>VLOOKUP($P431,CornerStats!$A$3:$AE$577,11,FALSE)</f>
        <v>4.1818181818181817</v>
      </c>
      <c r="V431" s="29">
        <f>VLOOKUP($P431,CornerStats!$A$3:$AE$577,13,FALSE)</f>
        <v>4</v>
      </c>
      <c r="W431" s="27">
        <f>VLOOKUP($P431,CornerStats!$A$3:$AE$577,14,FALSE)</f>
        <v>0.72727272727272729</v>
      </c>
      <c r="X431" s="27">
        <f>VLOOKUP($P431,CornerStats!$A$3:$AE$577,16,FALSE)</f>
        <v>0.66666666666666663</v>
      </c>
      <c r="Y431" s="27">
        <f>VLOOKUP($P431,CornerStats!$A$3:$AE$577,17,FALSE)</f>
        <v>0.36363636363636365</v>
      </c>
      <c r="Z431" s="27">
        <f>VLOOKUP($P431,CornerStats!$A$3:$AE$577,19,FALSE)</f>
        <v>0.33333333333333331</v>
      </c>
      <c r="AA431" s="27">
        <f>VLOOKUP($P431,CornerStats!$A$3:$AE$577,20,FALSE)</f>
        <v>0.63636363636363635</v>
      </c>
      <c r="AB431" s="27">
        <f>VLOOKUP($P431,CornerStats!$A$3:$AE$577,22,FALSE)</f>
        <v>0.66666666666666663</v>
      </c>
    </row>
    <row r="432" spans="1:28" hidden="1" x14ac:dyDescent="0.3">
      <c r="A432" s="22">
        <f>VLOOKUP($M432,CornerStats!$A$3:$AE$577,5,FALSE)</f>
        <v>10.454545454545455</v>
      </c>
      <c r="B432" s="22">
        <f>VLOOKUP($M432,CornerStats!$A$3:$AE$577,6,FALSE)</f>
        <v>9.4</v>
      </c>
      <c r="C432" s="22">
        <f>VLOOKUP($M432,CornerStats!$A$3:$AE$577,8,FALSE)</f>
        <v>5.9090909090909092</v>
      </c>
      <c r="D432" s="22">
        <f>VLOOKUP($M432,CornerStats!$A$3:$AE$577,9,FALSE)</f>
        <v>5.4</v>
      </c>
      <c r="E432" s="29">
        <f>VLOOKUP($M432,CornerStats!$A$3:$AE$577,11,FALSE)</f>
        <v>4.5454545454545459</v>
      </c>
      <c r="F432" s="29">
        <f>VLOOKUP($M432,CornerStats!$A$3:$AE$577,12,FALSE)</f>
        <v>4</v>
      </c>
      <c r="G432" s="27">
        <f>VLOOKUP($M432,CornerStats!$A$3:$AE$577,14,FALSE)</f>
        <v>0.81818181818181823</v>
      </c>
      <c r="H432" s="27">
        <f>VLOOKUP($M432,CornerStats!$A$3:$AE$577,15,FALSE)</f>
        <v>0.8</v>
      </c>
      <c r="I432" s="27">
        <f>VLOOKUP($M432,CornerStats!$A$3:$AE$577,17,FALSE)</f>
        <v>0.45454545454545453</v>
      </c>
      <c r="J432" s="27">
        <f>VLOOKUP($M432,CornerStats!$A$3:$AE$577,18,FALSE)</f>
        <v>0.4</v>
      </c>
      <c r="K432" s="27">
        <f>VLOOKUP($M432,CornerStats!$A$3:$AE$577,20,FALSE)</f>
        <v>0.63636363636363635</v>
      </c>
      <c r="L432" s="27">
        <f>VLOOKUP($M432,CornerStats!$A$3:$AE$577,21,FALSE)</f>
        <v>0.8</v>
      </c>
      <c r="M432" s="24" t="str">
        <f>Fixtures!A432</f>
        <v>Internazionale</v>
      </c>
      <c r="N432" s="24" t="str">
        <f>Fixtures!E432</f>
        <v>Serie A</v>
      </c>
      <c r="O432" s="25">
        <f>IF(Fixtures!C432&gt;7,Fixtures!D432)</f>
        <v>43856</v>
      </c>
      <c r="P432" s="24" t="str">
        <f>Fixtures!B432</f>
        <v>Cagliari</v>
      </c>
      <c r="Q432" s="22">
        <f>VLOOKUP($P432,CornerStats!$A$3:$AE$577,5,FALSE)</f>
        <v>11.545454545454545</v>
      </c>
      <c r="R432" s="22">
        <f>VLOOKUP($P432,CornerStats!$A$3:$AE$577,7,FALSE)</f>
        <v>13.8</v>
      </c>
      <c r="S432" s="22">
        <f>VLOOKUP($P432,CornerStats!$A$3:$AE$577,8,FALSE)</f>
        <v>4.3636363636363633</v>
      </c>
      <c r="T432" s="22">
        <f>VLOOKUP($P432,CornerStats!$A$3:$AE$577,10,FALSE)</f>
        <v>3.6</v>
      </c>
      <c r="U432" s="29">
        <f>VLOOKUP($P432,CornerStats!$A$3:$AE$577,11,FALSE)</f>
        <v>7.1818181818181817</v>
      </c>
      <c r="V432" s="29">
        <f>VLOOKUP($P432,CornerStats!$A$3:$AE$577,13,FALSE)</f>
        <v>10.199999999999999</v>
      </c>
      <c r="W432" s="27">
        <f>VLOOKUP($P432,CornerStats!$A$3:$AE$577,14,FALSE)</f>
        <v>0.63636363636363635</v>
      </c>
      <c r="X432" s="27">
        <f>VLOOKUP($P432,CornerStats!$A$3:$AE$577,16,FALSE)</f>
        <v>0.8</v>
      </c>
      <c r="Y432" s="27">
        <f>VLOOKUP($P432,CornerStats!$A$3:$AE$577,17,FALSE)</f>
        <v>0.54545454545454541</v>
      </c>
      <c r="Z432" s="27">
        <f>VLOOKUP($P432,CornerStats!$A$3:$AE$577,19,FALSE)</f>
        <v>0.8</v>
      </c>
      <c r="AA432" s="27">
        <f>VLOOKUP($P432,CornerStats!$A$3:$AE$577,20,FALSE)</f>
        <v>0.45454545454545453</v>
      </c>
      <c r="AB432" s="27">
        <f>VLOOKUP($P432,CornerStats!$A$3:$AE$577,22,FALSE)</f>
        <v>0.2</v>
      </c>
    </row>
    <row r="433" spans="1:28" hidden="1" x14ac:dyDescent="0.3">
      <c r="A433" s="22">
        <f>VLOOKUP($M433,CornerStats!$A$3:$AE$577,5,FALSE)</f>
        <v>10.636363636363637</v>
      </c>
      <c r="B433" s="22">
        <f>VLOOKUP($M433,CornerStats!$A$3:$AE$577,6,FALSE)</f>
        <v>9.1666666666666661</v>
      </c>
      <c r="C433" s="22">
        <f>VLOOKUP($M433,CornerStats!$A$3:$AE$577,8,FALSE)</f>
        <v>6.5454545454545459</v>
      </c>
      <c r="D433" s="22">
        <f>VLOOKUP($M433,CornerStats!$A$3:$AE$577,9,FALSE)</f>
        <v>6.833333333333333</v>
      </c>
      <c r="E433" s="29">
        <f>VLOOKUP($M433,CornerStats!$A$3:$AE$577,11,FALSE)</f>
        <v>4.0909090909090908</v>
      </c>
      <c r="F433" s="29">
        <f>VLOOKUP($M433,CornerStats!$A$3:$AE$577,12,FALSE)</f>
        <v>2.3333333333333335</v>
      </c>
      <c r="G433" s="27">
        <f>VLOOKUP($M433,CornerStats!$A$3:$AE$577,14,FALSE)</f>
        <v>0.81818181818181823</v>
      </c>
      <c r="H433" s="27">
        <f>VLOOKUP($M433,CornerStats!$A$3:$AE$577,15,FALSE)</f>
        <v>0.66666666666666663</v>
      </c>
      <c r="I433" s="27">
        <f>VLOOKUP($M433,CornerStats!$A$3:$AE$577,17,FALSE)</f>
        <v>0.27272727272727271</v>
      </c>
      <c r="J433" s="27">
        <f>VLOOKUP($M433,CornerStats!$A$3:$AE$577,18,FALSE)</f>
        <v>0.16666666666666666</v>
      </c>
      <c r="K433" s="27">
        <f>VLOOKUP($M433,CornerStats!$A$3:$AE$577,20,FALSE)</f>
        <v>0.72727272727272729</v>
      </c>
      <c r="L433" s="27">
        <f>VLOOKUP($M433,CornerStats!$A$3:$AE$577,21,FALSE)</f>
        <v>0.83333333333333337</v>
      </c>
      <c r="M433" s="24" t="str">
        <f>Fixtures!A433</f>
        <v>Fiorentina</v>
      </c>
      <c r="N433" s="24" t="str">
        <f>Fixtures!E433</f>
        <v>Serie A</v>
      </c>
      <c r="O433" s="25">
        <f>IF(Fixtures!C433&gt;7,Fixtures!D433)</f>
        <v>43856</v>
      </c>
      <c r="P433" s="24" t="str">
        <f>Fixtures!B433</f>
        <v>Genoa</v>
      </c>
      <c r="Q433" s="22">
        <f>VLOOKUP($P433,CornerStats!$A$3:$AE$577,5,FALSE)</f>
        <v>10.545454545454545</v>
      </c>
      <c r="R433" s="22">
        <f>VLOOKUP($P433,CornerStats!$A$3:$AE$577,7,FALSE)</f>
        <v>9.4</v>
      </c>
      <c r="S433" s="22">
        <f>VLOOKUP($P433,CornerStats!$A$3:$AE$577,8,FALSE)</f>
        <v>5.6363636363636367</v>
      </c>
      <c r="T433" s="22">
        <f>VLOOKUP($P433,CornerStats!$A$3:$AE$577,10,FALSE)</f>
        <v>4</v>
      </c>
      <c r="U433" s="29">
        <f>VLOOKUP($P433,CornerStats!$A$3:$AE$577,11,FALSE)</f>
        <v>4.9090909090909092</v>
      </c>
      <c r="V433" s="29">
        <f>VLOOKUP($P433,CornerStats!$A$3:$AE$577,13,FALSE)</f>
        <v>5.4</v>
      </c>
      <c r="W433" s="27">
        <f>VLOOKUP($P433,CornerStats!$A$3:$AE$577,14,FALSE)</f>
        <v>0.63636363636363635</v>
      </c>
      <c r="X433" s="27">
        <f>VLOOKUP($P433,CornerStats!$A$3:$AE$577,16,FALSE)</f>
        <v>0.6</v>
      </c>
      <c r="Y433" s="27">
        <f>VLOOKUP($P433,CornerStats!$A$3:$AE$577,17,FALSE)</f>
        <v>0.45454545454545453</v>
      </c>
      <c r="Z433" s="27">
        <f>VLOOKUP($P433,CornerStats!$A$3:$AE$577,19,FALSE)</f>
        <v>0.4</v>
      </c>
      <c r="AA433" s="27">
        <f>VLOOKUP($P433,CornerStats!$A$3:$AE$577,20,FALSE)</f>
        <v>0.54545454545454541</v>
      </c>
      <c r="AB433" s="27">
        <f>VLOOKUP($P433,CornerStats!$A$3:$AE$577,22,FALSE)</f>
        <v>0.6</v>
      </c>
    </row>
    <row r="434" spans="1:28" hidden="1" x14ac:dyDescent="0.3">
      <c r="A434" s="22">
        <f>VLOOKUP($M434,CornerStats!$A$3:$AE$577,5,FALSE)</f>
        <v>10.818181818181818</v>
      </c>
      <c r="B434" s="22">
        <f>VLOOKUP($M434,CornerStats!$A$3:$AE$577,6,FALSE)</f>
        <v>12.4</v>
      </c>
      <c r="C434" s="22">
        <f>VLOOKUP($M434,CornerStats!$A$3:$AE$577,8,FALSE)</f>
        <v>5.9090909090909092</v>
      </c>
      <c r="D434" s="22">
        <f>VLOOKUP($M434,CornerStats!$A$3:$AE$577,9,FALSE)</f>
        <v>7.2</v>
      </c>
      <c r="E434" s="29">
        <f>VLOOKUP($M434,CornerStats!$A$3:$AE$577,11,FALSE)</f>
        <v>4.9090909090909092</v>
      </c>
      <c r="F434" s="29">
        <f>VLOOKUP($M434,CornerStats!$A$3:$AE$577,12,FALSE)</f>
        <v>5.2</v>
      </c>
      <c r="G434" s="27">
        <f>VLOOKUP($M434,CornerStats!$A$3:$AE$577,14,FALSE)</f>
        <v>0.72727272727272729</v>
      </c>
      <c r="H434" s="27">
        <f>VLOOKUP($M434,CornerStats!$A$3:$AE$577,15,FALSE)</f>
        <v>0.8</v>
      </c>
      <c r="I434" s="27">
        <f>VLOOKUP($M434,CornerStats!$A$3:$AE$577,17,FALSE)</f>
        <v>0.45454545454545453</v>
      </c>
      <c r="J434" s="27">
        <f>VLOOKUP($M434,CornerStats!$A$3:$AE$577,18,FALSE)</f>
        <v>0.8</v>
      </c>
      <c r="K434" s="27">
        <f>VLOOKUP($M434,CornerStats!$A$3:$AE$577,20,FALSE)</f>
        <v>0.54545454545454541</v>
      </c>
      <c r="L434" s="27">
        <f>VLOOKUP($M434,CornerStats!$A$3:$AE$577,21,FALSE)</f>
        <v>0.2</v>
      </c>
      <c r="M434" s="24" t="str">
        <f>Fixtures!A434</f>
        <v>Napoli</v>
      </c>
      <c r="N434" s="24" t="str">
        <f>Fixtures!E434</f>
        <v>Serie A</v>
      </c>
      <c r="O434" s="25">
        <f>IF(Fixtures!C434&gt;7,Fixtures!D434)</f>
        <v>43856</v>
      </c>
      <c r="P434" s="24" t="str">
        <f>Fixtures!B434</f>
        <v>Juventus</v>
      </c>
      <c r="Q434" s="22">
        <f>VLOOKUP($P434,CornerStats!$A$3:$AE$577,5,FALSE)</f>
        <v>11.545454545454545</v>
      </c>
      <c r="R434" s="22">
        <f>VLOOKUP($P434,CornerStats!$A$3:$AE$577,7,FALSE)</f>
        <v>12.166666666666666</v>
      </c>
      <c r="S434" s="22">
        <f>VLOOKUP($P434,CornerStats!$A$3:$AE$577,8,FALSE)</f>
        <v>6.1818181818181817</v>
      </c>
      <c r="T434" s="22">
        <f>VLOOKUP($P434,CornerStats!$A$3:$AE$577,10,FALSE)</f>
        <v>5.5</v>
      </c>
      <c r="U434" s="29">
        <f>VLOOKUP($P434,CornerStats!$A$3:$AE$577,11,FALSE)</f>
        <v>5.3636363636363633</v>
      </c>
      <c r="V434" s="29">
        <f>VLOOKUP($P434,CornerStats!$A$3:$AE$577,13,FALSE)</f>
        <v>6.666666666666667</v>
      </c>
      <c r="W434" s="27">
        <f>VLOOKUP($P434,CornerStats!$A$3:$AE$577,14,FALSE)</f>
        <v>0.72727272727272729</v>
      </c>
      <c r="X434" s="27">
        <f>VLOOKUP($P434,CornerStats!$A$3:$AE$577,16,FALSE)</f>
        <v>0.83333333333333337</v>
      </c>
      <c r="Y434" s="27">
        <f>VLOOKUP($P434,CornerStats!$A$3:$AE$577,17,FALSE)</f>
        <v>0.54545454545454541</v>
      </c>
      <c r="Z434" s="27">
        <f>VLOOKUP($P434,CornerStats!$A$3:$AE$577,19,FALSE)</f>
        <v>0.5</v>
      </c>
      <c r="AA434" s="27">
        <f>VLOOKUP($P434,CornerStats!$A$3:$AE$577,20,FALSE)</f>
        <v>0.45454545454545453</v>
      </c>
      <c r="AB434" s="27">
        <f>VLOOKUP($P434,CornerStats!$A$3:$AE$577,22,FALSE)</f>
        <v>0.5</v>
      </c>
    </row>
    <row r="435" spans="1:28" hidden="1" x14ac:dyDescent="0.3">
      <c r="A435" s="22">
        <f>VLOOKUP($M435,CornerStats!$A$3:$AE$577,5,FALSE)</f>
        <v>10.363636363636363</v>
      </c>
      <c r="B435" s="22">
        <f>VLOOKUP($M435,CornerStats!$A$3:$AE$577,6,FALSE)</f>
        <v>9.3333333333333339</v>
      </c>
      <c r="C435" s="22">
        <f>VLOOKUP($M435,CornerStats!$A$3:$AE$577,8,FALSE)</f>
        <v>6.3636363636363633</v>
      </c>
      <c r="D435" s="22">
        <f>VLOOKUP($M435,CornerStats!$A$3:$AE$577,9,FALSE)</f>
        <v>6.5</v>
      </c>
      <c r="E435" s="29">
        <f>VLOOKUP($M435,CornerStats!$A$3:$AE$577,11,FALSE)</f>
        <v>4</v>
      </c>
      <c r="F435" s="29">
        <f>VLOOKUP($M435,CornerStats!$A$3:$AE$577,12,FALSE)</f>
        <v>2.8333333333333335</v>
      </c>
      <c r="G435" s="27">
        <f>VLOOKUP($M435,CornerStats!$A$3:$AE$577,14,FALSE)</f>
        <v>0.54545454545454541</v>
      </c>
      <c r="H435" s="27">
        <f>VLOOKUP($M435,CornerStats!$A$3:$AE$577,15,FALSE)</f>
        <v>0.5</v>
      </c>
      <c r="I435" s="27">
        <f>VLOOKUP($M435,CornerStats!$A$3:$AE$577,17,FALSE)</f>
        <v>0.45454545454545453</v>
      </c>
      <c r="J435" s="27">
        <f>VLOOKUP($M435,CornerStats!$A$3:$AE$577,18,FALSE)</f>
        <v>0.33333333333333331</v>
      </c>
      <c r="K435" s="27">
        <f>VLOOKUP($M435,CornerStats!$A$3:$AE$577,20,FALSE)</f>
        <v>0.54545454545454541</v>
      </c>
      <c r="L435" s="27">
        <f>VLOOKUP($M435,CornerStats!$A$3:$AE$577,21,FALSE)</f>
        <v>0.66666666666666663</v>
      </c>
      <c r="M435" s="24" t="str">
        <f>Fixtures!A435</f>
        <v>Roma</v>
      </c>
      <c r="N435" s="24" t="str">
        <f>Fixtures!E435</f>
        <v>Serie A</v>
      </c>
      <c r="O435" s="25">
        <f>IF(Fixtures!C435&gt;7,Fixtures!D435)</f>
        <v>43856</v>
      </c>
      <c r="P435" s="24" t="str">
        <f>Fixtures!B435</f>
        <v>Lazio</v>
      </c>
      <c r="Q435" s="22">
        <f>VLOOKUP($P435,CornerStats!$A$3:$AE$577,5,FALSE)</f>
        <v>10.818181818181818</v>
      </c>
      <c r="R435" s="22">
        <f>VLOOKUP($P435,CornerStats!$A$3:$AE$577,7,FALSE)</f>
        <v>11.333333333333334</v>
      </c>
      <c r="S435" s="22">
        <f>VLOOKUP($P435,CornerStats!$A$3:$AE$577,8,FALSE)</f>
        <v>5.9090909090909092</v>
      </c>
      <c r="T435" s="22">
        <f>VLOOKUP($P435,CornerStats!$A$3:$AE$577,10,FALSE)</f>
        <v>5.166666666666667</v>
      </c>
      <c r="U435" s="29">
        <f>VLOOKUP($P435,CornerStats!$A$3:$AE$577,11,FALSE)</f>
        <v>4.9090909090909092</v>
      </c>
      <c r="V435" s="29">
        <f>VLOOKUP($P435,CornerStats!$A$3:$AE$577,13,FALSE)</f>
        <v>6.166666666666667</v>
      </c>
      <c r="W435" s="27">
        <f>VLOOKUP($P435,CornerStats!$A$3:$AE$577,14,FALSE)</f>
        <v>0.81818181818181823</v>
      </c>
      <c r="X435" s="27">
        <f>VLOOKUP($P435,CornerStats!$A$3:$AE$577,16,FALSE)</f>
        <v>1</v>
      </c>
      <c r="Y435" s="27">
        <f>VLOOKUP($P435,CornerStats!$A$3:$AE$577,17,FALSE)</f>
        <v>0.54545454545454541</v>
      </c>
      <c r="Z435" s="27">
        <f>VLOOKUP($P435,CornerStats!$A$3:$AE$577,19,FALSE)</f>
        <v>0.5</v>
      </c>
      <c r="AA435" s="27">
        <f>VLOOKUP($P435,CornerStats!$A$3:$AE$577,20,FALSE)</f>
        <v>0.45454545454545453</v>
      </c>
      <c r="AB435" s="27">
        <f>VLOOKUP($P435,CornerStats!$A$3:$AE$577,22,FALSE)</f>
        <v>0.5</v>
      </c>
    </row>
    <row r="436" spans="1:28" hidden="1" x14ac:dyDescent="0.3">
      <c r="A436" s="22">
        <f>VLOOKUP($M436,CornerStats!$A$3:$AE$577,5,FALSE)</f>
        <v>10.454545454545455</v>
      </c>
      <c r="B436" s="22">
        <f>VLOOKUP($M436,CornerStats!$A$3:$AE$577,6,FALSE)</f>
        <v>10.333333333333334</v>
      </c>
      <c r="C436" s="22">
        <f>VLOOKUP($M436,CornerStats!$A$3:$AE$577,8,FALSE)</f>
        <v>5.4545454545454541</v>
      </c>
      <c r="D436" s="22">
        <f>VLOOKUP($M436,CornerStats!$A$3:$AE$577,9,FALSE)</f>
        <v>5.333333333333333</v>
      </c>
      <c r="E436" s="29">
        <f>VLOOKUP($M436,CornerStats!$A$3:$AE$577,11,FALSE)</f>
        <v>5</v>
      </c>
      <c r="F436" s="29">
        <f>VLOOKUP($M436,CornerStats!$A$3:$AE$577,12,FALSE)</f>
        <v>5</v>
      </c>
      <c r="G436" s="27">
        <f>VLOOKUP($M436,CornerStats!$A$3:$AE$577,14,FALSE)</f>
        <v>0.63636363636363635</v>
      </c>
      <c r="H436" s="27">
        <f>VLOOKUP($M436,CornerStats!$A$3:$AE$577,15,FALSE)</f>
        <v>0.66666666666666663</v>
      </c>
      <c r="I436" s="27">
        <f>VLOOKUP($M436,CornerStats!$A$3:$AE$577,17,FALSE)</f>
        <v>0.45454545454545453</v>
      </c>
      <c r="J436" s="27">
        <f>VLOOKUP($M436,CornerStats!$A$3:$AE$577,18,FALSE)</f>
        <v>0.5</v>
      </c>
      <c r="K436" s="27">
        <f>VLOOKUP($M436,CornerStats!$A$3:$AE$577,20,FALSE)</f>
        <v>0.54545454545454541</v>
      </c>
      <c r="L436" s="27">
        <f>VLOOKUP($M436,CornerStats!$A$3:$AE$577,21,FALSE)</f>
        <v>0.5</v>
      </c>
      <c r="M436" s="24" t="str">
        <f>Fixtures!A436</f>
        <v>Hellas Verona</v>
      </c>
      <c r="N436" s="24" t="str">
        <f>Fixtures!E436</f>
        <v>Serie A</v>
      </c>
      <c r="O436" s="25">
        <f>IF(Fixtures!C436&gt;7,Fixtures!D436)</f>
        <v>43856</v>
      </c>
      <c r="P436" s="24" t="str">
        <f>Fixtures!B436</f>
        <v>Lecce</v>
      </c>
      <c r="Q436" s="22">
        <f>VLOOKUP($P436,CornerStats!$A$3:$AE$577,5,FALSE)</f>
        <v>12.363636363636363</v>
      </c>
      <c r="R436" s="22">
        <f>VLOOKUP($P436,CornerStats!$A$3:$AE$577,7,FALSE)</f>
        <v>12.166666666666666</v>
      </c>
      <c r="S436" s="22">
        <f>VLOOKUP($P436,CornerStats!$A$3:$AE$577,8,FALSE)</f>
        <v>3.8181818181818183</v>
      </c>
      <c r="T436" s="22">
        <f>VLOOKUP($P436,CornerStats!$A$3:$AE$577,10,FALSE)</f>
        <v>3.8333333333333335</v>
      </c>
      <c r="U436" s="29">
        <f>VLOOKUP($P436,CornerStats!$A$3:$AE$577,11,FALSE)</f>
        <v>8.545454545454545</v>
      </c>
      <c r="V436" s="29">
        <f>VLOOKUP($P436,CornerStats!$A$3:$AE$577,13,FALSE)</f>
        <v>8.3333333333333339</v>
      </c>
      <c r="W436" s="27">
        <f>VLOOKUP($P436,CornerStats!$A$3:$AE$577,14,FALSE)</f>
        <v>1</v>
      </c>
      <c r="X436" s="27">
        <f>VLOOKUP($P436,CornerStats!$A$3:$AE$577,16,FALSE)</f>
        <v>1</v>
      </c>
      <c r="Y436" s="27">
        <f>VLOOKUP($P436,CornerStats!$A$3:$AE$577,17,FALSE)</f>
        <v>0.63636363636363635</v>
      </c>
      <c r="Z436" s="27">
        <f>VLOOKUP($P436,CornerStats!$A$3:$AE$577,19,FALSE)</f>
        <v>0.66666666666666663</v>
      </c>
      <c r="AA436" s="27">
        <f>VLOOKUP($P436,CornerStats!$A$3:$AE$577,20,FALSE)</f>
        <v>0.45454545454545453</v>
      </c>
      <c r="AB436" s="27">
        <f>VLOOKUP($P436,CornerStats!$A$3:$AE$577,22,FALSE)</f>
        <v>0.5</v>
      </c>
    </row>
    <row r="437" spans="1:28" hidden="1" x14ac:dyDescent="0.3">
      <c r="A437" s="22">
        <f>VLOOKUP($M437,CornerStats!$A$3:$AE$577,5,FALSE)</f>
        <v>11.5</v>
      </c>
      <c r="B437" s="22">
        <f>VLOOKUP($M437,CornerStats!$A$3:$AE$577,6,FALSE)</f>
        <v>12.75</v>
      </c>
      <c r="C437" s="22">
        <f>VLOOKUP($M437,CornerStats!$A$3:$AE$577,8,FALSE)</f>
        <v>5.2</v>
      </c>
      <c r="D437" s="22">
        <f>VLOOKUP($M437,CornerStats!$A$3:$AE$577,9,FALSE)</f>
        <v>5.25</v>
      </c>
      <c r="E437" s="29">
        <f>VLOOKUP($M437,CornerStats!$A$3:$AE$577,11,FALSE)</f>
        <v>6.3</v>
      </c>
      <c r="F437" s="29">
        <f>VLOOKUP($M437,CornerStats!$A$3:$AE$577,12,FALSE)</f>
        <v>7.5</v>
      </c>
      <c r="G437" s="27">
        <f>VLOOKUP($M437,CornerStats!$A$3:$AE$577,14,FALSE)</f>
        <v>0.6</v>
      </c>
      <c r="H437" s="27">
        <f>VLOOKUP($M437,CornerStats!$A$3:$AE$577,15,FALSE)</f>
        <v>0.75</v>
      </c>
      <c r="I437" s="27">
        <f>VLOOKUP($M437,CornerStats!$A$3:$AE$577,17,FALSE)</f>
        <v>0.6</v>
      </c>
      <c r="J437" s="27">
        <f>VLOOKUP($M437,CornerStats!$A$3:$AE$577,18,FALSE)</f>
        <v>0.75</v>
      </c>
      <c r="K437" s="27">
        <f>VLOOKUP($M437,CornerStats!$A$3:$AE$577,20,FALSE)</f>
        <v>0.4</v>
      </c>
      <c r="L437" s="27">
        <f>VLOOKUP($M437,CornerStats!$A$3:$AE$577,21,FALSE)</f>
        <v>0.25</v>
      </c>
      <c r="M437" s="24" t="str">
        <f>Fixtures!A437</f>
        <v>Brescia</v>
      </c>
      <c r="N437" s="24" t="str">
        <f>Fixtures!E437</f>
        <v>Serie A</v>
      </c>
      <c r="O437" s="25">
        <f>IF(Fixtures!C437&gt;7,Fixtures!D437)</f>
        <v>43856</v>
      </c>
      <c r="P437" s="24" t="str">
        <f>Fixtures!B437</f>
        <v>Milan</v>
      </c>
      <c r="Q437" s="22">
        <f>VLOOKUP($P437,CornerStats!$A$3:$AE$577,5,FALSE)</f>
        <v>10</v>
      </c>
      <c r="R437" s="22">
        <f>VLOOKUP($P437,CornerStats!$A$3:$AE$577,7,FALSE)</f>
        <v>9.8000000000000007</v>
      </c>
      <c r="S437" s="22">
        <f>VLOOKUP($P437,CornerStats!$A$3:$AE$577,8,FALSE)</f>
        <v>5.2727272727272725</v>
      </c>
      <c r="T437" s="22">
        <f>VLOOKUP($P437,CornerStats!$A$3:$AE$577,10,FALSE)</f>
        <v>4.8</v>
      </c>
      <c r="U437" s="29">
        <f>VLOOKUP($P437,CornerStats!$A$3:$AE$577,11,FALSE)</f>
        <v>4.7272727272727275</v>
      </c>
      <c r="V437" s="29">
        <f>VLOOKUP($P437,CornerStats!$A$3:$AE$577,13,FALSE)</f>
        <v>5</v>
      </c>
      <c r="W437" s="27">
        <f>VLOOKUP($P437,CornerStats!$A$3:$AE$577,14,FALSE)</f>
        <v>0.63636363636363635</v>
      </c>
      <c r="X437" s="27">
        <f>VLOOKUP($P437,CornerStats!$A$3:$AE$577,16,FALSE)</f>
        <v>0.6</v>
      </c>
      <c r="Y437" s="27">
        <f>VLOOKUP($P437,CornerStats!$A$3:$AE$577,17,FALSE)</f>
        <v>0.36363636363636365</v>
      </c>
      <c r="Z437" s="27">
        <f>VLOOKUP($P437,CornerStats!$A$3:$AE$577,19,FALSE)</f>
        <v>0.4</v>
      </c>
      <c r="AA437" s="27">
        <f>VLOOKUP($P437,CornerStats!$A$3:$AE$577,20,FALSE)</f>
        <v>0.63636363636363635</v>
      </c>
      <c r="AB437" s="27">
        <f>VLOOKUP($P437,CornerStats!$A$3:$AE$577,22,FALSE)</f>
        <v>0.6</v>
      </c>
    </row>
    <row r="438" spans="1:28" hidden="1" x14ac:dyDescent="0.3">
      <c r="A438" s="22">
        <f>VLOOKUP($M438,CornerStats!$A$3:$AE$577,5,FALSE)</f>
        <v>12.818181818181818</v>
      </c>
      <c r="B438" s="22">
        <f>VLOOKUP($M438,CornerStats!$A$3:$AE$577,6,FALSE)</f>
        <v>14.2</v>
      </c>
      <c r="C438" s="22">
        <f>VLOOKUP($M438,CornerStats!$A$3:$AE$577,8,FALSE)</f>
        <v>5.6363636363636367</v>
      </c>
      <c r="D438" s="22">
        <f>VLOOKUP($M438,CornerStats!$A$3:$AE$577,9,FALSE)</f>
        <v>7</v>
      </c>
      <c r="E438" s="29">
        <f>VLOOKUP($M438,CornerStats!$A$3:$AE$577,11,FALSE)</f>
        <v>7.1818181818181817</v>
      </c>
      <c r="F438" s="29">
        <f>VLOOKUP($M438,CornerStats!$A$3:$AE$577,12,FALSE)</f>
        <v>7.2</v>
      </c>
      <c r="G438" s="27">
        <f>VLOOKUP($M438,CornerStats!$A$3:$AE$577,14,FALSE)</f>
        <v>0.90909090909090906</v>
      </c>
      <c r="H438" s="27">
        <f>VLOOKUP($M438,CornerStats!$A$3:$AE$577,15,FALSE)</f>
        <v>1</v>
      </c>
      <c r="I438" s="27">
        <f>VLOOKUP($M438,CornerStats!$A$3:$AE$577,17,FALSE)</f>
        <v>0.81818181818181823</v>
      </c>
      <c r="J438" s="27">
        <f>VLOOKUP($M438,CornerStats!$A$3:$AE$577,18,FALSE)</f>
        <v>1</v>
      </c>
      <c r="K438" s="27">
        <f>VLOOKUP($M438,CornerStats!$A$3:$AE$577,20,FALSE)</f>
        <v>0.18181818181818182</v>
      </c>
      <c r="L438" s="27">
        <f>VLOOKUP($M438,CornerStats!$A$3:$AE$577,21,FALSE)</f>
        <v>0</v>
      </c>
      <c r="M438" s="24" t="str">
        <f>Fixtures!A438</f>
        <v>Sampdoria</v>
      </c>
      <c r="N438" s="24" t="str">
        <f>Fixtures!E438</f>
        <v>Serie A</v>
      </c>
      <c r="O438" s="25">
        <f>IF(Fixtures!C438&gt;7,Fixtures!D438)</f>
        <v>43856</v>
      </c>
      <c r="P438" s="24" t="str">
        <f>Fixtures!B438</f>
        <v>Sassuolo</v>
      </c>
      <c r="Q438" s="22">
        <f>VLOOKUP($P438,CornerStats!$A$3:$AE$577,5,FALSE)</f>
        <v>11.5</v>
      </c>
      <c r="R438" s="22">
        <f>VLOOKUP($P438,CornerStats!$A$3:$AE$577,7,FALSE)</f>
        <v>11.6</v>
      </c>
      <c r="S438" s="22">
        <f>VLOOKUP($P438,CornerStats!$A$3:$AE$577,8,FALSE)</f>
        <v>5</v>
      </c>
      <c r="T438" s="22">
        <f>VLOOKUP($P438,CornerStats!$A$3:$AE$577,10,FALSE)</f>
        <v>4.8</v>
      </c>
      <c r="U438" s="29">
        <f>VLOOKUP($P438,CornerStats!$A$3:$AE$577,11,FALSE)</f>
        <v>6.5</v>
      </c>
      <c r="V438" s="29">
        <f>VLOOKUP($P438,CornerStats!$A$3:$AE$577,13,FALSE)</f>
        <v>6.8</v>
      </c>
      <c r="W438" s="27">
        <f>VLOOKUP($P438,CornerStats!$A$3:$AE$577,14,FALSE)</f>
        <v>1</v>
      </c>
      <c r="X438" s="27">
        <f>VLOOKUP($P438,CornerStats!$A$3:$AE$577,16,FALSE)</f>
        <v>1</v>
      </c>
      <c r="Y438" s="27">
        <f>VLOOKUP($P438,CornerStats!$A$3:$AE$577,17,FALSE)</f>
        <v>0.5</v>
      </c>
      <c r="Z438" s="27">
        <f>VLOOKUP($P438,CornerStats!$A$3:$AE$577,19,FALSE)</f>
        <v>0.6</v>
      </c>
      <c r="AA438" s="27">
        <f>VLOOKUP($P438,CornerStats!$A$3:$AE$577,20,FALSE)</f>
        <v>0.5</v>
      </c>
      <c r="AB438" s="27">
        <f>VLOOKUP($P438,CornerStats!$A$3:$AE$577,22,FALSE)</f>
        <v>0.4</v>
      </c>
    </row>
    <row r="439" spans="1:28" hidden="1" x14ac:dyDescent="0.3">
      <c r="A439" s="22">
        <f>VLOOKUP($M439,CornerStats!$A$3:$AE$577,5,FALSE)</f>
        <v>10.818181818181818</v>
      </c>
      <c r="B439" s="22">
        <f>VLOOKUP($M439,CornerStats!$A$3:$AE$577,6,FALSE)</f>
        <v>12</v>
      </c>
      <c r="C439" s="22">
        <f>VLOOKUP($M439,CornerStats!$A$3:$AE$577,8,FALSE)</f>
        <v>5.6363636363636367</v>
      </c>
      <c r="D439" s="22">
        <f>VLOOKUP($M439,CornerStats!$A$3:$AE$577,9,FALSE)</f>
        <v>7.333333333333333</v>
      </c>
      <c r="E439" s="29">
        <f>VLOOKUP($M439,CornerStats!$A$3:$AE$577,11,FALSE)</f>
        <v>5.1818181818181817</v>
      </c>
      <c r="F439" s="29">
        <f>VLOOKUP($M439,CornerStats!$A$3:$AE$577,12,FALSE)</f>
        <v>4.666666666666667</v>
      </c>
      <c r="G439" s="27">
        <f>VLOOKUP($M439,CornerStats!$A$3:$AE$577,14,FALSE)</f>
        <v>0.81818181818181823</v>
      </c>
      <c r="H439" s="27">
        <f>VLOOKUP($M439,CornerStats!$A$3:$AE$577,15,FALSE)</f>
        <v>1</v>
      </c>
      <c r="I439" s="27">
        <f>VLOOKUP($M439,CornerStats!$A$3:$AE$577,17,FALSE)</f>
        <v>0.45454545454545453</v>
      </c>
      <c r="J439" s="27">
        <f>VLOOKUP($M439,CornerStats!$A$3:$AE$577,18,FALSE)</f>
        <v>0.5</v>
      </c>
      <c r="K439" s="27">
        <f>VLOOKUP($M439,CornerStats!$A$3:$AE$577,20,FALSE)</f>
        <v>0.54545454545454541</v>
      </c>
      <c r="L439" s="27">
        <f>VLOOKUP($M439,CornerStats!$A$3:$AE$577,21,FALSE)</f>
        <v>0.5</v>
      </c>
      <c r="M439" s="24" t="str">
        <f>Fixtures!A439</f>
        <v>Parma</v>
      </c>
      <c r="N439" s="24" t="str">
        <f>Fixtures!E439</f>
        <v>Serie A</v>
      </c>
      <c r="O439" s="25">
        <f>IF(Fixtures!C439&gt;7,Fixtures!D439)</f>
        <v>43856</v>
      </c>
      <c r="P439" s="24" t="str">
        <f>Fixtures!B439</f>
        <v>Udinese</v>
      </c>
      <c r="Q439" s="22">
        <f>VLOOKUP($P439,CornerStats!$A$3:$AE$577,5,FALSE)</f>
        <v>10.909090909090908</v>
      </c>
      <c r="R439" s="22">
        <f>VLOOKUP($P439,CornerStats!$A$3:$AE$577,7,FALSE)</f>
        <v>11.8</v>
      </c>
      <c r="S439" s="22">
        <f>VLOOKUP($P439,CornerStats!$A$3:$AE$577,8,FALSE)</f>
        <v>4.9090909090909092</v>
      </c>
      <c r="T439" s="22">
        <f>VLOOKUP($P439,CornerStats!$A$3:$AE$577,10,FALSE)</f>
        <v>3.8</v>
      </c>
      <c r="U439" s="29">
        <f>VLOOKUP($P439,CornerStats!$A$3:$AE$577,11,FALSE)</f>
        <v>6</v>
      </c>
      <c r="V439" s="29">
        <f>VLOOKUP($P439,CornerStats!$A$3:$AE$577,13,FALSE)</f>
        <v>8</v>
      </c>
      <c r="W439" s="27">
        <f>VLOOKUP($P439,CornerStats!$A$3:$AE$577,14,FALSE)</f>
        <v>0.81818181818181823</v>
      </c>
      <c r="X439" s="27">
        <f>VLOOKUP($P439,CornerStats!$A$3:$AE$577,16,FALSE)</f>
        <v>0.8</v>
      </c>
      <c r="Y439" s="27">
        <f>VLOOKUP($P439,CornerStats!$A$3:$AE$577,17,FALSE)</f>
        <v>0.54545454545454541</v>
      </c>
      <c r="Z439" s="27">
        <f>VLOOKUP($P439,CornerStats!$A$3:$AE$577,19,FALSE)</f>
        <v>0.8</v>
      </c>
      <c r="AA439" s="27">
        <f>VLOOKUP($P439,CornerStats!$A$3:$AE$577,20,FALSE)</f>
        <v>0.54545454545454541</v>
      </c>
      <c r="AB439" s="27">
        <f>VLOOKUP($P439,CornerStats!$A$3:$AE$577,22,FALSE)</f>
        <v>0.4</v>
      </c>
    </row>
    <row r="440" spans="1:28" hidden="1" x14ac:dyDescent="0.3">
      <c r="A440" s="22">
        <f>VLOOKUP($M440,CornerStats!$A$3:$AE$577,5,FALSE)</f>
        <v>9.4166666666666661</v>
      </c>
      <c r="B440" s="22">
        <f>VLOOKUP($M440,CornerStats!$A$3:$AE$577,6,FALSE)</f>
        <v>9.3333333333333339</v>
      </c>
      <c r="C440" s="22">
        <f>VLOOKUP($M440,CornerStats!$A$3:$AE$577,8,FALSE)</f>
        <v>4.916666666666667</v>
      </c>
      <c r="D440" s="22">
        <f>VLOOKUP($M440,CornerStats!$A$3:$AE$577,9,FALSE)</f>
        <v>4.5</v>
      </c>
      <c r="E440" s="29">
        <f>VLOOKUP($M440,CornerStats!$A$3:$AE$577,11,FALSE)</f>
        <v>4.5</v>
      </c>
      <c r="F440" s="29">
        <f>VLOOKUP($M440,CornerStats!$A$3:$AE$577,12,FALSE)</f>
        <v>4.833333333333333</v>
      </c>
      <c r="G440" s="27">
        <f>VLOOKUP($M440,CornerStats!$A$3:$AE$577,14,FALSE)</f>
        <v>0.41666666666666669</v>
      </c>
      <c r="H440" s="27">
        <f>VLOOKUP($M440,CornerStats!$A$3:$AE$577,15,FALSE)</f>
        <v>0.33333333333333331</v>
      </c>
      <c r="I440" s="27">
        <f>VLOOKUP($M440,CornerStats!$A$3:$AE$577,17,FALSE)</f>
        <v>0.41666666666666669</v>
      </c>
      <c r="J440" s="27">
        <f>VLOOKUP($M440,CornerStats!$A$3:$AE$577,18,FALSE)</f>
        <v>0.33333333333333331</v>
      </c>
      <c r="K440" s="27">
        <f>VLOOKUP($M440,CornerStats!$A$3:$AE$577,20,FALSE)</f>
        <v>0.66666666666666663</v>
      </c>
      <c r="L440" s="27">
        <f>VLOOKUP($M440,CornerStats!$A$3:$AE$577,21,FALSE)</f>
        <v>0.66666666666666663</v>
      </c>
      <c r="M440" s="24" t="str">
        <f>Fixtures!A440</f>
        <v>Lille</v>
      </c>
      <c r="N440" s="24" t="str">
        <f>Fixtures!E440</f>
        <v>Ligue 1</v>
      </c>
      <c r="O440" s="25">
        <f>IF(Fixtures!C440&gt;7,Fixtures!D440)</f>
        <v>43856</v>
      </c>
      <c r="P440" s="24" t="str">
        <f>Fixtures!B440</f>
        <v>PSG</v>
      </c>
      <c r="Q440" s="22">
        <f>VLOOKUP($P440,CornerStats!$A$3:$AE$577,5,FALSE)</f>
        <v>10.166666666666666</v>
      </c>
      <c r="R440" s="22">
        <f>VLOOKUP($P440,CornerStats!$A$3:$AE$577,7,FALSE)</f>
        <v>11.166666666666666</v>
      </c>
      <c r="S440" s="22">
        <f>VLOOKUP($P440,CornerStats!$A$3:$AE$577,8,FALSE)</f>
        <v>7.416666666666667</v>
      </c>
      <c r="T440" s="22">
        <f>VLOOKUP($P440,CornerStats!$A$3:$AE$577,10,FALSE)</f>
        <v>8.8333333333333339</v>
      </c>
      <c r="U440" s="29">
        <f>VLOOKUP($P440,CornerStats!$A$3:$AE$577,11,FALSE)</f>
        <v>2.75</v>
      </c>
      <c r="V440" s="29">
        <f>VLOOKUP($P440,CornerStats!$A$3:$AE$577,13,FALSE)</f>
        <v>2.3333333333333335</v>
      </c>
      <c r="W440" s="27">
        <f>VLOOKUP($P440,CornerStats!$A$3:$AE$577,14,FALSE)</f>
        <v>0.66666666666666663</v>
      </c>
      <c r="X440" s="27">
        <f>VLOOKUP($P440,CornerStats!$A$3:$AE$577,16,FALSE)</f>
        <v>1</v>
      </c>
      <c r="Y440" s="27">
        <f>VLOOKUP($P440,CornerStats!$A$3:$AE$577,17,FALSE)</f>
        <v>0.5</v>
      </c>
      <c r="Z440" s="27">
        <f>VLOOKUP($P440,CornerStats!$A$3:$AE$577,19,FALSE)</f>
        <v>0.66666666666666663</v>
      </c>
      <c r="AA440" s="27">
        <f>VLOOKUP($P440,CornerStats!$A$3:$AE$577,20,FALSE)</f>
        <v>0.66666666666666663</v>
      </c>
      <c r="AB440" s="27">
        <f>VLOOKUP($P440,CornerStats!$A$3:$AE$577,22,FALSE)</f>
        <v>0.66666666666666663</v>
      </c>
    </row>
    <row r="441" spans="1:28" hidden="1" x14ac:dyDescent="0.3">
      <c r="A441" s="22">
        <f>VLOOKUP($M441,CornerStats!$A$3:$AE$577,5,FALSE)</f>
        <v>8.9</v>
      </c>
      <c r="B441" s="22">
        <f>VLOOKUP($M441,CornerStats!$A$3:$AE$577,6,FALSE)</f>
        <v>11.333333333333334</v>
      </c>
      <c r="C441" s="22">
        <f>VLOOKUP($M441,CornerStats!$A$3:$AE$577,8,FALSE)</f>
        <v>7.2</v>
      </c>
      <c r="D441" s="22">
        <f>VLOOKUP($M441,CornerStats!$A$3:$AE$577,9,FALSE)</f>
        <v>10</v>
      </c>
      <c r="E441" s="29">
        <f>VLOOKUP($M441,CornerStats!$A$3:$AE$577,11,FALSE)</f>
        <v>1.7</v>
      </c>
      <c r="F441" s="29">
        <f>VLOOKUP($M441,CornerStats!$A$3:$AE$577,12,FALSE)</f>
        <v>1.3333333333333333</v>
      </c>
      <c r="G441" s="27">
        <f>VLOOKUP($M441,CornerStats!$A$3:$AE$577,14,FALSE)</f>
        <v>0.5</v>
      </c>
      <c r="H441" s="27">
        <f>VLOOKUP($M441,CornerStats!$A$3:$AE$577,15,FALSE)</f>
        <v>0.83333333333333337</v>
      </c>
      <c r="I441" s="27">
        <f>VLOOKUP($M441,CornerStats!$A$3:$AE$577,17,FALSE)</f>
        <v>0.4</v>
      </c>
      <c r="J441" s="27">
        <f>VLOOKUP($M441,CornerStats!$A$3:$AE$577,18,FALSE)</f>
        <v>0.66666666666666663</v>
      </c>
      <c r="K441" s="27">
        <f>VLOOKUP($M441,CornerStats!$A$3:$AE$577,20,FALSE)</f>
        <v>0.7</v>
      </c>
      <c r="L441" s="27">
        <f>VLOOKUP($M441,CornerStats!$A$3:$AE$577,21,FALSE)</f>
        <v>0.5</v>
      </c>
      <c r="M441" s="24" t="str">
        <f>Fixtures!A441</f>
        <v>Bayer Leverkusen</v>
      </c>
      <c r="N441" s="24" t="str">
        <f>Fixtures!E441</f>
        <v>Bundesliga</v>
      </c>
      <c r="O441" s="25">
        <f>IF(Fixtures!C441&gt;7,Fixtures!D441)</f>
        <v>43856</v>
      </c>
      <c r="P441" s="24" t="str">
        <f>Fixtures!B441</f>
        <v>Fortuna Dusseldorf</v>
      </c>
      <c r="Q441" s="22">
        <f>VLOOKUP($P441,CornerStats!$A$3:$AE$577,5,FALSE)</f>
        <v>9.9</v>
      </c>
      <c r="R441" s="22">
        <f>VLOOKUP($P441,CornerStats!$A$3:$AE$577,7,FALSE)</f>
        <v>12</v>
      </c>
      <c r="S441" s="22">
        <f>VLOOKUP($P441,CornerStats!$A$3:$AE$577,8,FALSE)</f>
        <v>3.9</v>
      </c>
      <c r="T441" s="22">
        <f>VLOOKUP($P441,CornerStats!$A$3:$AE$577,10,FALSE)</f>
        <v>3.8</v>
      </c>
      <c r="U441" s="29">
        <f>VLOOKUP($P441,CornerStats!$A$3:$AE$577,11,FALSE)</f>
        <v>6</v>
      </c>
      <c r="V441" s="29">
        <f>VLOOKUP($P441,CornerStats!$A$3:$AE$577,13,FALSE)</f>
        <v>8.1999999999999993</v>
      </c>
      <c r="W441" s="27">
        <f>VLOOKUP($P441,CornerStats!$A$3:$AE$577,14,FALSE)</f>
        <v>0.6</v>
      </c>
      <c r="X441" s="27">
        <f>VLOOKUP($P441,CornerStats!$A$3:$AE$577,16,FALSE)</f>
        <v>0.8</v>
      </c>
      <c r="Y441" s="27">
        <f>VLOOKUP($P441,CornerStats!$A$3:$AE$577,17,FALSE)</f>
        <v>0.5</v>
      </c>
      <c r="Z441" s="27">
        <f>VLOOKUP($P441,CornerStats!$A$3:$AE$577,19,FALSE)</f>
        <v>0.8</v>
      </c>
      <c r="AA441" s="27">
        <f>VLOOKUP($P441,CornerStats!$A$3:$AE$577,20,FALSE)</f>
        <v>0.8</v>
      </c>
      <c r="AB441" s="27">
        <f>VLOOKUP($P441,CornerStats!$A$3:$AE$577,22,FALSE)</f>
        <v>0.6</v>
      </c>
    </row>
    <row r="442" spans="1:28" hidden="1" x14ac:dyDescent="0.3">
      <c r="A442" s="22">
        <f>VLOOKUP($M442,CornerStats!$A$3:$AE$577,5,FALSE)</f>
        <v>10.6</v>
      </c>
      <c r="B442" s="22">
        <f>VLOOKUP($M442,CornerStats!$A$3:$AE$577,6,FALSE)</f>
        <v>10.6</v>
      </c>
      <c r="C442" s="22">
        <f>VLOOKUP($M442,CornerStats!$A$3:$AE$577,8,FALSE)</f>
        <v>4.8</v>
      </c>
      <c r="D442" s="22">
        <f>VLOOKUP($M442,CornerStats!$A$3:$AE$577,9,FALSE)</f>
        <v>6.8</v>
      </c>
      <c r="E442" s="29">
        <f>VLOOKUP($M442,CornerStats!$A$3:$AE$577,11,FALSE)</f>
        <v>5.8</v>
      </c>
      <c r="F442" s="29">
        <f>VLOOKUP($M442,CornerStats!$A$3:$AE$577,12,FALSE)</f>
        <v>3.8</v>
      </c>
      <c r="G442" s="27">
        <f>VLOOKUP($M442,CornerStats!$A$3:$AE$577,14,FALSE)</f>
        <v>0.8</v>
      </c>
      <c r="H442" s="27">
        <f>VLOOKUP($M442,CornerStats!$A$3:$AE$577,15,FALSE)</f>
        <v>0.6</v>
      </c>
      <c r="I442" s="27">
        <f>VLOOKUP($M442,CornerStats!$A$3:$AE$577,17,FALSE)</f>
        <v>0.7</v>
      </c>
      <c r="J442" s="27">
        <f>VLOOKUP($M442,CornerStats!$A$3:$AE$577,18,FALSE)</f>
        <v>0.6</v>
      </c>
      <c r="K442" s="27">
        <f>VLOOKUP($M442,CornerStats!$A$3:$AE$577,20,FALSE)</f>
        <v>0.8</v>
      </c>
      <c r="L442" s="27">
        <f>VLOOKUP($M442,CornerStats!$A$3:$AE$577,21,FALSE)</f>
        <v>0.6</v>
      </c>
      <c r="M442" s="24" t="str">
        <f>Fixtures!A442</f>
        <v>Werder Bremen</v>
      </c>
      <c r="N442" s="24" t="str">
        <f>Fixtures!E442</f>
        <v>Bundesliga</v>
      </c>
      <c r="O442" s="25">
        <f>IF(Fixtures!C442&gt;7,Fixtures!D442)</f>
        <v>43856</v>
      </c>
      <c r="P442" s="24" t="str">
        <f>Fixtures!B442</f>
        <v>Hoffenheim</v>
      </c>
      <c r="Q442" s="22">
        <f>VLOOKUP($P442,CornerStats!$A$3:$AE$577,5,FALSE)</f>
        <v>11.5</v>
      </c>
      <c r="R442" s="22">
        <f>VLOOKUP($P442,CornerStats!$A$3:$AE$577,7,FALSE)</f>
        <v>12.8</v>
      </c>
      <c r="S442" s="22">
        <f>VLOOKUP($P442,CornerStats!$A$3:$AE$577,8,FALSE)</f>
        <v>4.2</v>
      </c>
      <c r="T442" s="22">
        <f>VLOOKUP($P442,CornerStats!$A$3:$AE$577,10,FALSE)</f>
        <v>3.6</v>
      </c>
      <c r="U442" s="29">
        <f>VLOOKUP($P442,CornerStats!$A$3:$AE$577,11,FALSE)</f>
        <v>7.3</v>
      </c>
      <c r="V442" s="29">
        <f>VLOOKUP($P442,CornerStats!$A$3:$AE$577,13,FALSE)</f>
        <v>9.1999999999999993</v>
      </c>
      <c r="W442" s="27">
        <f>VLOOKUP($P442,CornerStats!$A$3:$AE$577,14,FALSE)</f>
        <v>0.7</v>
      </c>
      <c r="X442" s="27">
        <f>VLOOKUP($P442,CornerStats!$A$3:$AE$577,16,FALSE)</f>
        <v>0.8</v>
      </c>
      <c r="Y442" s="27">
        <f>VLOOKUP($P442,CornerStats!$A$3:$AE$577,17,FALSE)</f>
        <v>0.5</v>
      </c>
      <c r="Z442" s="27">
        <f>VLOOKUP($P442,CornerStats!$A$3:$AE$577,19,FALSE)</f>
        <v>0.6</v>
      </c>
      <c r="AA442" s="27">
        <f>VLOOKUP($P442,CornerStats!$A$3:$AE$577,20,FALSE)</f>
        <v>0.6</v>
      </c>
      <c r="AB442" s="27">
        <f>VLOOKUP($P442,CornerStats!$A$3:$AE$577,22,FALSE)</f>
        <v>0.4</v>
      </c>
    </row>
    <row r="443" spans="1:28" hidden="1" x14ac:dyDescent="0.3">
      <c r="A443" s="22">
        <f>VLOOKUP($M443,CornerStats!$A$3:$AE$577,5,FALSE)</f>
        <v>9.3000000000000007</v>
      </c>
      <c r="B443" s="22">
        <f>VLOOKUP($M443,CornerStats!$A$3:$AE$577,6,FALSE)</f>
        <v>8.75</v>
      </c>
      <c r="C443" s="22">
        <f>VLOOKUP($M443,CornerStats!$A$3:$AE$577,8,FALSE)</f>
        <v>3.5</v>
      </c>
      <c r="D443" s="22">
        <f>VLOOKUP($M443,CornerStats!$A$3:$AE$577,9,FALSE)</f>
        <v>4</v>
      </c>
      <c r="E443" s="29">
        <f>VLOOKUP($M443,CornerStats!$A$3:$AE$577,11,FALSE)</f>
        <v>5.8</v>
      </c>
      <c r="F443" s="29">
        <f>VLOOKUP($M443,CornerStats!$A$3:$AE$577,12,FALSE)</f>
        <v>4.75</v>
      </c>
      <c r="G443" s="27">
        <f>VLOOKUP($M443,CornerStats!$A$3:$AE$577,14,FALSE)</f>
        <v>0.6</v>
      </c>
      <c r="H443" s="27">
        <f>VLOOKUP($M443,CornerStats!$A$3:$AE$577,15,FALSE)</f>
        <v>0.5</v>
      </c>
      <c r="I443" s="27">
        <f>VLOOKUP($M443,CornerStats!$A$3:$AE$577,17,FALSE)</f>
        <v>0.4</v>
      </c>
      <c r="J443" s="27">
        <f>VLOOKUP($M443,CornerStats!$A$3:$AE$577,18,FALSE)</f>
        <v>0.25</v>
      </c>
      <c r="K443" s="27">
        <f>VLOOKUP($M443,CornerStats!$A$3:$AE$577,20,FALSE)</f>
        <v>0.7</v>
      </c>
      <c r="L443" s="27">
        <f>VLOOKUP($M443,CornerStats!$A$3:$AE$577,21,FALSE)</f>
        <v>1</v>
      </c>
      <c r="M443" s="24" t="str">
        <f>Fixtures!A443</f>
        <v>Hertha BSC</v>
      </c>
      <c r="N443" s="24" t="str">
        <f>Fixtures!E443</f>
        <v>Bundesliga</v>
      </c>
      <c r="O443" s="25">
        <f>IF(Fixtures!C443&gt;7,Fixtures!D443)</f>
        <v>43861</v>
      </c>
      <c r="P443" s="24" t="str">
        <f>Fixtures!B443</f>
        <v>Schalke 04</v>
      </c>
      <c r="Q443" s="22">
        <f>VLOOKUP($P443,CornerStats!$A$3:$AE$577,5,FALSE)</f>
        <v>9.4</v>
      </c>
      <c r="R443" s="22">
        <f>VLOOKUP($P443,CornerStats!$A$3:$AE$577,7,FALSE)</f>
        <v>9.8000000000000007</v>
      </c>
      <c r="S443" s="22">
        <f>VLOOKUP($P443,CornerStats!$A$3:$AE$577,8,FALSE)</f>
        <v>5.3</v>
      </c>
      <c r="T443" s="22">
        <f>VLOOKUP($P443,CornerStats!$A$3:$AE$577,10,FALSE)</f>
        <v>5.2</v>
      </c>
      <c r="U443" s="29">
        <f>VLOOKUP($P443,CornerStats!$A$3:$AE$577,11,FALSE)</f>
        <v>4.0999999999999996</v>
      </c>
      <c r="V443" s="29">
        <f>VLOOKUP($P443,CornerStats!$A$3:$AE$577,13,FALSE)</f>
        <v>4.5999999999999996</v>
      </c>
      <c r="W443" s="27">
        <f>VLOOKUP($P443,CornerStats!$A$3:$AE$577,14,FALSE)</f>
        <v>0.6</v>
      </c>
      <c r="X443" s="27">
        <f>VLOOKUP($P443,CornerStats!$A$3:$AE$577,16,FALSE)</f>
        <v>0.6</v>
      </c>
      <c r="Y443" s="27">
        <f>VLOOKUP($P443,CornerStats!$A$3:$AE$577,17,FALSE)</f>
        <v>0.3</v>
      </c>
      <c r="Z443" s="27">
        <f>VLOOKUP($P443,CornerStats!$A$3:$AE$577,19,FALSE)</f>
        <v>0.6</v>
      </c>
      <c r="AA443" s="27">
        <f>VLOOKUP($P443,CornerStats!$A$3:$AE$577,20,FALSE)</f>
        <v>0.9</v>
      </c>
      <c r="AB443" s="27">
        <f>VLOOKUP($P443,CornerStats!$A$3:$AE$577,22,FALSE)</f>
        <v>0.8</v>
      </c>
    </row>
    <row r="444" spans="1:28" hidden="1" x14ac:dyDescent="0.3">
      <c r="A444" s="22">
        <f>VLOOKUP($M444,CornerStats!$A$3:$AE$577,5,FALSE)</f>
        <v>12.363636363636363</v>
      </c>
      <c r="B444" s="22">
        <f>VLOOKUP($M444,CornerStats!$A$3:$AE$577,6,FALSE)</f>
        <v>11.5</v>
      </c>
      <c r="C444" s="22">
        <f>VLOOKUP($M444,CornerStats!$A$3:$AE$577,8,FALSE)</f>
        <v>5.4545454545454541</v>
      </c>
      <c r="D444" s="22">
        <f>VLOOKUP($M444,CornerStats!$A$3:$AE$577,9,FALSE)</f>
        <v>5</v>
      </c>
      <c r="E444" s="29">
        <f>VLOOKUP($M444,CornerStats!$A$3:$AE$577,11,FALSE)</f>
        <v>6.9090909090909092</v>
      </c>
      <c r="F444" s="29">
        <f>VLOOKUP($M444,CornerStats!$A$3:$AE$577,12,FALSE)</f>
        <v>6.5</v>
      </c>
      <c r="G444" s="27">
        <f>VLOOKUP($M444,CornerStats!$A$3:$AE$577,14,FALSE)</f>
        <v>0.90909090909090906</v>
      </c>
      <c r="H444" s="27">
        <f>VLOOKUP($M444,CornerStats!$A$3:$AE$577,15,FALSE)</f>
        <v>0.83333333333333337</v>
      </c>
      <c r="I444" s="27">
        <f>VLOOKUP($M444,CornerStats!$A$3:$AE$577,17,FALSE)</f>
        <v>0.63636363636363635</v>
      </c>
      <c r="J444" s="27">
        <f>VLOOKUP($M444,CornerStats!$A$3:$AE$577,18,FALSE)</f>
        <v>0.66666666666666663</v>
      </c>
      <c r="K444" s="27">
        <f>VLOOKUP($M444,CornerStats!$A$3:$AE$577,20,FALSE)</f>
        <v>0.36363636363636365</v>
      </c>
      <c r="L444" s="27">
        <f>VLOOKUP($M444,CornerStats!$A$3:$AE$577,21,FALSE)</f>
        <v>0.33333333333333331</v>
      </c>
      <c r="M444" s="24" t="str">
        <f>Fixtures!A444</f>
        <v>AFC Bournemouth</v>
      </c>
      <c r="N444" s="24" t="str">
        <f>Fixtures!E444</f>
        <v>Premier League</v>
      </c>
      <c r="O444" s="25">
        <f>IF(Fixtures!C444&gt;7,Fixtures!D444)</f>
        <v>43862</v>
      </c>
      <c r="P444" s="24" t="str">
        <f>Fixtures!B444</f>
        <v>Aston Villa</v>
      </c>
      <c r="Q444" s="22">
        <f>VLOOKUP($P444,CornerStats!$A$3:$AE$577,5,FALSE)</f>
        <v>12.636363636363637</v>
      </c>
      <c r="R444" s="22">
        <f>VLOOKUP($P444,CornerStats!$A$3:$AE$577,7,FALSE)</f>
        <v>15.6</v>
      </c>
      <c r="S444" s="22">
        <f>VLOOKUP($P444,CornerStats!$A$3:$AE$577,8,FALSE)</f>
        <v>4.2727272727272725</v>
      </c>
      <c r="T444" s="22">
        <f>VLOOKUP($P444,CornerStats!$A$3:$AE$577,10,FALSE)</f>
        <v>3.8</v>
      </c>
      <c r="U444" s="29">
        <f>VLOOKUP($P444,CornerStats!$A$3:$AE$577,11,FALSE)</f>
        <v>8.3636363636363633</v>
      </c>
      <c r="V444" s="29">
        <f>VLOOKUP($P444,CornerStats!$A$3:$AE$577,13,FALSE)</f>
        <v>11.8</v>
      </c>
      <c r="W444" s="27">
        <f>VLOOKUP($P444,CornerStats!$A$3:$AE$577,14,FALSE)</f>
        <v>0.81818181818181823</v>
      </c>
      <c r="X444" s="27">
        <f>VLOOKUP($P444,CornerStats!$A$3:$AE$577,16,FALSE)</f>
        <v>1</v>
      </c>
      <c r="Y444" s="27">
        <f>VLOOKUP($P444,CornerStats!$A$3:$AE$577,17,FALSE)</f>
        <v>0.72727272727272729</v>
      </c>
      <c r="Z444" s="27">
        <f>VLOOKUP($P444,CornerStats!$A$3:$AE$577,19,FALSE)</f>
        <v>1</v>
      </c>
      <c r="AA444" s="27">
        <f>VLOOKUP($P444,CornerStats!$A$3:$AE$577,20,FALSE)</f>
        <v>0.27272727272727271</v>
      </c>
      <c r="AB444" s="27">
        <f>VLOOKUP($P444,CornerStats!$A$3:$AE$577,22,FALSE)</f>
        <v>0</v>
      </c>
    </row>
    <row r="445" spans="1:28" hidden="1" x14ac:dyDescent="0.3">
      <c r="A445" s="22">
        <f>VLOOKUP($M445,CornerStats!$A$3:$AE$577,5,FALSE)</f>
        <v>11.363636363636363</v>
      </c>
      <c r="B445" s="22">
        <f>VLOOKUP($M445,CornerStats!$A$3:$AE$577,6,FALSE)</f>
        <v>11.2</v>
      </c>
      <c r="C445" s="22">
        <f>VLOOKUP($M445,CornerStats!$A$3:$AE$577,8,FALSE)</f>
        <v>5.0909090909090908</v>
      </c>
      <c r="D445" s="22">
        <f>VLOOKUP($M445,CornerStats!$A$3:$AE$577,9,FALSE)</f>
        <v>5.4</v>
      </c>
      <c r="E445" s="29">
        <f>VLOOKUP($M445,CornerStats!$A$3:$AE$577,11,FALSE)</f>
        <v>6.2727272727272725</v>
      </c>
      <c r="F445" s="29">
        <f>VLOOKUP($M445,CornerStats!$A$3:$AE$577,12,FALSE)</f>
        <v>5.8</v>
      </c>
      <c r="G445" s="27">
        <f>VLOOKUP($M445,CornerStats!$A$3:$AE$577,14,FALSE)</f>
        <v>0.90909090909090906</v>
      </c>
      <c r="H445" s="27">
        <f>VLOOKUP($M445,CornerStats!$A$3:$AE$577,15,FALSE)</f>
        <v>1</v>
      </c>
      <c r="I445" s="27">
        <f>VLOOKUP($M445,CornerStats!$A$3:$AE$577,17,FALSE)</f>
        <v>0.45454545454545453</v>
      </c>
      <c r="J445" s="27">
        <f>VLOOKUP($M445,CornerStats!$A$3:$AE$577,18,FALSE)</f>
        <v>0.4</v>
      </c>
      <c r="K445" s="27">
        <f>VLOOKUP($M445,CornerStats!$A$3:$AE$577,20,FALSE)</f>
        <v>0.63636363636363635</v>
      </c>
      <c r="L445" s="27">
        <f>VLOOKUP($M445,CornerStats!$A$3:$AE$577,21,FALSE)</f>
        <v>0.8</v>
      </c>
      <c r="M445" s="24" t="str">
        <f>Fixtures!A445</f>
        <v>Burnley</v>
      </c>
      <c r="N445" s="24" t="str">
        <f>Fixtures!E445</f>
        <v>Premier League</v>
      </c>
      <c r="O445" s="25">
        <f>IF(Fixtures!C445&gt;7,Fixtures!D445)</f>
        <v>43862</v>
      </c>
      <c r="P445" s="24" t="str">
        <f>Fixtures!B445</f>
        <v>Arsenal</v>
      </c>
      <c r="Q445" s="22">
        <f>VLOOKUP($P445,CornerStats!$A$3:$AE$577,5,FALSE)</f>
        <v>14.545454545454545</v>
      </c>
      <c r="R445" s="22">
        <f>VLOOKUP($P445,CornerStats!$A$3:$AE$577,7,FALSE)</f>
        <v>12</v>
      </c>
      <c r="S445" s="22">
        <f>VLOOKUP($P445,CornerStats!$A$3:$AE$577,8,FALSE)</f>
        <v>8.2727272727272734</v>
      </c>
      <c r="T445" s="22">
        <f>VLOOKUP($P445,CornerStats!$A$3:$AE$577,10,FALSE)</f>
        <v>5.4</v>
      </c>
      <c r="U445" s="29">
        <f>VLOOKUP($P445,CornerStats!$A$3:$AE$577,11,FALSE)</f>
        <v>6.2727272727272725</v>
      </c>
      <c r="V445" s="29">
        <f>VLOOKUP($P445,CornerStats!$A$3:$AE$577,13,FALSE)</f>
        <v>6.6</v>
      </c>
      <c r="W445" s="27">
        <f>VLOOKUP($P445,CornerStats!$A$3:$AE$577,14,FALSE)</f>
        <v>0.81818181818181823</v>
      </c>
      <c r="X445" s="27">
        <f>VLOOKUP($P445,CornerStats!$A$3:$AE$577,16,FALSE)</f>
        <v>0.6</v>
      </c>
      <c r="Y445" s="27">
        <f>VLOOKUP($P445,CornerStats!$A$3:$AE$577,17,FALSE)</f>
        <v>0.72727272727272729</v>
      </c>
      <c r="Z445" s="27">
        <f>VLOOKUP($P445,CornerStats!$A$3:$AE$577,19,FALSE)</f>
        <v>0.4</v>
      </c>
      <c r="AA445" s="27">
        <f>VLOOKUP($P445,CornerStats!$A$3:$AE$577,20,FALSE)</f>
        <v>0.27272727272727271</v>
      </c>
      <c r="AB445" s="27">
        <f>VLOOKUP($P445,CornerStats!$A$3:$AE$577,22,FALSE)</f>
        <v>0.6</v>
      </c>
    </row>
    <row r="446" spans="1:28" hidden="1" x14ac:dyDescent="0.3">
      <c r="A446" s="22">
        <f>VLOOKUP($M446,CornerStats!$A$3:$AE$577,5,FALSE)</f>
        <v>10</v>
      </c>
      <c r="B446" s="22">
        <f>VLOOKUP($M446,CornerStats!$A$3:$AE$577,6,FALSE)</f>
        <v>10.166666666666666</v>
      </c>
      <c r="C446" s="22">
        <f>VLOOKUP($M446,CornerStats!$A$3:$AE$577,8,FALSE)</f>
        <v>4.2727272727272725</v>
      </c>
      <c r="D446" s="22">
        <f>VLOOKUP($M446,CornerStats!$A$3:$AE$577,9,FALSE)</f>
        <v>5.333333333333333</v>
      </c>
      <c r="E446" s="29">
        <f>VLOOKUP($M446,CornerStats!$A$3:$AE$577,11,FALSE)</f>
        <v>5.7272727272727275</v>
      </c>
      <c r="F446" s="29">
        <f>VLOOKUP($M446,CornerStats!$A$3:$AE$577,12,FALSE)</f>
        <v>4.833333333333333</v>
      </c>
      <c r="G446" s="27">
        <f>VLOOKUP($M446,CornerStats!$A$3:$AE$577,14,FALSE)</f>
        <v>0.63636363636363635</v>
      </c>
      <c r="H446" s="27">
        <f>VLOOKUP($M446,CornerStats!$A$3:$AE$577,15,FALSE)</f>
        <v>0.66666666666666663</v>
      </c>
      <c r="I446" s="27">
        <f>VLOOKUP($M446,CornerStats!$A$3:$AE$577,17,FALSE)</f>
        <v>0.45454545454545453</v>
      </c>
      <c r="J446" s="27">
        <f>VLOOKUP($M446,CornerStats!$A$3:$AE$577,18,FALSE)</f>
        <v>0.5</v>
      </c>
      <c r="K446" s="27">
        <f>VLOOKUP($M446,CornerStats!$A$3:$AE$577,20,FALSE)</f>
        <v>0.63636363636363635</v>
      </c>
      <c r="L446" s="27">
        <f>VLOOKUP($M446,CornerStats!$A$3:$AE$577,21,FALSE)</f>
        <v>0.66666666666666663</v>
      </c>
      <c r="M446" s="24" t="str">
        <f>Fixtures!A446</f>
        <v>Crystal Palace</v>
      </c>
      <c r="N446" s="24" t="str">
        <f>Fixtures!E446</f>
        <v>Premier League</v>
      </c>
      <c r="O446" s="25">
        <f>IF(Fixtures!C446&gt;7,Fixtures!D446)</f>
        <v>43862</v>
      </c>
      <c r="P446" s="24" t="str">
        <f>Fixtures!B446</f>
        <v>Sheffield United</v>
      </c>
      <c r="Q446" s="22">
        <f>VLOOKUP($P446,CornerStats!$A$3:$AE$577,5,FALSE)</f>
        <v>12.818181818181818</v>
      </c>
      <c r="R446" s="22">
        <f>VLOOKUP($P446,CornerStats!$A$3:$AE$577,7,FALSE)</f>
        <v>11.4</v>
      </c>
      <c r="S446" s="22">
        <f>VLOOKUP($P446,CornerStats!$A$3:$AE$577,8,FALSE)</f>
        <v>6.2727272727272725</v>
      </c>
      <c r="T446" s="22">
        <f>VLOOKUP($P446,CornerStats!$A$3:$AE$577,10,FALSE)</f>
        <v>4.4000000000000004</v>
      </c>
      <c r="U446" s="29">
        <f>VLOOKUP($P446,CornerStats!$A$3:$AE$577,11,FALSE)</f>
        <v>6.5454545454545459</v>
      </c>
      <c r="V446" s="29">
        <f>VLOOKUP($P446,CornerStats!$A$3:$AE$577,13,FALSE)</f>
        <v>7</v>
      </c>
      <c r="W446" s="27">
        <f>VLOOKUP($P446,CornerStats!$A$3:$AE$577,14,FALSE)</f>
        <v>0.81818181818181823</v>
      </c>
      <c r="X446" s="27">
        <f>VLOOKUP($P446,CornerStats!$A$3:$AE$577,16,FALSE)</f>
        <v>0.6</v>
      </c>
      <c r="Y446" s="27">
        <f>VLOOKUP($P446,CornerStats!$A$3:$AE$577,17,FALSE)</f>
        <v>0.81818181818181823</v>
      </c>
      <c r="Z446" s="27">
        <f>VLOOKUP($P446,CornerStats!$A$3:$AE$577,19,FALSE)</f>
        <v>0.6</v>
      </c>
      <c r="AA446" s="27">
        <f>VLOOKUP($P446,CornerStats!$A$3:$AE$577,20,FALSE)</f>
        <v>0.36363636363636365</v>
      </c>
      <c r="AB446" s="27">
        <f>VLOOKUP($P446,CornerStats!$A$3:$AE$577,22,FALSE)</f>
        <v>0.4</v>
      </c>
    </row>
    <row r="447" spans="1:28" hidden="1" x14ac:dyDescent="0.3">
      <c r="A447" s="22">
        <f>VLOOKUP($M447,CornerStats!$A$3:$AE$577,5,FALSE)</f>
        <v>10.727272727272727</v>
      </c>
      <c r="B447" s="22">
        <f>VLOOKUP($M447,CornerStats!$A$3:$AE$577,6,FALSE)</f>
        <v>11.2</v>
      </c>
      <c r="C447" s="22">
        <f>VLOOKUP($M447,CornerStats!$A$3:$AE$577,8,FALSE)</f>
        <v>7.1818181818181817</v>
      </c>
      <c r="D447" s="22">
        <f>VLOOKUP($M447,CornerStats!$A$3:$AE$577,9,FALSE)</f>
        <v>8.4</v>
      </c>
      <c r="E447" s="29">
        <f>VLOOKUP($M447,CornerStats!$A$3:$AE$577,11,FALSE)</f>
        <v>3.5454545454545454</v>
      </c>
      <c r="F447" s="29">
        <f>VLOOKUP($M447,CornerStats!$A$3:$AE$577,12,FALSE)</f>
        <v>2.8</v>
      </c>
      <c r="G447" s="27">
        <f>VLOOKUP($M447,CornerStats!$A$3:$AE$577,14,FALSE)</f>
        <v>1</v>
      </c>
      <c r="H447" s="27">
        <f>VLOOKUP($M447,CornerStats!$A$3:$AE$577,15,FALSE)</f>
        <v>1</v>
      </c>
      <c r="I447" s="27">
        <f>VLOOKUP($M447,CornerStats!$A$3:$AE$577,17,FALSE)</f>
        <v>0.45454545454545453</v>
      </c>
      <c r="J447" s="27">
        <f>VLOOKUP($M447,CornerStats!$A$3:$AE$577,18,FALSE)</f>
        <v>0.4</v>
      </c>
      <c r="K447" s="27">
        <f>VLOOKUP($M447,CornerStats!$A$3:$AE$577,20,FALSE)</f>
        <v>0.72727272727272729</v>
      </c>
      <c r="L447" s="27">
        <f>VLOOKUP($M447,CornerStats!$A$3:$AE$577,21,FALSE)</f>
        <v>0.6</v>
      </c>
      <c r="M447" s="24" t="str">
        <f>Fixtures!A447</f>
        <v>Leicester City</v>
      </c>
      <c r="N447" s="24" t="str">
        <f>Fixtures!E447</f>
        <v>Premier League</v>
      </c>
      <c r="O447" s="25">
        <f>IF(Fixtures!C447&gt;7,Fixtures!D447)</f>
        <v>43862</v>
      </c>
      <c r="P447" s="24" t="str">
        <f>Fixtures!B447</f>
        <v>Chelsea</v>
      </c>
      <c r="Q447" s="22">
        <f>VLOOKUP($P447,CornerStats!$A$3:$AE$577,5,FALSE)</f>
        <v>8.9090909090909083</v>
      </c>
      <c r="R447" s="22">
        <f>VLOOKUP($P447,CornerStats!$A$3:$AE$577,7,FALSE)</f>
        <v>9</v>
      </c>
      <c r="S447" s="22">
        <f>VLOOKUP($P447,CornerStats!$A$3:$AE$577,8,FALSE)</f>
        <v>5.7272727272727275</v>
      </c>
      <c r="T447" s="22">
        <f>VLOOKUP($P447,CornerStats!$A$3:$AE$577,10,FALSE)</f>
        <v>5.666666666666667</v>
      </c>
      <c r="U447" s="29">
        <f>VLOOKUP($P447,CornerStats!$A$3:$AE$577,11,FALSE)</f>
        <v>3.1818181818181817</v>
      </c>
      <c r="V447" s="29">
        <f>VLOOKUP($P447,CornerStats!$A$3:$AE$577,13,FALSE)</f>
        <v>3.3333333333333335</v>
      </c>
      <c r="W447" s="27">
        <f>VLOOKUP($P447,CornerStats!$A$3:$AE$577,14,FALSE)</f>
        <v>0.54545454545454541</v>
      </c>
      <c r="X447" s="27">
        <f>VLOOKUP($P447,CornerStats!$A$3:$AE$577,16,FALSE)</f>
        <v>0.5</v>
      </c>
      <c r="Y447" s="27">
        <f>VLOOKUP($P447,CornerStats!$A$3:$AE$577,17,FALSE)</f>
        <v>0.27272727272727271</v>
      </c>
      <c r="Z447" s="27">
        <f>VLOOKUP($P447,CornerStats!$A$3:$AE$577,19,FALSE)</f>
        <v>0.33333333333333331</v>
      </c>
      <c r="AA447" s="27">
        <f>VLOOKUP($P447,CornerStats!$A$3:$AE$577,20,FALSE)</f>
        <v>0.90909090909090906</v>
      </c>
      <c r="AB447" s="27">
        <f>VLOOKUP($P447,CornerStats!$A$3:$AE$577,22,FALSE)</f>
        <v>0.83333333333333337</v>
      </c>
    </row>
    <row r="448" spans="1:28" hidden="1" x14ac:dyDescent="0.3">
      <c r="A448" s="22">
        <f>VLOOKUP($M448,CornerStats!$A$3:$AE$577,5,FALSE)</f>
        <v>10.545454545454545</v>
      </c>
      <c r="B448" s="22">
        <f>VLOOKUP($M448,CornerStats!$A$3:$AE$577,6,FALSE)</f>
        <v>11</v>
      </c>
      <c r="C448" s="22">
        <f>VLOOKUP($M448,CornerStats!$A$3:$AE$577,8,FALSE)</f>
        <v>6.5454545454545459</v>
      </c>
      <c r="D448" s="22">
        <f>VLOOKUP($M448,CornerStats!$A$3:$AE$577,9,FALSE)</f>
        <v>7.8</v>
      </c>
      <c r="E448" s="29">
        <f>VLOOKUP($M448,CornerStats!$A$3:$AE$577,11,FALSE)</f>
        <v>4</v>
      </c>
      <c r="F448" s="29">
        <f>VLOOKUP($M448,CornerStats!$A$3:$AE$577,12,FALSE)</f>
        <v>3.2</v>
      </c>
      <c r="G448" s="27">
        <f>VLOOKUP($M448,CornerStats!$A$3:$AE$577,14,FALSE)</f>
        <v>0.90909090909090906</v>
      </c>
      <c r="H448" s="27">
        <f>VLOOKUP($M448,CornerStats!$A$3:$AE$577,15,FALSE)</f>
        <v>1</v>
      </c>
      <c r="I448" s="27">
        <f>VLOOKUP($M448,CornerStats!$A$3:$AE$577,17,FALSE)</f>
        <v>0.54545454545454541</v>
      </c>
      <c r="J448" s="27">
        <f>VLOOKUP($M448,CornerStats!$A$3:$AE$577,18,FALSE)</f>
        <v>0.6</v>
      </c>
      <c r="K448" s="27">
        <f>VLOOKUP($M448,CornerStats!$A$3:$AE$577,20,FALSE)</f>
        <v>0.72727272727272729</v>
      </c>
      <c r="L448" s="27">
        <f>VLOOKUP($M448,CornerStats!$A$3:$AE$577,21,FALSE)</f>
        <v>0.8</v>
      </c>
      <c r="M448" s="24" t="str">
        <f>Fixtures!A448</f>
        <v>Liverpool</v>
      </c>
      <c r="N448" s="24" t="str">
        <f>Fixtures!E448</f>
        <v>Premier League</v>
      </c>
      <c r="O448" s="25">
        <f>IF(Fixtures!C448&gt;7,Fixtures!D448)</f>
        <v>43862</v>
      </c>
      <c r="P448" s="24" t="str">
        <f>Fixtures!B448</f>
        <v>Southampton</v>
      </c>
      <c r="Q448" s="22">
        <f>VLOOKUP($P448,CornerStats!$A$3:$AE$577,5,FALSE)</f>
        <v>10.636363636363637</v>
      </c>
      <c r="R448" s="22">
        <f>VLOOKUP($P448,CornerStats!$A$3:$AE$577,7,FALSE)</f>
        <v>12.166666666666666</v>
      </c>
      <c r="S448" s="22">
        <f>VLOOKUP($P448,CornerStats!$A$3:$AE$577,8,FALSE)</f>
        <v>3.9090909090909092</v>
      </c>
      <c r="T448" s="22">
        <f>VLOOKUP($P448,CornerStats!$A$3:$AE$577,10,FALSE)</f>
        <v>4.5</v>
      </c>
      <c r="U448" s="29">
        <f>VLOOKUP($P448,CornerStats!$A$3:$AE$577,11,FALSE)</f>
        <v>6.7272727272727275</v>
      </c>
      <c r="V448" s="29">
        <f>VLOOKUP($P448,CornerStats!$A$3:$AE$577,13,FALSE)</f>
        <v>7.666666666666667</v>
      </c>
      <c r="W448" s="27">
        <f>VLOOKUP($P448,CornerStats!$A$3:$AE$577,14,FALSE)</f>
        <v>0.72727272727272729</v>
      </c>
      <c r="X448" s="27">
        <f>VLOOKUP($P448,CornerStats!$A$3:$AE$577,16,FALSE)</f>
        <v>0.83333333333333337</v>
      </c>
      <c r="Y448" s="27">
        <f>VLOOKUP($P448,CornerStats!$A$3:$AE$577,17,FALSE)</f>
        <v>0.45454545454545453</v>
      </c>
      <c r="Z448" s="27">
        <f>VLOOKUP($P448,CornerStats!$A$3:$AE$577,19,FALSE)</f>
        <v>0.66666666666666663</v>
      </c>
      <c r="AA448" s="27">
        <f>VLOOKUP($P448,CornerStats!$A$3:$AE$577,20,FALSE)</f>
        <v>0.54545454545454541</v>
      </c>
      <c r="AB448" s="27">
        <f>VLOOKUP($P448,CornerStats!$A$3:$AE$577,22,FALSE)</f>
        <v>0.33333333333333331</v>
      </c>
    </row>
    <row r="449" spans="1:28" hidden="1" x14ac:dyDescent="0.3">
      <c r="A449" s="22">
        <f>VLOOKUP($M449,CornerStats!$A$3:$AE$577,5,FALSE)</f>
        <v>9.8181818181818183</v>
      </c>
      <c r="B449" s="22">
        <f>VLOOKUP($M449,CornerStats!$A$3:$AE$577,6,FALSE)</f>
        <v>9.6</v>
      </c>
      <c r="C449" s="22">
        <f>VLOOKUP($M449,CornerStats!$A$3:$AE$577,8,FALSE)</f>
        <v>6.0909090909090908</v>
      </c>
      <c r="D449" s="22">
        <f>VLOOKUP($M449,CornerStats!$A$3:$AE$577,9,FALSE)</f>
        <v>5</v>
      </c>
      <c r="E449" s="29">
        <f>VLOOKUP($M449,CornerStats!$A$3:$AE$577,11,FALSE)</f>
        <v>3.7272727272727271</v>
      </c>
      <c r="F449" s="29">
        <f>VLOOKUP($M449,CornerStats!$A$3:$AE$577,12,FALSE)</f>
        <v>4.5999999999999996</v>
      </c>
      <c r="G449" s="27">
        <f>VLOOKUP($M449,CornerStats!$A$3:$AE$577,14,FALSE)</f>
        <v>0.72727272727272729</v>
      </c>
      <c r="H449" s="27">
        <f>VLOOKUP($M449,CornerStats!$A$3:$AE$577,15,FALSE)</f>
        <v>0.6</v>
      </c>
      <c r="I449" s="27">
        <f>VLOOKUP($M449,CornerStats!$A$3:$AE$577,17,FALSE)</f>
        <v>0.36363636363636365</v>
      </c>
      <c r="J449" s="27">
        <f>VLOOKUP($M449,CornerStats!$A$3:$AE$577,18,FALSE)</f>
        <v>0.4</v>
      </c>
      <c r="K449" s="27">
        <f>VLOOKUP($M449,CornerStats!$A$3:$AE$577,20,FALSE)</f>
        <v>0.72727272727272729</v>
      </c>
      <c r="L449" s="27">
        <f>VLOOKUP($M449,CornerStats!$A$3:$AE$577,21,FALSE)</f>
        <v>0.6</v>
      </c>
      <c r="M449" s="24" t="str">
        <f>Fixtures!A449</f>
        <v>Manchester United</v>
      </c>
      <c r="N449" s="24" t="str">
        <f>Fixtures!E449</f>
        <v>Premier League</v>
      </c>
      <c r="O449" s="25">
        <f>IF(Fixtures!C449&gt;7,Fixtures!D449)</f>
        <v>43862</v>
      </c>
      <c r="P449" s="24" t="str">
        <f>Fixtures!B449</f>
        <v>Wolverhampton Wanderers</v>
      </c>
      <c r="Q449" s="22">
        <f>VLOOKUP($P449,CornerStats!$A$3:$AE$577,5,FALSE)</f>
        <v>10.727272727272727</v>
      </c>
      <c r="R449" s="22">
        <f>VLOOKUP($P449,CornerStats!$A$3:$AE$577,7,FALSE)</f>
        <v>13</v>
      </c>
      <c r="S449" s="22">
        <f>VLOOKUP($P449,CornerStats!$A$3:$AE$577,8,FALSE)</f>
        <v>4.5454545454545459</v>
      </c>
      <c r="T449" s="22">
        <f>VLOOKUP($P449,CornerStats!$A$3:$AE$577,10,FALSE)</f>
        <v>5.5</v>
      </c>
      <c r="U449" s="29">
        <f>VLOOKUP($P449,CornerStats!$A$3:$AE$577,11,FALSE)</f>
        <v>6.1818181818181817</v>
      </c>
      <c r="V449" s="29">
        <f>VLOOKUP($P449,CornerStats!$A$3:$AE$577,13,FALSE)</f>
        <v>7.5</v>
      </c>
      <c r="W449" s="27">
        <f>VLOOKUP($P449,CornerStats!$A$3:$AE$577,14,FALSE)</f>
        <v>0.72727272727272729</v>
      </c>
      <c r="X449" s="27">
        <f>VLOOKUP($P449,CornerStats!$A$3:$AE$577,16,FALSE)</f>
        <v>1</v>
      </c>
      <c r="Y449" s="27">
        <f>VLOOKUP($P449,CornerStats!$A$3:$AE$577,17,FALSE)</f>
        <v>0.45454545454545453</v>
      </c>
      <c r="Z449" s="27">
        <f>VLOOKUP($P449,CornerStats!$A$3:$AE$577,19,FALSE)</f>
        <v>0.66666666666666663</v>
      </c>
      <c r="AA449" s="27">
        <f>VLOOKUP($P449,CornerStats!$A$3:$AE$577,20,FALSE)</f>
        <v>0.54545454545454541</v>
      </c>
      <c r="AB449" s="27">
        <f>VLOOKUP($P449,CornerStats!$A$3:$AE$577,22,FALSE)</f>
        <v>0.33333333333333331</v>
      </c>
    </row>
    <row r="450" spans="1:28" hidden="1" x14ac:dyDescent="0.3">
      <c r="A450" s="22">
        <f>VLOOKUP($M450,CornerStats!$A$3:$AE$577,5,FALSE)</f>
        <v>10.090909090909092</v>
      </c>
      <c r="B450" s="22">
        <f>VLOOKUP($M450,CornerStats!$A$3:$AE$577,6,FALSE)</f>
        <v>9.1999999999999993</v>
      </c>
      <c r="C450" s="22">
        <f>VLOOKUP($M450,CornerStats!$A$3:$AE$577,8,FALSE)</f>
        <v>3.4545454545454546</v>
      </c>
      <c r="D450" s="22">
        <f>VLOOKUP($M450,CornerStats!$A$3:$AE$577,9,FALSE)</f>
        <v>4.5999999999999996</v>
      </c>
      <c r="E450" s="29">
        <f>VLOOKUP($M450,CornerStats!$A$3:$AE$577,11,FALSE)</f>
        <v>6.6363636363636367</v>
      </c>
      <c r="F450" s="29">
        <f>VLOOKUP($M450,CornerStats!$A$3:$AE$577,12,FALSE)</f>
        <v>4.5999999999999996</v>
      </c>
      <c r="G450" s="27">
        <f>VLOOKUP($M450,CornerStats!$A$3:$AE$577,14,FALSE)</f>
        <v>0.81818181818181823</v>
      </c>
      <c r="H450" s="27">
        <f>VLOOKUP($M450,CornerStats!$A$3:$AE$577,15,FALSE)</f>
        <v>0.6</v>
      </c>
      <c r="I450" s="27">
        <f>VLOOKUP($M450,CornerStats!$A$3:$AE$577,17,FALSE)</f>
        <v>0.45454545454545453</v>
      </c>
      <c r="J450" s="27">
        <f>VLOOKUP($M450,CornerStats!$A$3:$AE$577,18,FALSE)</f>
        <v>0.2</v>
      </c>
      <c r="K450" s="27">
        <f>VLOOKUP($M450,CornerStats!$A$3:$AE$577,20,FALSE)</f>
        <v>0.81818181818181823</v>
      </c>
      <c r="L450" s="27">
        <f>VLOOKUP($M450,CornerStats!$A$3:$AE$577,21,FALSE)</f>
        <v>1</v>
      </c>
      <c r="M450" s="24" t="str">
        <f>Fixtures!A450</f>
        <v>Newcastle United</v>
      </c>
      <c r="N450" s="24" t="str">
        <f>Fixtures!E450</f>
        <v>Premier League</v>
      </c>
      <c r="O450" s="25">
        <f>IF(Fixtures!C450&gt;7,Fixtures!D450)</f>
        <v>43862</v>
      </c>
      <c r="P450" s="24" t="str">
        <f>Fixtures!B450</f>
        <v>Norwich City</v>
      </c>
      <c r="Q450" s="22">
        <f>VLOOKUP($P450,CornerStats!$A$3:$AE$577,5,FALSE)</f>
        <v>11.727272727272727</v>
      </c>
      <c r="R450" s="22">
        <f>VLOOKUP($P450,CornerStats!$A$3:$AE$577,7,FALSE)</f>
        <v>10.333333333333334</v>
      </c>
      <c r="S450" s="22">
        <f>VLOOKUP($P450,CornerStats!$A$3:$AE$577,8,FALSE)</f>
        <v>3.9090909090909092</v>
      </c>
      <c r="T450" s="22">
        <f>VLOOKUP($P450,CornerStats!$A$3:$AE$577,10,FALSE)</f>
        <v>3.5</v>
      </c>
      <c r="U450" s="29">
        <f>VLOOKUP($P450,CornerStats!$A$3:$AE$577,11,FALSE)</f>
        <v>7.8181818181818183</v>
      </c>
      <c r="V450" s="29">
        <f>VLOOKUP($P450,CornerStats!$A$3:$AE$577,13,FALSE)</f>
        <v>6.833333333333333</v>
      </c>
      <c r="W450" s="27">
        <f>VLOOKUP($P450,CornerStats!$A$3:$AE$577,14,FALSE)</f>
        <v>0.90909090909090906</v>
      </c>
      <c r="X450" s="27">
        <f>VLOOKUP($P450,CornerStats!$A$3:$AE$577,16,FALSE)</f>
        <v>0.83333333333333337</v>
      </c>
      <c r="Y450" s="27">
        <f>VLOOKUP($P450,CornerStats!$A$3:$AE$577,17,FALSE)</f>
        <v>0.63636363636363635</v>
      </c>
      <c r="Z450" s="27">
        <f>VLOOKUP($P450,CornerStats!$A$3:$AE$577,19,FALSE)</f>
        <v>0.5</v>
      </c>
      <c r="AA450" s="27">
        <f>VLOOKUP($P450,CornerStats!$A$3:$AE$577,20,FALSE)</f>
        <v>0.54545454545454541</v>
      </c>
      <c r="AB450" s="27">
        <f>VLOOKUP($P450,CornerStats!$A$3:$AE$577,22,FALSE)</f>
        <v>0.66666666666666663</v>
      </c>
    </row>
    <row r="451" spans="1:28" hidden="1" x14ac:dyDescent="0.3">
      <c r="A451" s="22">
        <f>VLOOKUP($M451,CornerStats!$A$3:$AE$577,5,FALSE)</f>
        <v>11.454545454545455</v>
      </c>
      <c r="B451" s="22">
        <f>VLOOKUP($M451,CornerStats!$A$3:$AE$577,6,FALSE)</f>
        <v>11.6</v>
      </c>
      <c r="C451" s="22">
        <f>VLOOKUP($M451,CornerStats!$A$3:$AE$577,8,FALSE)</f>
        <v>5.4545454545454541</v>
      </c>
      <c r="D451" s="22">
        <f>VLOOKUP($M451,CornerStats!$A$3:$AE$577,9,FALSE)</f>
        <v>8.1999999999999993</v>
      </c>
      <c r="E451" s="29">
        <f>VLOOKUP($M451,CornerStats!$A$3:$AE$577,11,FALSE)</f>
        <v>6</v>
      </c>
      <c r="F451" s="29">
        <f>VLOOKUP($M451,CornerStats!$A$3:$AE$577,12,FALSE)</f>
        <v>3.4</v>
      </c>
      <c r="G451" s="27">
        <f>VLOOKUP($M451,CornerStats!$A$3:$AE$577,14,FALSE)</f>
        <v>0.72727272727272729</v>
      </c>
      <c r="H451" s="27">
        <f>VLOOKUP($M451,CornerStats!$A$3:$AE$577,15,FALSE)</f>
        <v>0.8</v>
      </c>
      <c r="I451" s="27">
        <f>VLOOKUP($M451,CornerStats!$A$3:$AE$577,17,FALSE)</f>
        <v>0.63636363636363635</v>
      </c>
      <c r="J451" s="27">
        <f>VLOOKUP($M451,CornerStats!$A$3:$AE$577,18,FALSE)</f>
        <v>0.8</v>
      </c>
      <c r="K451" s="27">
        <f>VLOOKUP($M451,CornerStats!$A$3:$AE$577,20,FALSE)</f>
        <v>0.45454545454545453</v>
      </c>
      <c r="L451" s="27">
        <f>VLOOKUP($M451,CornerStats!$A$3:$AE$577,21,FALSE)</f>
        <v>0.2</v>
      </c>
      <c r="M451" s="24" t="str">
        <f>Fixtures!A451</f>
        <v>Tottenham Hotspur</v>
      </c>
      <c r="N451" s="24" t="str">
        <f>Fixtures!E451</f>
        <v>Premier League</v>
      </c>
      <c r="O451" s="25">
        <f>IF(Fixtures!C451&gt;7,Fixtures!D451)</f>
        <v>43862</v>
      </c>
      <c r="P451" s="24" t="str">
        <f>Fixtures!B451</f>
        <v>Manchester City</v>
      </c>
      <c r="Q451" s="22">
        <f>VLOOKUP($P451,CornerStats!$A$3:$AE$577,5,FALSE)</f>
        <v>11.454545454545455</v>
      </c>
      <c r="R451" s="22">
        <f>VLOOKUP($P451,CornerStats!$A$3:$AE$577,7,FALSE)</f>
        <v>9.1999999999999993</v>
      </c>
      <c r="S451" s="22">
        <f>VLOOKUP($P451,CornerStats!$A$3:$AE$577,8,FALSE)</f>
        <v>8.8181818181818183</v>
      </c>
      <c r="T451" s="22">
        <f>VLOOKUP($P451,CornerStats!$A$3:$AE$577,10,FALSE)</f>
        <v>6.4</v>
      </c>
      <c r="U451" s="29">
        <f>VLOOKUP($P451,CornerStats!$A$3:$AE$577,11,FALSE)</f>
        <v>2.6363636363636362</v>
      </c>
      <c r="V451" s="29">
        <f>VLOOKUP($P451,CornerStats!$A$3:$AE$577,13,FALSE)</f>
        <v>2.8</v>
      </c>
      <c r="W451" s="27">
        <f>VLOOKUP($P451,CornerStats!$A$3:$AE$577,14,FALSE)</f>
        <v>0.81818181818181823</v>
      </c>
      <c r="X451" s="27">
        <f>VLOOKUP($P451,CornerStats!$A$3:$AE$577,16,FALSE)</f>
        <v>0.6</v>
      </c>
      <c r="Y451" s="27">
        <f>VLOOKUP($P451,CornerStats!$A$3:$AE$577,17,FALSE)</f>
        <v>0.36363636363636365</v>
      </c>
      <c r="Z451" s="27">
        <f>VLOOKUP($P451,CornerStats!$A$3:$AE$577,19,FALSE)</f>
        <v>0.2</v>
      </c>
      <c r="AA451" s="27">
        <f>VLOOKUP($P451,CornerStats!$A$3:$AE$577,20,FALSE)</f>
        <v>0.63636363636363635</v>
      </c>
      <c r="AB451" s="27">
        <f>VLOOKUP($P451,CornerStats!$A$3:$AE$577,22,FALSE)</f>
        <v>0.8</v>
      </c>
    </row>
    <row r="452" spans="1:28" hidden="1" x14ac:dyDescent="0.3">
      <c r="A452" s="22">
        <f>VLOOKUP($M452,CornerStats!$A$3:$AE$577,5,FALSE)</f>
        <v>10.636363636363637</v>
      </c>
      <c r="B452" s="22">
        <f>VLOOKUP($M452,CornerStats!$A$3:$AE$577,6,FALSE)</f>
        <v>11</v>
      </c>
      <c r="C452" s="22">
        <f>VLOOKUP($M452,CornerStats!$A$3:$AE$577,8,FALSE)</f>
        <v>5.1818181818181817</v>
      </c>
      <c r="D452" s="22">
        <f>VLOOKUP($M452,CornerStats!$A$3:$AE$577,9,FALSE)</f>
        <v>5.5</v>
      </c>
      <c r="E452" s="29">
        <f>VLOOKUP($M452,CornerStats!$A$3:$AE$577,11,FALSE)</f>
        <v>5.4545454545454541</v>
      </c>
      <c r="F452" s="29">
        <f>VLOOKUP($M452,CornerStats!$A$3:$AE$577,12,FALSE)</f>
        <v>5.5</v>
      </c>
      <c r="G452" s="27">
        <f>VLOOKUP($M452,CornerStats!$A$3:$AE$577,14,FALSE)</f>
        <v>0.63636363636363635</v>
      </c>
      <c r="H452" s="27">
        <f>VLOOKUP($M452,CornerStats!$A$3:$AE$577,15,FALSE)</f>
        <v>0.5</v>
      </c>
      <c r="I452" s="27">
        <f>VLOOKUP($M452,CornerStats!$A$3:$AE$577,17,FALSE)</f>
        <v>0.54545454545454541</v>
      </c>
      <c r="J452" s="27">
        <f>VLOOKUP($M452,CornerStats!$A$3:$AE$577,18,FALSE)</f>
        <v>0.5</v>
      </c>
      <c r="K452" s="27">
        <f>VLOOKUP($M452,CornerStats!$A$3:$AE$577,20,FALSE)</f>
        <v>0.63636363636363635</v>
      </c>
      <c r="L452" s="27">
        <f>VLOOKUP($M452,CornerStats!$A$3:$AE$577,21,FALSE)</f>
        <v>0.5</v>
      </c>
      <c r="M452" s="24" t="str">
        <f>Fixtures!A452</f>
        <v>Watford</v>
      </c>
      <c r="N452" s="24" t="str">
        <f>Fixtures!E452</f>
        <v>Premier League</v>
      </c>
      <c r="O452" s="25">
        <f>IF(Fixtures!C452&gt;7,Fixtures!D452)</f>
        <v>43862</v>
      </c>
      <c r="P452" s="24" t="str">
        <f>Fixtures!B452</f>
        <v>Everton</v>
      </c>
      <c r="Q452" s="22">
        <f>VLOOKUP($P452,CornerStats!$A$3:$AE$577,5,FALSE)</f>
        <v>10.545454545454545</v>
      </c>
      <c r="R452" s="22">
        <f>VLOOKUP($P452,CornerStats!$A$3:$AE$577,7,FALSE)</f>
        <v>9.8000000000000007</v>
      </c>
      <c r="S452" s="22">
        <f>VLOOKUP($P452,CornerStats!$A$3:$AE$577,8,FALSE)</f>
        <v>6.6363636363636367</v>
      </c>
      <c r="T452" s="22">
        <f>VLOOKUP($P452,CornerStats!$A$3:$AE$577,10,FALSE)</f>
        <v>5.8</v>
      </c>
      <c r="U452" s="29">
        <f>VLOOKUP($P452,CornerStats!$A$3:$AE$577,11,FALSE)</f>
        <v>3.9090909090909092</v>
      </c>
      <c r="V452" s="29">
        <f>VLOOKUP($P452,CornerStats!$A$3:$AE$577,13,FALSE)</f>
        <v>4</v>
      </c>
      <c r="W452" s="27">
        <f>VLOOKUP($P452,CornerStats!$A$3:$AE$577,14,FALSE)</f>
        <v>0.54545454545454541</v>
      </c>
      <c r="X452" s="27">
        <f>VLOOKUP($P452,CornerStats!$A$3:$AE$577,16,FALSE)</f>
        <v>0.4</v>
      </c>
      <c r="Y452" s="27">
        <f>VLOOKUP($P452,CornerStats!$A$3:$AE$577,17,FALSE)</f>
        <v>0.54545454545454541</v>
      </c>
      <c r="Z452" s="27">
        <f>VLOOKUP($P452,CornerStats!$A$3:$AE$577,19,FALSE)</f>
        <v>0.4</v>
      </c>
      <c r="AA452" s="27">
        <f>VLOOKUP($P452,CornerStats!$A$3:$AE$577,20,FALSE)</f>
        <v>0.54545454545454541</v>
      </c>
      <c r="AB452" s="27">
        <f>VLOOKUP($P452,CornerStats!$A$3:$AE$577,22,FALSE)</f>
        <v>0.6</v>
      </c>
    </row>
    <row r="453" spans="1:28" hidden="1" x14ac:dyDescent="0.3">
      <c r="A453" s="22">
        <f>VLOOKUP($M453,CornerStats!$A$3:$AE$577,5,FALSE)</f>
        <v>10</v>
      </c>
      <c r="B453" s="22">
        <f>VLOOKUP($M453,CornerStats!$A$3:$AE$577,6,FALSE)</f>
        <v>8.3333333333333339</v>
      </c>
      <c r="C453" s="22">
        <f>VLOOKUP($M453,CornerStats!$A$3:$AE$577,8,FALSE)</f>
        <v>5.0909090909090908</v>
      </c>
      <c r="D453" s="22">
        <f>VLOOKUP($M453,CornerStats!$A$3:$AE$577,9,FALSE)</f>
        <v>5.166666666666667</v>
      </c>
      <c r="E453" s="29">
        <f>VLOOKUP($M453,CornerStats!$A$3:$AE$577,11,FALSE)</f>
        <v>4.9090909090909092</v>
      </c>
      <c r="F453" s="29">
        <f>VLOOKUP($M453,CornerStats!$A$3:$AE$577,12,FALSE)</f>
        <v>3.1666666666666665</v>
      </c>
      <c r="G453" s="27">
        <f>VLOOKUP($M453,CornerStats!$A$3:$AE$577,14,FALSE)</f>
        <v>0.72727272727272729</v>
      </c>
      <c r="H453" s="27">
        <f>VLOOKUP($M453,CornerStats!$A$3:$AE$577,15,FALSE)</f>
        <v>0.66666666666666663</v>
      </c>
      <c r="I453" s="27">
        <f>VLOOKUP($M453,CornerStats!$A$3:$AE$577,17,FALSE)</f>
        <v>0.45454545454545453</v>
      </c>
      <c r="J453" s="27">
        <f>VLOOKUP($M453,CornerStats!$A$3:$AE$577,18,FALSE)</f>
        <v>0.16666666666666666</v>
      </c>
      <c r="K453" s="27">
        <f>VLOOKUP($M453,CornerStats!$A$3:$AE$577,20,FALSE)</f>
        <v>0.54545454545454541</v>
      </c>
      <c r="L453" s="27">
        <f>VLOOKUP($M453,CornerStats!$A$3:$AE$577,21,FALSE)</f>
        <v>0.83333333333333337</v>
      </c>
      <c r="M453" s="24" t="str">
        <f>Fixtures!A453</f>
        <v>West Ham United</v>
      </c>
      <c r="N453" s="24" t="str">
        <f>Fixtures!E453</f>
        <v>Premier League</v>
      </c>
      <c r="O453" s="25">
        <f>IF(Fixtures!C453&gt;7,Fixtures!D453)</f>
        <v>43862</v>
      </c>
      <c r="P453" s="24" t="str">
        <f>Fixtures!B453</f>
        <v>Brighton &amp; Hove Albion</v>
      </c>
      <c r="Q453" s="22">
        <f>VLOOKUP($P453,CornerStats!$A$3:$AE$577,5,FALSE)</f>
        <v>9.3636363636363633</v>
      </c>
      <c r="R453" s="22">
        <f>VLOOKUP($P453,CornerStats!$A$3:$AE$577,7,FALSE)</f>
        <v>8.6</v>
      </c>
      <c r="S453" s="22">
        <f>VLOOKUP($P453,CornerStats!$A$3:$AE$577,8,FALSE)</f>
        <v>4</v>
      </c>
      <c r="T453" s="22">
        <f>VLOOKUP($P453,CornerStats!$A$3:$AE$577,10,FALSE)</f>
        <v>2.6</v>
      </c>
      <c r="U453" s="29">
        <f>VLOOKUP($P453,CornerStats!$A$3:$AE$577,11,FALSE)</f>
        <v>5.3636363636363633</v>
      </c>
      <c r="V453" s="29">
        <f>VLOOKUP($P453,CornerStats!$A$3:$AE$577,13,FALSE)</f>
        <v>6</v>
      </c>
      <c r="W453" s="27">
        <f>VLOOKUP($P453,CornerStats!$A$3:$AE$577,14,FALSE)</f>
        <v>0.54545454545454541</v>
      </c>
      <c r="X453" s="27">
        <f>VLOOKUP($P453,CornerStats!$A$3:$AE$577,16,FALSE)</f>
        <v>0.4</v>
      </c>
      <c r="Y453" s="27">
        <f>VLOOKUP($P453,CornerStats!$A$3:$AE$577,17,FALSE)</f>
        <v>0.36363636363636365</v>
      </c>
      <c r="Z453" s="27">
        <f>VLOOKUP($P453,CornerStats!$A$3:$AE$577,19,FALSE)</f>
        <v>0.2</v>
      </c>
      <c r="AA453" s="27">
        <f>VLOOKUP($P453,CornerStats!$A$3:$AE$577,20,FALSE)</f>
        <v>0.72727272727272729</v>
      </c>
      <c r="AB453" s="27">
        <f>VLOOKUP($P453,CornerStats!$A$3:$AE$577,22,FALSE)</f>
        <v>0.8</v>
      </c>
    </row>
    <row r="454" spans="1:28" hidden="1" x14ac:dyDescent="0.3">
      <c r="A454" s="22">
        <f>VLOOKUP($M454,CornerStats!$A$3:$AE$577,5,FALSE)</f>
        <v>9.0909090909090917</v>
      </c>
      <c r="B454" s="22">
        <f>VLOOKUP($M454,CornerStats!$A$3:$AE$577,6,FALSE)</f>
        <v>11.4</v>
      </c>
      <c r="C454" s="22">
        <f>VLOOKUP($M454,CornerStats!$A$3:$AE$577,8,FALSE)</f>
        <v>4</v>
      </c>
      <c r="D454" s="22">
        <f>VLOOKUP($M454,CornerStats!$A$3:$AE$577,9,FALSE)</f>
        <v>5.6</v>
      </c>
      <c r="E454" s="29">
        <f>VLOOKUP($M454,CornerStats!$A$3:$AE$577,11,FALSE)</f>
        <v>5.0909090909090908</v>
      </c>
      <c r="F454" s="29">
        <f>VLOOKUP($M454,CornerStats!$A$3:$AE$577,12,FALSE)</f>
        <v>5.8</v>
      </c>
      <c r="G454" s="27">
        <f>VLOOKUP($M454,CornerStats!$A$3:$AE$577,14,FALSE)</f>
        <v>0.45454545454545453</v>
      </c>
      <c r="H454" s="27">
        <f>VLOOKUP($M454,CornerStats!$A$3:$AE$577,15,FALSE)</f>
        <v>0.8</v>
      </c>
      <c r="I454" s="27">
        <f>VLOOKUP($M454,CornerStats!$A$3:$AE$577,17,FALSE)</f>
        <v>0.45454545454545453</v>
      </c>
      <c r="J454" s="27">
        <f>VLOOKUP($M454,CornerStats!$A$3:$AE$577,18,FALSE)</f>
        <v>0.8</v>
      </c>
      <c r="K454" s="27">
        <f>VLOOKUP($M454,CornerStats!$A$3:$AE$577,20,FALSE)</f>
        <v>0.72727272727272729</v>
      </c>
      <c r="L454" s="27">
        <f>VLOOKUP($M454,CornerStats!$A$3:$AE$577,21,FALSE)</f>
        <v>0.4</v>
      </c>
      <c r="M454" s="24" t="str">
        <f>Fixtures!A454</f>
        <v>Rennes</v>
      </c>
      <c r="N454" s="24" t="str">
        <f>Fixtures!E454</f>
        <v>Ligue 1</v>
      </c>
      <c r="O454" s="25">
        <f>IF(Fixtures!C454&gt;7,Fixtures!D454)</f>
        <v>43862</v>
      </c>
      <c r="P454" s="24" t="str">
        <f>Fixtures!B454</f>
        <v>Nantes</v>
      </c>
      <c r="Q454" s="22">
        <f>VLOOKUP($P454,CornerStats!$A$3:$AE$577,5,FALSE)</f>
        <v>10.083333333333334</v>
      </c>
      <c r="R454" s="22">
        <f>VLOOKUP($P454,CornerStats!$A$3:$AE$577,7,FALSE)</f>
        <v>11.666666666666666</v>
      </c>
      <c r="S454" s="22">
        <f>VLOOKUP($P454,CornerStats!$A$3:$AE$577,8,FALSE)</f>
        <v>5.916666666666667</v>
      </c>
      <c r="T454" s="22">
        <f>VLOOKUP($P454,CornerStats!$A$3:$AE$577,10,FALSE)</f>
        <v>6.333333333333333</v>
      </c>
      <c r="U454" s="29">
        <f>VLOOKUP($P454,CornerStats!$A$3:$AE$577,11,FALSE)</f>
        <v>4.166666666666667</v>
      </c>
      <c r="V454" s="29">
        <f>VLOOKUP($P454,CornerStats!$A$3:$AE$577,13,FALSE)</f>
        <v>5.333333333333333</v>
      </c>
      <c r="W454" s="27">
        <f>VLOOKUP($P454,CornerStats!$A$3:$AE$577,14,FALSE)</f>
        <v>0.5</v>
      </c>
      <c r="X454" s="27">
        <f>VLOOKUP($P454,CornerStats!$A$3:$AE$577,16,FALSE)</f>
        <v>0.66666666666666663</v>
      </c>
      <c r="Y454" s="27">
        <f>VLOOKUP($P454,CornerStats!$A$3:$AE$577,17,FALSE)</f>
        <v>0.41666666666666669</v>
      </c>
      <c r="Z454" s="27">
        <f>VLOOKUP($P454,CornerStats!$A$3:$AE$577,19,FALSE)</f>
        <v>0.66666666666666663</v>
      </c>
      <c r="AA454" s="27">
        <f>VLOOKUP($P454,CornerStats!$A$3:$AE$577,20,FALSE)</f>
        <v>0.66666666666666663</v>
      </c>
      <c r="AB454" s="27">
        <f>VLOOKUP($P454,CornerStats!$A$3:$AE$577,22,FALSE)</f>
        <v>0.5</v>
      </c>
    </row>
    <row r="455" spans="1:28" hidden="1" x14ac:dyDescent="0.3">
      <c r="A455" s="22">
        <f>VLOOKUP($M455,CornerStats!$A$3:$AE$577,5,FALSE)</f>
        <v>9.6666666666666661</v>
      </c>
      <c r="B455" s="22">
        <f>VLOOKUP($M455,CornerStats!$A$3:$AE$577,6,FALSE)</f>
        <v>10</v>
      </c>
      <c r="C455" s="22">
        <f>VLOOKUP($M455,CornerStats!$A$3:$AE$577,8,FALSE)</f>
        <v>4.333333333333333</v>
      </c>
      <c r="D455" s="22">
        <f>VLOOKUP($M455,CornerStats!$A$3:$AE$577,9,FALSE)</f>
        <v>4.833333333333333</v>
      </c>
      <c r="E455" s="29">
        <f>VLOOKUP($M455,CornerStats!$A$3:$AE$577,11,FALSE)</f>
        <v>5.333333333333333</v>
      </c>
      <c r="F455" s="29">
        <f>VLOOKUP($M455,CornerStats!$A$3:$AE$577,12,FALSE)</f>
        <v>5.166666666666667</v>
      </c>
      <c r="G455" s="27">
        <f>VLOOKUP($M455,CornerStats!$A$3:$AE$577,14,FALSE)</f>
        <v>0.75</v>
      </c>
      <c r="H455" s="27">
        <f>VLOOKUP($M455,CornerStats!$A$3:$AE$577,15,FALSE)</f>
        <v>0.83333333333333337</v>
      </c>
      <c r="I455" s="27">
        <f>VLOOKUP($M455,CornerStats!$A$3:$AE$577,17,FALSE)</f>
        <v>0.41666666666666669</v>
      </c>
      <c r="J455" s="27">
        <f>VLOOKUP($M455,CornerStats!$A$3:$AE$577,18,FALSE)</f>
        <v>0.33333333333333331</v>
      </c>
      <c r="K455" s="27">
        <f>VLOOKUP($M455,CornerStats!$A$3:$AE$577,20,FALSE)</f>
        <v>0.75</v>
      </c>
      <c r="L455" s="27">
        <f>VLOOKUP($M455,CornerStats!$A$3:$AE$577,21,FALSE)</f>
        <v>0.83333333333333337</v>
      </c>
      <c r="M455" s="24" t="str">
        <f>Fixtures!A455</f>
        <v>Nice</v>
      </c>
      <c r="N455" s="24" t="str">
        <f>Fixtures!E455</f>
        <v>Ligue 1</v>
      </c>
      <c r="O455" s="25">
        <f>IF(Fixtures!C455&gt;7,Fixtures!D455)</f>
        <v>43862</v>
      </c>
      <c r="P455" s="24" t="str">
        <f>Fixtures!B455</f>
        <v>Olympique Lyonnais</v>
      </c>
      <c r="Q455" s="22">
        <f>VLOOKUP($P455,CornerStats!$A$3:$AE$577,5,FALSE)</f>
        <v>9</v>
      </c>
      <c r="R455" s="22">
        <f>VLOOKUP($P455,CornerStats!$A$3:$AE$577,7,FALSE)</f>
        <v>7.666666666666667</v>
      </c>
      <c r="S455" s="22">
        <f>VLOOKUP($P455,CornerStats!$A$3:$AE$577,8,FALSE)</f>
        <v>4.166666666666667</v>
      </c>
      <c r="T455" s="22">
        <f>VLOOKUP($P455,CornerStats!$A$3:$AE$577,10,FALSE)</f>
        <v>3.3333333333333335</v>
      </c>
      <c r="U455" s="29">
        <f>VLOOKUP($P455,CornerStats!$A$3:$AE$577,11,FALSE)</f>
        <v>4.833333333333333</v>
      </c>
      <c r="V455" s="29">
        <f>VLOOKUP($P455,CornerStats!$A$3:$AE$577,13,FALSE)</f>
        <v>4.333333333333333</v>
      </c>
      <c r="W455" s="27">
        <f>VLOOKUP($P455,CornerStats!$A$3:$AE$577,14,FALSE)</f>
        <v>0.58333333333333337</v>
      </c>
      <c r="X455" s="27">
        <f>VLOOKUP($P455,CornerStats!$A$3:$AE$577,16,FALSE)</f>
        <v>0.33333333333333331</v>
      </c>
      <c r="Y455" s="27">
        <f>VLOOKUP($P455,CornerStats!$A$3:$AE$577,17,FALSE)</f>
        <v>0.16666666666666666</v>
      </c>
      <c r="Z455" s="27">
        <f>VLOOKUP($P455,CornerStats!$A$3:$AE$577,19,FALSE)</f>
        <v>0</v>
      </c>
      <c r="AA455" s="27">
        <f>VLOOKUP($P455,CornerStats!$A$3:$AE$577,20,FALSE)</f>
        <v>0.83333333333333337</v>
      </c>
      <c r="AB455" s="27">
        <f>VLOOKUP($P455,CornerStats!$A$3:$AE$577,22,FALSE)</f>
        <v>1</v>
      </c>
    </row>
    <row r="456" spans="1:28" hidden="1" x14ac:dyDescent="0.3">
      <c r="A456" s="22">
        <f>VLOOKUP($M456,CornerStats!$A$3:$AE$577,5,FALSE)</f>
        <v>10.583333333333334</v>
      </c>
      <c r="B456" s="22">
        <f>VLOOKUP($M456,CornerStats!$A$3:$AE$577,6,FALSE)</f>
        <v>11</v>
      </c>
      <c r="C456" s="22">
        <f>VLOOKUP($M456,CornerStats!$A$3:$AE$577,8,FALSE)</f>
        <v>4.916666666666667</v>
      </c>
      <c r="D456" s="22">
        <f>VLOOKUP($M456,CornerStats!$A$3:$AE$577,9,FALSE)</f>
        <v>6.333333333333333</v>
      </c>
      <c r="E456" s="29">
        <f>VLOOKUP($M456,CornerStats!$A$3:$AE$577,11,FALSE)</f>
        <v>5.666666666666667</v>
      </c>
      <c r="F456" s="29">
        <f>VLOOKUP($M456,CornerStats!$A$3:$AE$577,12,FALSE)</f>
        <v>4.666666666666667</v>
      </c>
      <c r="G456" s="27">
        <f>VLOOKUP($M456,CornerStats!$A$3:$AE$577,14,FALSE)</f>
        <v>0.83333333333333337</v>
      </c>
      <c r="H456" s="27">
        <f>VLOOKUP($M456,CornerStats!$A$3:$AE$577,15,FALSE)</f>
        <v>0.83333333333333337</v>
      </c>
      <c r="I456" s="27">
        <f>VLOOKUP($M456,CornerStats!$A$3:$AE$577,17,FALSE)</f>
        <v>0.41666666666666669</v>
      </c>
      <c r="J456" s="27">
        <f>VLOOKUP($M456,CornerStats!$A$3:$AE$577,18,FALSE)</f>
        <v>0.5</v>
      </c>
      <c r="K456" s="27">
        <f>VLOOKUP($M456,CornerStats!$A$3:$AE$577,20,FALSE)</f>
        <v>0.66666666666666663</v>
      </c>
      <c r="L456" s="27">
        <f>VLOOKUP($M456,CornerStats!$A$3:$AE$577,21,FALSE)</f>
        <v>0.66666666666666663</v>
      </c>
      <c r="M456" s="24" t="str">
        <f>Fixtures!A456</f>
        <v>Dijon</v>
      </c>
      <c r="N456" s="24" t="str">
        <f>Fixtures!E456</f>
        <v>Ligue 1</v>
      </c>
      <c r="O456" s="25">
        <f>IF(Fixtures!C456&gt;7,Fixtures!D456)</f>
        <v>43862</v>
      </c>
      <c r="P456" s="24" t="str">
        <f>Fixtures!B456</f>
        <v>Brest</v>
      </c>
      <c r="Q456" s="22">
        <f>VLOOKUP($P456,CornerStats!$A$3:$AE$577,5,FALSE)</f>
        <v>10.583333333333334</v>
      </c>
      <c r="R456" s="22">
        <f>VLOOKUP($P456,CornerStats!$A$3:$AE$577,7,FALSE)</f>
        <v>11</v>
      </c>
      <c r="S456" s="22">
        <f>VLOOKUP($P456,CornerStats!$A$3:$AE$577,8,FALSE)</f>
        <v>4.25</v>
      </c>
      <c r="T456" s="22">
        <f>VLOOKUP($P456,CornerStats!$A$3:$AE$577,10,FALSE)</f>
        <v>4.333333333333333</v>
      </c>
      <c r="U456" s="29">
        <f>VLOOKUP($P456,CornerStats!$A$3:$AE$577,11,FALSE)</f>
        <v>6.333333333333333</v>
      </c>
      <c r="V456" s="29">
        <f>VLOOKUP($P456,CornerStats!$A$3:$AE$577,13,FALSE)</f>
        <v>6.666666666666667</v>
      </c>
      <c r="W456" s="27">
        <f>VLOOKUP($P456,CornerStats!$A$3:$AE$577,14,FALSE)</f>
        <v>0.66666666666666663</v>
      </c>
      <c r="X456" s="27">
        <f>VLOOKUP($P456,CornerStats!$A$3:$AE$577,16,FALSE)</f>
        <v>0.66666666666666663</v>
      </c>
      <c r="Y456" s="27">
        <f>VLOOKUP($P456,CornerStats!$A$3:$AE$577,17,FALSE)</f>
        <v>0.58333333333333337</v>
      </c>
      <c r="Z456" s="27">
        <f>VLOOKUP($P456,CornerStats!$A$3:$AE$577,19,FALSE)</f>
        <v>0.5</v>
      </c>
      <c r="AA456" s="27">
        <f>VLOOKUP($P456,CornerStats!$A$3:$AE$577,20,FALSE)</f>
        <v>0.66666666666666663</v>
      </c>
      <c r="AB456" s="27">
        <f>VLOOKUP($P456,CornerStats!$A$3:$AE$577,22,FALSE)</f>
        <v>0.5</v>
      </c>
    </row>
    <row r="457" spans="1:28" hidden="1" x14ac:dyDescent="0.3">
      <c r="A457" s="22">
        <f>VLOOKUP($M457,CornerStats!$A$3:$AE$577,5,FALSE)</f>
        <v>10.727272727272727</v>
      </c>
      <c r="B457" s="22">
        <f>VLOOKUP($M457,CornerStats!$A$3:$AE$577,6,FALSE)</f>
        <v>11</v>
      </c>
      <c r="C457" s="22">
        <f>VLOOKUP($M457,CornerStats!$A$3:$AE$577,8,FALSE)</f>
        <v>5.6363636363636367</v>
      </c>
      <c r="D457" s="22">
        <f>VLOOKUP($M457,CornerStats!$A$3:$AE$577,9,FALSE)</f>
        <v>5.8</v>
      </c>
      <c r="E457" s="29">
        <f>VLOOKUP($M457,CornerStats!$A$3:$AE$577,11,FALSE)</f>
        <v>5.0909090909090908</v>
      </c>
      <c r="F457" s="29">
        <f>VLOOKUP($M457,CornerStats!$A$3:$AE$577,12,FALSE)</f>
        <v>5.2</v>
      </c>
      <c r="G457" s="27">
        <f>VLOOKUP($M457,CornerStats!$A$3:$AE$577,14,FALSE)</f>
        <v>0.72727272727272729</v>
      </c>
      <c r="H457" s="27">
        <f>VLOOKUP($M457,CornerStats!$A$3:$AE$577,15,FALSE)</f>
        <v>0.8</v>
      </c>
      <c r="I457" s="27">
        <f>VLOOKUP($M457,CornerStats!$A$3:$AE$577,17,FALSE)</f>
        <v>0.54545454545454541</v>
      </c>
      <c r="J457" s="27">
        <f>VLOOKUP($M457,CornerStats!$A$3:$AE$577,18,FALSE)</f>
        <v>0.6</v>
      </c>
      <c r="K457" s="27">
        <f>VLOOKUP($M457,CornerStats!$A$3:$AE$577,20,FALSE)</f>
        <v>0.45454545454545453</v>
      </c>
      <c r="L457" s="27">
        <f>VLOOKUP($M457,CornerStats!$A$3:$AE$577,21,FALSE)</f>
        <v>0.4</v>
      </c>
      <c r="M457" s="24" t="str">
        <f>Fixtures!A457</f>
        <v>Nîmes</v>
      </c>
      <c r="N457" s="24" t="str">
        <f>Fixtures!E457</f>
        <v>Ligue 1</v>
      </c>
      <c r="O457" s="25">
        <f>IF(Fixtures!C457&gt;7,Fixtures!D457)</f>
        <v>43862</v>
      </c>
      <c r="P457" s="24" t="str">
        <f>Fixtures!B457</f>
        <v>Monaco</v>
      </c>
      <c r="Q457" s="22">
        <f>VLOOKUP($P457,CornerStats!$A$3:$AE$577,5,FALSE)</f>
        <v>9.1666666666666661</v>
      </c>
      <c r="R457" s="22">
        <f>VLOOKUP($P457,CornerStats!$A$3:$AE$577,7,FALSE)</f>
        <v>9</v>
      </c>
      <c r="S457" s="22">
        <f>VLOOKUP($P457,CornerStats!$A$3:$AE$577,8,FALSE)</f>
        <v>4.333333333333333</v>
      </c>
      <c r="T457" s="22">
        <f>VLOOKUP($P457,CornerStats!$A$3:$AE$577,10,FALSE)</f>
        <v>3.8333333333333335</v>
      </c>
      <c r="U457" s="29">
        <f>VLOOKUP($P457,CornerStats!$A$3:$AE$577,11,FALSE)</f>
        <v>4.833333333333333</v>
      </c>
      <c r="V457" s="29">
        <f>VLOOKUP($P457,CornerStats!$A$3:$AE$577,13,FALSE)</f>
        <v>5.166666666666667</v>
      </c>
      <c r="W457" s="27">
        <f>VLOOKUP($P457,CornerStats!$A$3:$AE$577,14,FALSE)</f>
        <v>0.58333333333333337</v>
      </c>
      <c r="X457" s="27">
        <f>VLOOKUP($P457,CornerStats!$A$3:$AE$577,16,FALSE)</f>
        <v>0.66666666666666663</v>
      </c>
      <c r="Y457" s="27">
        <f>VLOOKUP($P457,CornerStats!$A$3:$AE$577,17,FALSE)</f>
        <v>0.25</v>
      </c>
      <c r="Z457" s="27">
        <f>VLOOKUP($P457,CornerStats!$A$3:$AE$577,19,FALSE)</f>
        <v>0.16666666666666666</v>
      </c>
      <c r="AA457" s="27">
        <f>VLOOKUP($P457,CornerStats!$A$3:$AE$577,20,FALSE)</f>
        <v>0.75</v>
      </c>
      <c r="AB457" s="27">
        <f>VLOOKUP($P457,CornerStats!$A$3:$AE$577,22,FALSE)</f>
        <v>0.83333333333333337</v>
      </c>
    </row>
    <row r="458" spans="1:28" hidden="1" x14ac:dyDescent="0.3">
      <c r="A458" s="22">
        <f>VLOOKUP($M458,CornerStats!$A$3:$AE$577,5,FALSE)</f>
        <v>10.166666666666666</v>
      </c>
      <c r="B458" s="22">
        <f>VLOOKUP($M458,CornerStats!$A$3:$AE$577,6,FALSE)</f>
        <v>9.1666666666666661</v>
      </c>
      <c r="C458" s="22">
        <f>VLOOKUP($M458,CornerStats!$A$3:$AE$577,8,FALSE)</f>
        <v>7.416666666666667</v>
      </c>
      <c r="D458" s="22">
        <f>VLOOKUP($M458,CornerStats!$A$3:$AE$577,9,FALSE)</f>
        <v>6</v>
      </c>
      <c r="E458" s="29">
        <f>VLOOKUP($M458,CornerStats!$A$3:$AE$577,11,FALSE)</f>
        <v>2.75</v>
      </c>
      <c r="F458" s="29">
        <f>VLOOKUP($M458,CornerStats!$A$3:$AE$577,12,FALSE)</f>
        <v>3.1666666666666665</v>
      </c>
      <c r="G458" s="27">
        <f>VLOOKUP($M458,CornerStats!$A$3:$AE$577,14,FALSE)</f>
        <v>0.66666666666666663</v>
      </c>
      <c r="H458" s="27">
        <f>VLOOKUP($M458,CornerStats!$A$3:$AE$577,15,FALSE)</f>
        <v>0.33333333333333331</v>
      </c>
      <c r="I458" s="27">
        <f>VLOOKUP($M458,CornerStats!$A$3:$AE$577,17,FALSE)</f>
        <v>0.5</v>
      </c>
      <c r="J458" s="27">
        <f>VLOOKUP($M458,CornerStats!$A$3:$AE$577,18,FALSE)</f>
        <v>0.33333333333333331</v>
      </c>
      <c r="K458" s="27">
        <f>VLOOKUP($M458,CornerStats!$A$3:$AE$577,20,FALSE)</f>
        <v>0.66666666666666663</v>
      </c>
      <c r="L458" s="27">
        <f>VLOOKUP($M458,CornerStats!$A$3:$AE$577,21,FALSE)</f>
        <v>0.66666666666666663</v>
      </c>
      <c r="M458" s="24" t="str">
        <f>Fixtures!A458</f>
        <v>PSG</v>
      </c>
      <c r="N458" s="24" t="str">
        <f>Fixtures!E458</f>
        <v>Ligue 1</v>
      </c>
      <c r="O458" s="25">
        <f>IF(Fixtures!C458&gt;7,Fixtures!D458)</f>
        <v>43862</v>
      </c>
      <c r="P458" s="24" t="str">
        <f>Fixtures!B458</f>
        <v>Montpellier</v>
      </c>
      <c r="Q458" s="22">
        <f>VLOOKUP($P458,CornerStats!$A$3:$AE$577,5,FALSE)</f>
        <v>9.9166666666666661</v>
      </c>
      <c r="R458" s="22">
        <f>VLOOKUP($P458,CornerStats!$A$3:$AE$577,7,FALSE)</f>
        <v>9.8333333333333339</v>
      </c>
      <c r="S458" s="22">
        <f>VLOOKUP($P458,CornerStats!$A$3:$AE$577,8,FALSE)</f>
        <v>5.25</v>
      </c>
      <c r="T458" s="22">
        <f>VLOOKUP($P458,CornerStats!$A$3:$AE$577,10,FALSE)</f>
        <v>4.166666666666667</v>
      </c>
      <c r="U458" s="29">
        <f>VLOOKUP($P458,CornerStats!$A$3:$AE$577,11,FALSE)</f>
        <v>4.666666666666667</v>
      </c>
      <c r="V458" s="29">
        <f>VLOOKUP($P458,CornerStats!$A$3:$AE$577,13,FALSE)</f>
        <v>5.666666666666667</v>
      </c>
      <c r="W458" s="27">
        <f>VLOOKUP($P458,CornerStats!$A$3:$AE$577,14,FALSE)</f>
        <v>0.5</v>
      </c>
      <c r="X458" s="27">
        <f>VLOOKUP($P458,CornerStats!$A$3:$AE$577,16,FALSE)</f>
        <v>0.33333333333333331</v>
      </c>
      <c r="Y458" s="27">
        <f>VLOOKUP($P458,CornerStats!$A$3:$AE$577,17,FALSE)</f>
        <v>0.33333333333333331</v>
      </c>
      <c r="Z458" s="27">
        <f>VLOOKUP($P458,CornerStats!$A$3:$AE$577,19,FALSE)</f>
        <v>0.33333333333333331</v>
      </c>
      <c r="AA458" s="27">
        <f>VLOOKUP($P458,CornerStats!$A$3:$AE$577,20,FALSE)</f>
        <v>0.66666666666666663</v>
      </c>
      <c r="AB458" s="27">
        <f>VLOOKUP($P458,CornerStats!$A$3:$AE$577,22,FALSE)</f>
        <v>0.66666666666666663</v>
      </c>
    </row>
    <row r="459" spans="1:28" hidden="1" x14ac:dyDescent="0.3">
      <c r="A459" s="22">
        <f>VLOOKUP($M459,CornerStats!$A$3:$AE$577,5,FALSE)</f>
        <v>9.3333333333333339</v>
      </c>
      <c r="B459" s="22">
        <f>VLOOKUP($M459,CornerStats!$A$3:$AE$577,6,FALSE)</f>
        <v>9.5714285714285712</v>
      </c>
      <c r="C459" s="22">
        <f>VLOOKUP($M459,CornerStats!$A$3:$AE$577,8,FALSE)</f>
        <v>5.5</v>
      </c>
      <c r="D459" s="22">
        <f>VLOOKUP($M459,CornerStats!$A$3:$AE$577,9,FALSE)</f>
        <v>6.1428571428571432</v>
      </c>
      <c r="E459" s="29">
        <f>VLOOKUP($M459,CornerStats!$A$3:$AE$577,11,FALSE)</f>
        <v>3.8333333333333335</v>
      </c>
      <c r="F459" s="29">
        <f>VLOOKUP($M459,CornerStats!$A$3:$AE$577,12,FALSE)</f>
        <v>3.4285714285714284</v>
      </c>
      <c r="G459" s="27">
        <f>VLOOKUP($M459,CornerStats!$A$3:$AE$577,14,FALSE)</f>
        <v>0.41666666666666669</v>
      </c>
      <c r="H459" s="27">
        <f>VLOOKUP($M459,CornerStats!$A$3:$AE$577,15,FALSE)</f>
        <v>0.5714285714285714</v>
      </c>
      <c r="I459" s="27">
        <f>VLOOKUP($M459,CornerStats!$A$3:$AE$577,17,FALSE)</f>
        <v>0.33333333333333331</v>
      </c>
      <c r="J459" s="27">
        <f>VLOOKUP($M459,CornerStats!$A$3:$AE$577,18,FALSE)</f>
        <v>0.42857142857142855</v>
      </c>
      <c r="K459" s="27">
        <f>VLOOKUP($M459,CornerStats!$A$3:$AE$577,20,FALSE)</f>
        <v>0.66666666666666663</v>
      </c>
      <c r="L459" s="27">
        <f>VLOOKUP($M459,CornerStats!$A$3:$AE$577,21,FALSE)</f>
        <v>0.5714285714285714</v>
      </c>
      <c r="M459" s="24" t="str">
        <f>Fixtures!A459</f>
        <v>Angers SCO</v>
      </c>
      <c r="N459" s="24" t="str">
        <f>Fixtures!E459</f>
        <v>Ligue 1</v>
      </c>
      <c r="O459" s="25">
        <f>IF(Fixtures!C459&gt;7,Fixtures!D459)</f>
        <v>43862</v>
      </c>
      <c r="P459" s="24" t="str">
        <f>Fixtures!B459</f>
        <v>Reims</v>
      </c>
      <c r="Q459" s="22">
        <f>VLOOKUP($P459,CornerStats!$A$3:$AE$577,5,FALSE)</f>
        <v>9.3333333333333339</v>
      </c>
      <c r="R459" s="22">
        <f>VLOOKUP($P459,CornerStats!$A$3:$AE$577,7,FALSE)</f>
        <v>10</v>
      </c>
      <c r="S459" s="22">
        <f>VLOOKUP($P459,CornerStats!$A$3:$AE$577,8,FALSE)</f>
        <v>4.333333333333333</v>
      </c>
      <c r="T459" s="22">
        <f>VLOOKUP($P459,CornerStats!$A$3:$AE$577,10,FALSE)</f>
        <v>4.333333333333333</v>
      </c>
      <c r="U459" s="29">
        <f>VLOOKUP($P459,CornerStats!$A$3:$AE$577,11,FALSE)</f>
        <v>5</v>
      </c>
      <c r="V459" s="29">
        <f>VLOOKUP($P459,CornerStats!$A$3:$AE$577,13,FALSE)</f>
        <v>5.666666666666667</v>
      </c>
      <c r="W459" s="27">
        <f>VLOOKUP($P459,CornerStats!$A$3:$AE$577,14,FALSE)</f>
        <v>0.66666666666666663</v>
      </c>
      <c r="X459" s="27">
        <f>VLOOKUP($P459,CornerStats!$A$3:$AE$577,16,FALSE)</f>
        <v>0.66666666666666663</v>
      </c>
      <c r="Y459" s="27">
        <f>VLOOKUP($P459,CornerStats!$A$3:$AE$577,17,FALSE)</f>
        <v>0.33333333333333331</v>
      </c>
      <c r="Z459" s="27">
        <f>VLOOKUP($P459,CornerStats!$A$3:$AE$577,19,FALSE)</f>
        <v>0.5</v>
      </c>
      <c r="AA459" s="27">
        <f>VLOOKUP($P459,CornerStats!$A$3:$AE$577,20,FALSE)</f>
        <v>0.75</v>
      </c>
      <c r="AB459" s="27">
        <f>VLOOKUP($P459,CornerStats!$A$3:$AE$577,22,FALSE)</f>
        <v>0.66666666666666663</v>
      </c>
    </row>
    <row r="460" spans="1:28" hidden="1" x14ac:dyDescent="0.3">
      <c r="A460" s="22">
        <f>VLOOKUP($M460,CornerStats!$A$3:$AE$577,5,FALSE)</f>
        <v>9</v>
      </c>
      <c r="B460" s="22">
        <f>VLOOKUP($M460,CornerStats!$A$3:$AE$577,6,FALSE)</f>
        <v>8.6666666666666661</v>
      </c>
      <c r="C460" s="22">
        <f>VLOOKUP($M460,CornerStats!$A$3:$AE$577,8,FALSE)</f>
        <v>4.916666666666667</v>
      </c>
      <c r="D460" s="22">
        <f>VLOOKUP($M460,CornerStats!$A$3:$AE$577,9,FALSE)</f>
        <v>4.833333333333333</v>
      </c>
      <c r="E460" s="29">
        <f>VLOOKUP($M460,CornerStats!$A$3:$AE$577,11,FALSE)</f>
        <v>4.083333333333333</v>
      </c>
      <c r="F460" s="29">
        <f>VLOOKUP($M460,CornerStats!$A$3:$AE$577,12,FALSE)</f>
        <v>3.8333333333333335</v>
      </c>
      <c r="G460" s="27">
        <f>VLOOKUP($M460,CornerStats!$A$3:$AE$577,14,FALSE)</f>
        <v>0.5</v>
      </c>
      <c r="H460" s="27">
        <f>VLOOKUP($M460,CornerStats!$A$3:$AE$577,15,FALSE)</f>
        <v>0.5</v>
      </c>
      <c r="I460" s="27">
        <f>VLOOKUP($M460,CornerStats!$A$3:$AE$577,17,FALSE)</f>
        <v>0.41666666666666669</v>
      </c>
      <c r="J460" s="27">
        <f>VLOOKUP($M460,CornerStats!$A$3:$AE$577,18,FALSE)</f>
        <v>0.33333333333333331</v>
      </c>
      <c r="K460" s="27">
        <f>VLOOKUP($M460,CornerStats!$A$3:$AE$577,20,FALSE)</f>
        <v>0.75</v>
      </c>
      <c r="L460" s="27">
        <f>VLOOKUP($M460,CornerStats!$A$3:$AE$577,21,FALSE)</f>
        <v>1</v>
      </c>
      <c r="M460" s="24" t="str">
        <f>Fixtures!A460</f>
        <v>Strasbourg</v>
      </c>
      <c r="N460" s="24" t="str">
        <f>Fixtures!E460</f>
        <v>Ligue 1</v>
      </c>
      <c r="O460" s="25">
        <f>IF(Fixtures!C460&gt;7,Fixtures!D460)</f>
        <v>43862</v>
      </c>
      <c r="P460" s="24" t="str">
        <f>Fixtures!B460</f>
        <v>Lille</v>
      </c>
      <c r="Q460" s="22">
        <f>VLOOKUP($P460,CornerStats!$A$3:$AE$577,5,FALSE)</f>
        <v>9.4166666666666661</v>
      </c>
      <c r="R460" s="22">
        <f>VLOOKUP($P460,CornerStats!$A$3:$AE$577,7,FALSE)</f>
        <v>9.5</v>
      </c>
      <c r="S460" s="22">
        <f>VLOOKUP($P460,CornerStats!$A$3:$AE$577,8,FALSE)</f>
        <v>4.916666666666667</v>
      </c>
      <c r="T460" s="22">
        <f>VLOOKUP($P460,CornerStats!$A$3:$AE$577,10,FALSE)</f>
        <v>5.333333333333333</v>
      </c>
      <c r="U460" s="29">
        <f>VLOOKUP($P460,CornerStats!$A$3:$AE$577,11,FALSE)</f>
        <v>4.5</v>
      </c>
      <c r="V460" s="29">
        <f>VLOOKUP($P460,CornerStats!$A$3:$AE$577,13,FALSE)</f>
        <v>4.166666666666667</v>
      </c>
      <c r="W460" s="27">
        <f>VLOOKUP($P460,CornerStats!$A$3:$AE$577,14,FALSE)</f>
        <v>0.41666666666666669</v>
      </c>
      <c r="X460" s="27">
        <f>VLOOKUP($P460,CornerStats!$A$3:$AE$577,16,FALSE)</f>
        <v>0.5</v>
      </c>
      <c r="Y460" s="27">
        <f>VLOOKUP($P460,CornerStats!$A$3:$AE$577,17,FALSE)</f>
        <v>0.41666666666666669</v>
      </c>
      <c r="Z460" s="27">
        <f>VLOOKUP($P460,CornerStats!$A$3:$AE$577,19,FALSE)</f>
        <v>0.5</v>
      </c>
      <c r="AA460" s="27">
        <f>VLOOKUP($P460,CornerStats!$A$3:$AE$577,20,FALSE)</f>
        <v>0.66666666666666663</v>
      </c>
      <c r="AB460" s="27">
        <f>VLOOKUP($P460,CornerStats!$A$3:$AE$577,22,FALSE)</f>
        <v>0.66666666666666663</v>
      </c>
    </row>
    <row r="461" spans="1:28" hidden="1" x14ac:dyDescent="0.3">
      <c r="A461" s="22">
        <f>VLOOKUP($M461,CornerStats!$A$3:$AE$577,5,FALSE)</f>
        <v>9.4166666666666661</v>
      </c>
      <c r="B461" s="22">
        <f>VLOOKUP($M461,CornerStats!$A$3:$AE$577,6,FALSE)</f>
        <v>8.8333333333333339</v>
      </c>
      <c r="C461" s="22">
        <f>VLOOKUP($M461,CornerStats!$A$3:$AE$577,8,FALSE)</f>
        <v>3.9166666666666665</v>
      </c>
      <c r="D461" s="22">
        <f>VLOOKUP($M461,CornerStats!$A$3:$AE$577,9,FALSE)</f>
        <v>3</v>
      </c>
      <c r="E461" s="29">
        <f>VLOOKUP($M461,CornerStats!$A$3:$AE$577,11,FALSE)</f>
        <v>5.5</v>
      </c>
      <c r="F461" s="29">
        <f>VLOOKUP($M461,CornerStats!$A$3:$AE$577,12,FALSE)</f>
        <v>5.833333333333333</v>
      </c>
      <c r="G461" s="27">
        <f>VLOOKUP($M461,CornerStats!$A$3:$AE$577,14,FALSE)</f>
        <v>0.66666666666666663</v>
      </c>
      <c r="H461" s="27">
        <f>VLOOKUP($M461,CornerStats!$A$3:$AE$577,15,FALSE)</f>
        <v>0.5</v>
      </c>
      <c r="I461" s="27">
        <f>VLOOKUP($M461,CornerStats!$A$3:$AE$577,17,FALSE)</f>
        <v>0.33333333333333331</v>
      </c>
      <c r="J461" s="27">
        <f>VLOOKUP($M461,CornerStats!$A$3:$AE$577,18,FALSE)</f>
        <v>0.33333333333333331</v>
      </c>
      <c r="K461" s="27">
        <f>VLOOKUP($M461,CornerStats!$A$3:$AE$577,20,FALSE)</f>
        <v>0.66666666666666663</v>
      </c>
      <c r="L461" s="27">
        <f>VLOOKUP($M461,CornerStats!$A$3:$AE$577,21,FALSE)</f>
        <v>0.66666666666666663</v>
      </c>
      <c r="M461" s="24" t="str">
        <f>Fixtures!A461</f>
        <v>Amiens SC</v>
      </c>
      <c r="N461" s="24" t="str">
        <f>Fixtures!E461</f>
        <v>Ligue 1</v>
      </c>
      <c r="O461" s="25">
        <f>IF(Fixtures!C461&gt;7,Fixtures!D461)</f>
        <v>43862</v>
      </c>
      <c r="P461" s="24" t="str">
        <f>Fixtures!B461</f>
        <v>Toulouse</v>
      </c>
      <c r="Q461" s="22">
        <f>VLOOKUP($P461,CornerStats!$A$3:$AE$577,5,FALSE)</f>
        <v>11.166666666666666</v>
      </c>
      <c r="R461" s="22">
        <f>VLOOKUP($P461,CornerStats!$A$3:$AE$577,7,FALSE)</f>
        <v>12.166666666666666</v>
      </c>
      <c r="S461" s="22">
        <f>VLOOKUP($P461,CornerStats!$A$3:$AE$577,8,FALSE)</f>
        <v>5.166666666666667</v>
      </c>
      <c r="T461" s="22">
        <f>VLOOKUP($P461,CornerStats!$A$3:$AE$577,10,FALSE)</f>
        <v>5.5</v>
      </c>
      <c r="U461" s="29">
        <f>VLOOKUP($P461,CornerStats!$A$3:$AE$577,11,FALSE)</f>
        <v>6</v>
      </c>
      <c r="V461" s="29">
        <f>VLOOKUP($P461,CornerStats!$A$3:$AE$577,13,FALSE)</f>
        <v>6.666666666666667</v>
      </c>
      <c r="W461" s="27">
        <f>VLOOKUP($P461,CornerStats!$A$3:$AE$577,14,FALSE)</f>
        <v>0.83333333333333337</v>
      </c>
      <c r="X461" s="27">
        <f>VLOOKUP($P461,CornerStats!$A$3:$AE$577,16,FALSE)</f>
        <v>1</v>
      </c>
      <c r="Y461" s="27">
        <f>VLOOKUP($P461,CornerStats!$A$3:$AE$577,17,FALSE)</f>
        <v>0.58333333333333337</v>
      </c>
      <c r="Z461" s="27">
        <f>VLOOKUP($P461,CornerStats!$A$3:$AE$577,19,FALSE)</f>
        <v>0.83333333333333337</v>
      </c>
      <c r="AA461" s="27">
        <f>VLOOKUP($P461,CornerStats!$A$3:$AE$577,20,FALSE)</f>
        <v>0.5</v>
      </c>
      <c r="AB461" s="27">
        <f>VLOOKUP($P461,CornerStats!$A$3:$AE$577,22,FALSE)</f>
        <v>0.33333333333333331</v>
      </c>
    </row>
    <row r="462" spans="1:28" hidden="1" x14ac:dyDescent="0.3">
      <c r="A462" s="22">
        <f>VLOOKUP($M462,CornerStats!$A$3:$AE$577,5,FALSE)</f>
        <v>9.6666666666666661</v>
      </c>
      <c r="B462" s="22">
        <f>VLOOKUP($M462,CornerStats!$A$3:$AE$577,6,FALSE)</f>
        <v>11.5</v>
      </c>
      <c r="C462" s="22">
        <f>VLOOKUP($M462,CornerStats!$A$3:$AE$577,8,FALSE)</f>
        <v>4.25</v>
      </c>
      <c r="D462" s="22">
        <f>VLOOKUP($M462,CornerStats!$A$3:$AE$577,9,FALSE)</f>
        <v>4.333333333333333</v>
      </c>
      <c r="E462" s="29">
        <f>VLOOKUP($M462,CornerStats!$A$3:$AE$577,11,FALSE)</f>
        <v>5.416666666666667</v>
      </c>
      <c r="F462" s="29">
        <f>VLOOKUP($M462,CornerStats!$A$3:$AE$577,12,FALSE)</f>
        <v>7.166666666666667</v>
      </c>
      <c r="G462" s="27">
        <f>VLOOKUP($M462,CornerStats!$A$3:$AE$577,14,FALSE)</f>
        <v>0.66666666666666663</v>
      </c>
      <c r="H462" s="27">
        <f>VLOOKUP($M462,CornerStats!$A$3:$AE$577,15,FALSE)</f>
        <v>0.83333333333333337</v>
      </c>
      <c r="I462" s="27">
        <f>VLOOKUP($M462,CornerStats!$A$3:$AE$577,17,FALSE)</f>
        <v>0.25</v>
      </c>
      <c r="J462" s="27">
        <f>VLOOKUP($M462,CornerStats!$A$3:$AE$577,18,FALSE)</f>
        <v>0.5</v>
      </c>
      <c r="K462" s="27">
        <f>VLOOKUP($M462,CornerStats!$A$3:$AE$577,20,FALSE)</f>
        <v>0.75</v>
      </c>
      <c r="L462" s="27">
        <f>VLOOKUP($M462,CornerStats!$A$3:$AE$577,21,FALSE)</f>
        <v>0.5</v>
      </c>
      <c r="M462" s="24" t="str">
        <f>Fixtures!A462</f>
        <v>Bordeaux</v>
      </c>
      <c r="N462" s="24" t="str">
        <f>Fixtures!E462</f>
        <v>Ligue 1</v>
      </c>
      <c r="O462" s="25">
        <f>IF(Fixtures!C462&gt;7,Fixtures!D462)</f>
        <v>43862</v>
      </c>
      <c r="P462" s="24" t="str">
        <f>Fixtures!B462</f>
        <v>Olympique Marseille</v>
      </c>
      <c r="Q462" s="22">
        <f>VLOOKUP($P462,CornerStats!$A$3:$AE$577,5,FALSE)</f>
        <v>10.166666666666666</v>
      </c>
      <c r="R462" s="22">
        <f>VLOOKUP($P462,CornerStats!$A$3:$AE$577,7,FALSE)</f>
        <v>9.3333333333333339</v>
      </c>
      <c r="S462" s="22">
        <f>VLOOKUP($P462,CornerStats!$A$3:$AE$577,8,FALSE)</f>
        <v>5.333333333333333</v>
      </c>
      <c r="T462" s="22">
        <f>VLOOKUP($P462,CornerStats!$A$3:$AE$577,10,FALSE)</f>
        <v>3.8333333333333335</v>
      </c>
      <c r="U462" s="29">
        <f>VLOOKUP($P462,CornerStats!$A$3:$AE$577,11,FALSE)</f>
        <v>4.833333333333333</v>
      </c>
      <c r="V462" s="29">
        <f>VLOOKUP($P462,CornerStats!$A$3:$AE$577,13,FALSE)</f>
        <v>5.5</v>
      </c>
      <c r="W462" s="27">
        <f>VLOOKUP($P462,CornerStats!$A$3:$AE$577,14,FALSE)</f>
        <v>0.66666666666666663</v>
      </c>
      <c r="X462" s="27">
        <f>VLOOKUP($P462,CornerStats!$A$3:$AE$577,16,FALSE)</f>
        <v>0.66666666666666663</v>
      </c>
      <c r="Y462" s="27">
        <f>VLOOKUP($P462,CornerStats!$A$3:$AE$577,17,FALSE)</f>
        <v>0.41666666666666669</v>
      </c>
      <c r="Z462" s="27">
        <f>VLOOKUP($P462,CornerStats!$A$3:$AE$577,19,FALSE)</f>
        <v>0.16666666666666666</v>
      </c>
      <c r="AA462" s="27">
        <f>VLOOKUP($P462,CornerStats!$A$3:$AE$577,20,FALSE)</f>
        <v>0.83333333333333337</v>
      </c>
      <c r="AB462" s="27">
        <f>VLOOKUP($P462,CornerStats!$A$3:$AE$577,22,FALSE)</f>
        <v>1</v>
      </c>
    </row>
    <row r="463" spans="1:28" hidden="1" x14ac:dyDescent="0.3">
      <c r="A463" s="22">
        <f>VLOOKUP($M463,CornerStats!$A$3:$AE$577,5,FALSE)</f>
        <v>8.9166666666666661</v>
      </c>
      <c r="B463" s="22">
        <f>VLOOKUP($M463,CornerStats!$A$3:$AE$577,6,FALSE)</f>
        <v>9</v>
      </c>
      <c r="C463" s="22">
        <f>VLOOKUP($M463,CornerStats!$A$3:$AE$577,8,FALSE)</f>
        <v>4.333333333333333</v>
      </c>
      <c r="D463" s="22">
        <f>VLOOKUP($M463,CornerStats!$A$3:$AE$577,9,FALSE)</f>
        <v>4.166666666666667</v>
      </c>
      <c r="E463" s="29">
        <f>VLOOKUP($M463,CornerStats!$A$3:$AE$577,11,FALSE)</f>
        <v>4.583333333333333</v>
      </c>
      <c r="F463" s="29">
        <f>VLOOKUP($M463,CornerStats!$A$3:$AE$577,12,FALSE)</f>
        <v>4.833333333333333</v>
      </c>
      <c r="G463" s="27">
        <f>VLOOKUP($M463,CornerStats!$A$3:$AE$577,14,FALSE)</f>
        <v>0.66666666666666663</v>
      </c>
      <c r="H463" s="27">
        <f>VLOOKUP($M463,CornerStats!$A$3:$AE$577,15,FALSE)</f>
        <v>0.66666666666666663</v>
      </c>
      <c r="I463" s="27">
        <f>VLOOKUP($M463,CornerStats!$A$3:$AE$577,17,FALSE)</f>
        <v>0.25</v>
      </c>
      <c r="J463" s="27">
        <f>VLOOKUP($M463,CornerStats!$A$3:$AE$577,18,FALSE)</f>
        <v>0.16666666666666666</v>
      </c>
      <c r="K463" s="27">
        <f>VLOOKUP($M463,CornerStats!$A$3:$AE$577,20,FALSE)</f>
        <v>0.91666666666666663</v>
      </c>
      <c r="L463" s="27">
        <f>VLOOKUP($M463,CornerStats!$A$3:$AE$577,21,FALSE)</f>
        <v>1</v>
      </c>
      <c r="M463" s="24" t="str">
        <f>Fixtures!A463</f>
        <v>Metz</v>
      </c>
      <c r="N463" s="24" t="str">
        <f>Fixtures!E463</f>
        <v>Ligue 1</v>
      </c>
      <c r="O463" s="25">
        <f>IF(Fixtures!C463&gt;7,Fixtures!D463)</f>
        <v>43862</v>
      </c>
      <c r="P463" s="24" t="str">
        <f>Fixtures!B463</f>
        <v>Saint-Etienne</v>
      </c>
      <c r="Q463" s="22">
        <f>VLOOKUP($P463,CornerStats!$A$3:$AE$577,5,FALSE)</f>
        <v>10.583333333333334</v>
      </c>
      <c r="R463" s="22">
        <f>VLOOKUP($P463,CornerStats!$A$3:$AE$577,7,FALSE)</f>
        <v>12.333333333333334</v>
      </c>
      <c r="S463" s="22">
        <f>VLOOKUP($P463,CornerStats!$A$3:$AE$577,8,FALSE)</f>
        <v>5.083333333333333</v>
      </c>
      <c r="T463" s="22">
        <f>VLOOKUP($P463,CornerStats!$A$3:$AE$577,10,FALSE)</f>
        <v>4.666666666666667</v>
      </c>
      <c r="U463" s="29">
        <f>VLOOKUP($P463,CornerStats!$A$3:$AE$577,11,FALSE)</f>
        <v>5.5</v>
      </c>
      <c r="V463" s="29">
        <f>VLOOKUP($P463,CornerStats!$A$3:$AE$577,13,FALSE)</f>
        <v>7.666666666666667</v>
      </c>
      <c r="W463" s="27">
        <f>VLOOKUP($P463,CornerStats!$A$3:$AE$577,14,FALSE)</f>
        <v>0.66666666666666663</v>
      </c>
      <c r="X463" s="27">
        <f>VLOOKUP($P463,CornerStats!$A$3:$AE$577,16,FALSE)</f>
        <v>0.83333333333333337</v>
      </c>
      <c r="Y463" s="27">
        <f>VLOOKUP($P463,CornerStats!$A$3:$AE$577,17,FALSE)</f>
        <v>0.5</v>
      </c>
      <c r="Z463" s="27">
        <f>VLOOKUP($P463,CornerStats!$A$3:$AE$577,19,FALSE)</f>
        <v>0.66666666666666663</v>
      </c>
      <c r="AA463" s="27">
        <f>VLOOKUP($P463,CornerStats!$A$3:$AE$577,20,FALSE)</f>
        <v>0.58333333333333337</v>
      </c>
      <c r="AB463" s="27">
        <f>VLOOKUP($P463,CornerStats!$A$3:$AE$577,22,FALSE)</f>
        <v>0.5</v>
      </c>
    </row>
    <row r="464" spans="1:28" hidden="1" x14ac:dyDescent="0.3">
      <c r="A464" s="22">
        <f>VLOOKUP($M464,CornerStats!$A$3:$AE$577,5,FALSE)</f>
        <v>11.7</v>
      </c>
      <c r="B464" s="22">
        <f>VLOOKUP($M464,CornerStats!$A$3:$AE$577,6,FALSE)</f>
        <v>10.8</v>
      </c>
      <c r="C464" s="22">
        <f>VLOOKUP($M464,CornerStats!$A$3:$AE$577,8,FALSE)</f>
        <v>7.2</v>
      </c>
      <c r="D464" s="22">
        <f>VLOOKUP($M464,CornerStats!$A$3:$AE$577,9,FALSE)</f>
        <v>7.8</v>
      </c>
      <c r="E464" s="29">
        <f>VLOOKUP($M464,CornerStats!$A$3:$AE$577,11,FALSE)</f>
        <v>4.5</v>
      </c>
      <c r="F464" s="29">
        <f>VLOOKUP($M464,CornerStats!$A$3:$AE$577,12,FALSE)</f>
        <v>3</v>
      </c>
      <c r="G464" s="27">
        <f>VLOOKUP($M464,CornerStats!$A$3:$AE$577,14,FALSE)</f>
        <v>0.9</v>
      </c>
      <c r="H464" s="27">
        <f>VLOOKUP($M464,CornerStats!$A$3:$AE$577,15,FALSE)</f>
        <v>0.8</v>
      </c>
      <c r="I464" s="27">
        <f>VLOOKUP($M464,CornerStats!$A$3:$AE$577,17,FALSE)</f>
        <v>0.6</v>
      </c>
      <c r="J464" s="27">
        <f>VLOOKUP($M464,CornerStats!$A$3:$AE$577,18,FALSE)</f>
        <v>0.4</v>
      </c>
      <c r="K464" s="27">
        <f>VLOOKUP($M464,CornerStats!$A$3:$AE$577,20,FALSE)</f>
        <v>0.6</v>
      </c>
      <c r="L464" s="27">
        <f>VLOOKUP($M464,CornerStats!$A$3:$AE$577,21,FALSE)</f>
        <v>0.8</v>
      </c>
      <c r="M464" s="24" t="str">
        <f>Fixtures!A464</f>
        <v>Borussia Dortmund</v>
      </c>
      <c r="N464" s="24" t="str">
        <f>Fixtures!E464</f>
        <v>Bundesliga</v>
      </c>
      <c r="O464" s="25">
        <f>IF(Fixtures!C464&gt;7,Fixtures!D464)</f>
        <v>43862</v>
      </c>
      <c r="P464" s="24" t="str">
        <f>Fixtures!B464</f>
        <v>Union Berlin</v>
      </c>
      <c r="Q464" s="22">
        <f>VLOOKUP($P464,CornerStats!$A$3:$AE$577,5,FALSE)</f>
        <v>8.6999999999999993</v>
      </c>
      <c r="R464" s="22">
        <f>VLOOKUP($P464,CornerStats!$A$3:$AE$577,7,FALSE)</f>
        <v>8.75</v>
      </c>
      <c r="S464" s="22">
        <f>VLOOKUP($P464,CornerStats!$A$3:$AE$577,8,FALSE)</f>
        <v>3.6</v>
      </c>
      <c r="T464" s="22">
        <f>VLOOKUP($P464,CornerStats!$A$3:$AE$577,10,FALSE)</f>
        <v>2.75</v>
      </c>
      <c r="U464" s="29">
        <f>VLOOKUP($P464,CornerStats!$A$3:$AE$577,11,FALSE)</f>
        <v>5.0999999999999996</v>
      </c>
      <c r="V464" s="29">
        <f>VLOOKUP($P464,CornerStats!$A$3:$AE$577,13,FALSE)</f>
        <v>6</v>
      </c>
      <c r="W464" s="27">
        <f>VLOOKUP($P464,CornerStats!$A$3:$AE$577,14,FALSE)</f>
        <v>0.7</v>
      </c>
      <c r="X464" s="27">
        <f>VLOOKUP($P464,CornerStats!$A$3:$AE$577,16,FALSE)</f>
        <v>0.75</v>
      </c>
      <c r="Y464" s="27">
        <f>VLOOKUP($P464,CornerStats!$A$3:$AE$577,17,FALSE)</f>
        <v>0.2</v>
      </c>
      <c r="Z464" s="27">
        <f>VLOOKUP($P464,CornerStats!$A$3:$AE$577,19,FALSE)</f>
        <v>0</v>
      </c>
      <c r="AA464" s="27">
        <f>VLOOKUP($P464,CornerStats!$A$3:$AE$577,20,FALSE)</f>
        <v>1</v>
      </c>
      <c r="AB464" s="27">
        <f>VLOOKUP($P464,CornerStats!$A$3:$AE$577,22,FALSE)</f>
        <v>1</v>
      </c>
    </row>
    <row r="465" spans="1:28" hidden="1" x14ac:dyDescent="0.3">
      <c r="A465" s="22">
        <f>VLOOKUP($M465,CornerStats!$A$3:$AE$577,5,FALSE)</f>
        <v>8.6</v>
      </c>
      <c r="B465" s="22">
        <f>VLOOKUP($M465,CornerStats!$A$3:$AE$577,6,FALSE)</f>
        <v>7.8</v>
      </c>
      <c r="C465" s="22">
        <f>VLOOKUP($M465,CornerStats!$A$3:$AE$577,8,FALSE)</f>
        <v>4.3</v>
      </c>
      <c r="D465" s="22">
        <f>VLOOKUP($M465,CornerStats!$A$3:$AE$577,9,FALSE)</f>
        <v>4.2</v>
      </c>
      <c r="E465" s="29">
        <f>VLOOKUP($M465,CornerStats!$A$3:$AE$577,11,FALSE)</f>
        <v>4.3</v>
      </c>
      <c r="F465" s="29">
        <f>VLOOKUP($M465,CornerStats!$A$3:$AE$577,12,FALSE)</f>
        <v>3.6</v>
      </c>
      <c r="G465" s="27">
        <f>VLOOKUP($M465,CornerStats!$A$3:$AE$577,14,FALSE)</f>
        <v>0.6</v>
      </c>
      <c r="H465" s="27">
        <f>VLOOKUP($M465,CornerStats!$A$3:$AE$577,15,FALSE)</f>
        <v>0.4</v>
      </c>
      <c r="I465" s="27">
        <f>VLOOKUP($M465,CornerStats!$A$3:$AE$577,17,FALSE)</f>
        <v>0.3</v>
      </c>
      <c r="J465" s="27">
        <f>VLOOKUP($M465,CornerStats!$A$3:$AE$577,18,FALSE)</f>
        <v>0.2</v>
      </c>
      <c r="K465" s="27">
        <f>VLOOKUP($M465,CornerStats!$A$3:$AE$577,20,FALSE)</f>
        <v>0.8</v>
      </c>
      <c r="L465" s="27">
        <f>VLOOKUP($M465,CornerStats!$A$3:$AE$577,21,FALSE)</f>
        <v>0.8</v>
      </c>
      <c r="M465" s="24" t="str">
        <f>Fixtures!A465</f>
        <v>RB Leipzig</v>
      </c>
      <c r="N465" s="24" t="str">
        <f>Fixtures!E465</f>
        <v>Bundesliga</v>
      </c>
      <c r="O465" s="25">
        <f>IF(Fixtures!C465&gt;7,Fixtures!D465)</f>
        <v>43862</v>
      </c>
      <c r="P465" s="24" t="str">
        <f>Fixtures!B465</f>
        <v>Borussia M'gladbach</v>
      </c>
      <c r="Q465" s="22">
        <f>VLOOKUP($P465,CornerStats!$A$3:$AE$577,5,FALSE)</f>
        <v>11.6</v>
      </c>
      <c r="R465" s="22">
        <f>VLOOKUP($P465,CornerStats!$A$3:$AE$577,7,FALSE)</f>
        <v>11.4</v>
      </c>
      <c r="S465" s="22">
        <f>VLOOKUP($P465,CornerStats!$A$3:$AE$577,8,FALSE)</f>
        <v>5.9</v>
      </c>
      <c r="T465" s="22">
        <f>VLOOKUP($P465,CornerStats!$A$3:$AE$577,10,FALSE)</f>
        <v>5</v>
      </c>
      <c r="U465" s="29">
        <f>VLOOKUP($P465,CornerStats!$A$3:$AE$577,11,FALSE)</f>
        <v>5.7</v>
      </c>
      <c r="V465" s="29">
        <f>VLOOKUP($P465,CornerStats!$A$3:$AE$577,13,FALSE)</f>
        <v>6.4</v>
      </c>
      <c r="W465" s="27">
        <f>VLOOKUP($P465,CornerStats!$A$3:$AE$577,14,FALSE)</f>
        <v>0.8</v>
      </c>
      <c r="X465" s="27">
        <f>VLOOKUP($P465,CornerStats!$A$3:$AE$577,16,FALSE)</f>
        <v>0.6</v>
      </c>
      <c r="Y465" s="27">
        <f>VLOOKUP($P465,CornerStats!$A$3:$AE$577,17,FALSE)</f>
        <v>0.7</v>
      </c>
      <c r="Z465" s="27">
        <f>VLOOKUP($P465,CornerStats!$A$3:$AE$577,19,FALSE)</f>
        <v>0.6</v>
      </c>
      <c r="AA465" s="27">
        <f>VLOOKUP($P465,CornerStats!$A$3:$AE$577,20,FALSE)</f>
        <v>0.6</v>
      </c>
      <c r="AB465" s="27">
        <f>VLOOKUP($P465,CornerStats!$A$3:$AE$577,22,FALSE)</f>
        <v>0.6</v>
      </c>
    </row>
    <row r="466" spans="1:28" hidden="1" x14ac:dyDescent="0.3">
      <c r="A466" s="22">
        <f>VLOOKUP($M466,CornerStats!$A$3:$AE$577,5,FALSE)</f>
        <v>11.5</v>
      </c>
      <c r="B466" s="22">
        <f>VLOOKUP($M466,CornerStats!$A$3:$AE$577,6,FALSE)</f>
        <v>10.199999999999999</v>
      </c>
      <c r="C466" s="22">
        <f>VLOOKUP($M466,CornerStats!$A$3:$AE$577,8,FALSE)</f>
        <v>4.2</v>
      </c>
      <c r="D466" s="22">
        <f>VLOOKUP($M466,CornerStats!$A$3:$AE$577,9,FALSE)</f>
        <v>4.8</v>
      </c>
      <c r="E466" s="29">
        <f>VLOOKUP($M466,CornerStats!$A$3:$AE$577,11,FALSE)</f>
        <v>7.3</v>
      </c>
      <c r="F466" s="29">
        <f>VLOOKUP($M466,CornerStats!$A$3:$AE$577,12,FALSE)</f>
        <v>5.4</v>
      </c>
      <c r="G466" s="27">
        <f>VLOOKUP($M466,CornerStats!$A$3:$AE$577,14,FALSE)</f>
        <v>0.7</v>
      </c>
      <c r="H466" s="27">
        <f>VLOOKUP($M466,CornerStats!$A$3:$AE$577,15,FALSE)</f>
        <v>0.6</v>
      </c>
      <c r="I466" s="27">
        <f>VLOOKUP($M466,CornerStats!$A$3:$AE$577,17,FALSE)</f>
        <v>0.5</v>
      </c>
      <c r="J466" s="27">
        <f>VLOOKUP($M466,CornerStats!$A$3:$AE$577,18,FALSE)</f>
        <v>0.4</v>
      </c>
      <c r="K466" s="27">
        <f>VLOOKUP($M466,CornerStats!$A$3:$AE$577,20,FALSE)</f>
        <v>0.6</v>
      </c>
      <c r="L466" s="27">
        <f>VLOOKUP($M466,CornerStats!$A$3:$AE$577,21,FALSE)</f>
        <v>0.8</v>
      </c>
      <c r="M466" s="24" t="str">
        <f>Fixtures!A466</f>
        <v>Hoffenheim</v>
      </c>
      <c r="N466" s="24" t="str">
        <f>Fixtures!E466</f>
        <v>Bundesliga</v>
      </c>
      <c r="O466" s="25">
        <f>IF(Fixtures!C466&gt;7,Fixtures!D466)</f>
        <v>43862</v>
      </c>
      <c r="P466" s="24" t="str">
        <f>Fixtures!B466</f>
        <v>Bayer Leverkusen</v>
      </c>
      <c r="Q466" s="22">
        <f>VLOOKUP($P466,CornerStats!$A$3:$AE$577,5,FALSE)</f>
        <v>8.9</v>
      </c>
      <c r="R466" s="22">
        <f>VLOOKUP($P466,CornerStats!$A$3:$AE$577,7,FALSE)</f>
        <v>5.25</v>
      </c>
      <c r="S466" s="22">
        <f>VLOOKUP($P466,CornerStats!$A$3:$AE$577,8,FALSE)</f>
        <v>7.2</v>
      </c>
      <c r="T466" s="22">
        <f>VLOOKUP($P466,CornerStats!$A$3:$AE$577,10,FALSE)</f>
        <v>3</v>
      </c>
      <c r="U466" s="29">
        <f>VLOOKUP($P466,CornerStats!$A$3:$AE$577,11,FALSE)</f>
        <v>1.7</v>
      </c>
      <c r="V466" s="29">
        <f>VLOOKUP($P466,CornerStats!$A$3:$AE$577,13,FALSE)</f>
        <v>2.25</v>
      </c>
      <c r="W466" s="27">
        <f>VLOOKUP($P466,CornerStats!$A$3:$AE$577,14,FALSE)</f>
        <v>0.5</v>
      </c>
      <c r="X466" s="27">
        <f>VLOOKUP($P466,CornerStats!$A$3:$AE$577,16,FALSE)</f>
        <v>0</v>
      </c>
      <c r="Y466" s="27">
        <f>VLOOKUP($P466,CornerStats!$A$3:$AE$577,17,FALSE)</f>
        <v>0.4</v>
      </c>
      <c r="Z466" s="27">
        <f>VLOOKUP($P466,CornerStats!$A$3:$AE$577,19,FALSE)</f>
        <v>0</v>
      </c>
      <c r="AA466" s="27">
        <f>VLOOKUP($P466,CornerStats!$A$3:$AE$577,20,FALSE)</f>
        <v>0.7</v>
      </c>
      <c r="AB466" s="27">
        <f>VLOOKUP($P466,CornerStats!$A$3:$AE$577,22,FALSE)</f>
        <v>1</v>
      </c>
    </row>
    <row r="467" spans="1:28" hidden="1" x14ac:dyDescent="0.3">
      <c r="A467" s="22">
        <f>VLOOKUP($M467,CornerStats!$A$3:$AE$577,5,FALSE)</f>
        <v>9.9</v>
      </c>
      <c r="B467" s="22">
        <f>VLOOKUP($M467,CornerStats!$A$3:$AE$577,6,FALSE)</f>
        <v>7.8</v>
      </c>
      <c r="C467" s="22">
        <f>VLOOKUP($M467,CornerStats!$A$3:$AE$577,8,FALSE)</f>
        <v>3.9</v>
      </c>
      <c r="D467" s="22">
        <f>VLOOKUP($M467,CornerStats!$A$3:$AE$577,9,FALSE)</f>
        <v>4</v>
      </c>
      <c r="E467" s="29">
        <f>VLOOKUP($M467,CornerStats!$A$3:$AE$577,11,FALSE)</f>
        <v>6</v>
      </c>
      <c r="F467" s="29">
        <f>VLOOKUP($M467,CornerStats!$A$3:$AE$577,12,FALSE)</f>
        <v>3.8</v>
      </c>
      <c r="G467" s="27">
        <f>VLOOKUP($M467,CornerStats!$A$3:$AE$577,14,FALSE)</f>
        <v>0.6</v>
      </c>
      <c r="H467" s="27">
        <f>VLOOKUP($M467,CornerStats!$A$3:$AE$577,15,FALSE)</f>
        <v>0.4</v>
      </c>
      <c r="I467" s="27">
        <f>VLOOKUP($M467,CornerStats!$A$3:$AE$577,17,FALSE)</f>
        <v>0.5</v>
      </c>
      <c r="J467" s="27">
        <f>VLOOKUP($M467,CornerStats!$A$3:$AE$577,18,FALSE)</f>
        <v>0.2</v>
      </c>
      <c r="K467" s="27">
        <f>VLOOKUP($M467,CornerStats!$A$3:$AE$577,20,FALSE)</f>
        <v>0.8</v>
      </c>
      <c r="L467" s="27">
        <f>VLOOKUP($M467,CornerStats!$A$3:$AE$577,21,FALSE)</f>
        <v>1</v>
      </c>
      <c r="M467" s="24" t="str">
        <f>Fixtures!A467</f>
        <v>Fortuna Dusseldorf</v>
      </c>
      <c r="N467" s="24" t="str">
        <f>Fixtures!E467</f>
        <v>Bundesliga</v>
      </c>
      <c r="O467" s="25">
        <f>IF(Fixtures!C467&gt;7,Fixtures!D467)</f>
        <v>43862</v>
      </c>
      <c r="P467" s="24" t="str">
        <f>Fixtures!B467</f>
        <v>Eintracht Frankfurt</v>
      </c>
      <c r="Q467" s="22">
        <f>VLOOKUP($P467,CornerStats!$A$3:$AE$577,5,FALSE)</f>
        <v>9</v>
      </c>
      <c r="R467" s="22">
        <f>VLOOKUP($P467,CornerStats!$A$3:$AE$577,7,FALSE)</f>
        <v>9.5</v>
      </c>
      <c r="S467" s="22">
        <f>VLOOKUP($P467,CornerStats!$A$3:$AE$577,8,FALSE)</f>
        <v>5.9</v>
      </c>
      <c r="T467" s="22">
        <f>VLOOKUP($P467,CornerStats!$A$3:$AE$577,10,FALSE)</f>
        <v>5.75</v>
      </c>
      <c r="U467" s="29">
        <f>VLOOKUP($P467,CornerStats!$A$3:$AE$577,11,FALSE)</f>
        <v>3.1</v>
      </c>
      <c r="V467" s="29">
        <f>VLOOKUP($P467,CornerStats!$A$3:$AE$577,13,FALSE)</f>
        <v>3.75</v>
      </c>
      <c r="W467" s="27">
        <f>VLOOKUP($P467,CornerStats!$A$3:$AE$577,14,FALSE)</f>
        <v>0.6</v>
      </c>
      <c r="X467" s="27">
        <f>VLOOKUP($P467,CornerStats!$A$3:$AE$577,16,FALSE)</f>
        <v>0.75</v>
      </c>
      <c r="Y467" s="27">
        <f>VLOOKUP($P467,CornerStats!$A$3:$AE$577,17,FALSE)</f>
        <v>0.5</v>
      </c>
      <c r="Z467" s="27">
        <f>VLOOKUP($P467,CornerStats!$A$3:$AE$577,19,FALSE)</f>
        <v>0.5</v>
      </c>
      <c r="AA467" s="27">
        <f>VLOOKUP($P467,CornerStats!$A$3:$AE$577,20,FALSE)</f>
        <v>0.7</v>
      </c>
      <c r="AB467" s="27">
        <f>VLOOKUP($P467,CornerStats!$A$3:$AE$577,22,FALSE)</f>
        <v>0.75</v>
      </c>
    </row>
    <row r="468" spans="1:28" hidden="1" x14ac:dyDescent="0.3">
      <c r="A468" s="22">
        <f>VLOOKUP($M468,CornerStats!$A$3:$AE$577,5,FALSE)</f>
        <v>10.7</v>
      </c>
      <c r="B468" s="22">
        <f>VLOOKUP($M468,CornerStats!$A$3:$AE$577,6,FALSE)</f>
        <v>10.75</v>
      </c>
      <c r="C468" s="22">
        <f>VLOOKUP($M468,CornerStats!$A$3:$AE$577,8,FALSE)</f>
        <v>5</v>
      </c>
      <c r="D468" s="22">
        <f>VLOOKUP($M468,CornerStats!$A$3:$AE$577,9,FALSE)</f>
        <v>6</v>
      </c>
      <c r="E468" s="29">
        <f>VLOOKUP($M468,CornerStats!$A$3:$AE$577,11,FALSE)</f>
        <v>5.7</v>
      </c>
      <c r="F468" s="29">
        <f>VLOOKUP($M468,CornerStats!$A$3:$AE$577,12,FALSE)</f>
        <v>4.75</v>
      </c>
      <c r="G468" s="27">
        <f>VLOOKUP($M468,CornerStats!$A$3:$AE$577,14,FALSE)</f>
        <v>0.8</v>
      </c>
      <c r="H468" s="27">
        <f>VLOOKUP($M468,CornerStats!$A$3:$AE$577,15,FALSE)</f>
        <v>0.75</v>
      </c>
      <c r="I468" s="27">
        <f>VLOOKUP($M468,CornerStats!$A$3:$AE$577,17,FALSE)</f>
        <v>0.4</v>
      </c>
      <c r="J468" s="27">
        <f>VLOOKUP($M468,CornerStats!$A$3:$AE$577,18,FALSE)</f>
        <v>0.5</v>
      </c>
      <c r="K468" s="27">
        <f>VLOOKUP($M468,CornerStats!$A$3:$AE$577,20,FALSE)</f>
        <v>0.8</v>
      </c>
      <c r="L468" s="27">
        <f>VLOOKUP($M468,CornerStats!$A$3:$AE$577,21,FALSE)</f>
        <v>0.75</v>
      </c>
      <c r="M468" s="24" t="str">
        <f>Fixtures!A468</f>
        <v>Mainz 05</v>
      </c>
      <c r="N468" s="24" t="str">
        <f>Fixtures!E468</f>
        <v>Bundesliga</v>
      </c>
      <c r="O468" s="25">
        <f>IF(Fixtures!C468&gt;7,Fixtures!D468)</f>
        <v>43862</v>
      </c>
      <c r="P468" s="24" t="str">
        <f>Fixtures!B468</f>
        <v>Bayern Munich</v>
      </c>
      <c r="Q468" s="22">
        <f>VLOOKUP($P468,CornerStats!$A$3:$AE$577,5,FALSE)</f>
        <v>10.6</v>
      </c>
      <c r="R468" s="22">
        <f>VLOOKUP($P468,CornerStats!$A$3:$AE$577,7,FALSE)</f>
        <v>9</v>
      </c>
      <c r="S468" s="22">
        <f>VLOOKUP($P468,CornerStats!$A$3:$AE$577,8,FALSE)</f>
        <v>7.3</v>
      </c>
      <c r="T468" s="22">
        <f>VLOOKUP($P468,CornerStats!$A$3:$AE$577,10,FALSE)</f>
        <v>4.4000000000000004</v>
      </c>
      <c r="U468" s="29">
        <f>VLOOKUP($P468,CornerStats!$A$3:$AE$577,11,FALSE)</f>
        <v>3.3</v>
      </c>
      <c r="V468" s="29">
        <f>VLOOKUP($P468,CornerStats!$A$3:$AE$577,13,FALSE)</f>
        <v>4.5999999999999996</v>
      </c>
      <c r="W468" s="27">
        <f>VLOOKUP($P468,CornerStats!$A$3:$AE$577,14,FALSE)</f>
        <v>0.8</v>
      </c>
      <c r="X468" s="27">
        <f>VLOOKUP($P468,CornerStats!$A$3:$AE$577,16,FALSE)</f>
        <v>0.6</v>
      </c>
      <c r="Y468" s="27">
        <f>VLOOKUP($P468,CornerStats!$A$3:$AE$577,17,FALSE)</f>
        <v>0.5</v>
      </c>
      <c r="Z468" s="27">
        <f>VLOOKUP($P468,CornerStats!$A$3:$AE$577,19,FALSE)</f>
        <v>0.2</v>
      </c>
      <c r="AA468" s="27">
        <f>VLOOKUP($P468,CornerStats!$A$3:$AE$577,20,FALSE)</f>
        <v>0.6</v>
      </c>
      <c r="AB468" s="27">
        <f>VLOOKUP($P468,CornerStats!$A$3:$AE$577,22,FALSE)</f>
        <v>0.8</v>
      </c>
    </row>
    <row r="469" spans="1:28" hidden="1" x14ac:dyDescent="0.3">
      <c r="A469" s="22">
        <f>VLOOKUP($M469,CornerStats!$A$3:$AE$577,5,FALSE)</f>
        <v>8.5</v>
      </c>
      <c r="B469" s="22">
        <f>VLOOKUP($M469,CornerStats!$A$3:$AE$577,6,FALSE)</f>
        <v>8.1999999999999993</v>
      </c>
      <c r="C469" s="22">
        <f>VLOOKUP($M469,CornerStats!$A$3:$AE$577,8,FALSE)</f>
        <v>2.6</v>
      </c>
      <c r="D469" s="22">
        <f>VLOOKUP($M469,CornerStats!$A$3:$AE$577,9,FALSE)</f>
        <v>2</v>
      </c>
      <c r="E469" s="29">
        <f>VLOOKUP($M469,CornerStats!$A$3:$AE$577,11,FALSE)</f>
        <v>5.9</v>
      </c>
      <c r="F469" s="29">
        <f>VLOOKUP($M469,CornerStats!$A$3:$AE$577,12,FALSE)</f>
        <v>6.2</v>
      </c>
      <c r="G469" s="27">
        <f>VLOOKUP($M469,CornerStats!$A$3:$AE$577,14,FALSE)</f>
        <v>0.5</v>
      </c>
      <c r="H469" s="27">
        <f>VLOOKUP($M469,CornerStats!$A$3:$AE$577,15,FALSE)</f>
        <v>0.4</v>
      </c>
      <c r="I469" s="27">
        <f>VLOOKUP($M469,CornerStats!$A$3:$AE$577,17,FALSE)</f>
        <v>0.2</v>
      </c>
      <c r="J469" s="27">
        <f>VLOOKUP($M469,CornerStats!$A$3:$AE$577,18,FALSE)</f>
        <v>0.2</v>
      </c>
      <c r="K469" s="27">
        <f>VLOOKUP($M469,CornerStats!$A$3:$AE$577,20,FALSE)</f>
        <v>0.9</v>
      </c>
      <c r="L469" s="27">
        <f>VLOOKUP($M469,CornerStats!$A$3:$AE$577,21,FALSE)</f>
        <v>0.8</v>
      </c>
      <c r="M469" s="24" t="str">
        <f>Fixtures!A469</f>
        <v>Augsburg</v>
      </c>
      <c r="N469" s="24" t="str">
        <f>Fixtures!E469</f>
        <v>Bundesliga</v>
      </c>
      <c r="O469" s="25">
        <f>IF(Fixtures!C469&gt;7,Fixtures!D469)</f>
        <v>43862</v>
      </c>
      <c r="P469" s="24" t="str">
        <f>Fixtures!B469</f>
        <v>Werder Bremen</v>
      </c>
      <c r="Q469" s="22">
        <f>VLOOKUP($P469,CornerStats!$A$3:$AE$577,5,FALSE)</f>
        <v>10.6</v>
      </c>
      <c r="R469" s="22">
        <f>VLOOKUP($P469,CornerStats!$A$3:$AE$577,7,FALSE)</f>
        <v>10.6</v>
      </c>
      <c r="S469" s="22">
        <f>VLOOKUP($P469,CornerStats!$A$3:$AE$577,8,FALSE)</f>
        <v>4.8</v>
      </c>
      <c r="T469" s="22">
        <f>VLOOKUP($P469,CornerStats!$A$3:$AE$577,10,FALSE)</f>
        <v>2.8</v>
      </c>
      <c r="U469" s="29">
        <f>VLOOKUP($P469,CornerStats!$A$3:$AE$577,11,FALSE)</f>
        <v>5.8</v>
      </c>
      <c r="V469" s="29">
        <f>VLOOKUP($P469,CornerStats!$A$3:$AE$577,13,FALSE)</f>
        <v>7.8</v>
      </c>
      <c r="W469" s="27">
        <f>VLOOKUP($P469,CornerStats!$A$3:$AE$577,14,FALSE)</f>
        <v>0.8</v>
      </c>
      <c r="X469" s="27">
        <f>VLOOKUP($P469,CornerStats!$A$3:$AE$577,16,FALSE)</f>
        <v>1</v>
      </c>
      <c r="Y469" s="27">
        <f>VLOOKUP($P469,CornerStats!$A$3:$AE$577,17,FALSE)</f>
        <v>0.7</v>
      </c>
      <c r="Z469" s="27">
        <f>VLOOKUP($P469,CornerStats!$A$3:$AE$577,19,FALSE)</f>
        <v>0.8</v>
      </c>
      <c r="AA469" s="27">
        <f>VLOOKUP($P469,CornerStats!$A$3:$AE$577,20,FALSE)</f>
        <v>0.8</v>
      </c>
      <c r="AB469" s="27">
        <f>VLOOKUP($P469,CornerStats!$A$3:$AE$577,22,FALSE)</f>
        <v>1</v>
      </c>
    </row>
    <row r="470" spans="1:28" hidden="1" x14ac:dyDescent="0.3">
      <c r="A470" s="22">
        <f>VLOOKUP($M470,CornerStats!$A$3:$AE$577,5,FALSE)</f>
        <v>9.9090909090909083</v>
      </c>
      <c r="B470" s="22">
        <f>VLOOKUP($M470,CornerStats!$A$3:$AE$577,6,FALSE)</f>
        <v>10.8</v>
      </c>
      <c r="C470" s="22">
        <f>VLOOKUP($M470,CornerStats!$A$3:$AE$577,8,FALSE)</f>
        <v>5.7272727272727275</v>
      </c>
      <c r="D470" s="22">
        <f>VLOOKUP($M470,CornerStats!$A$3:$AE$577,9,FALSE)</f>
        <v>6.4</v>
      </c>
      <c r="E470" s="29">
        <f>VLOOKUP($M470,CornerStats!$A$3:$AE$577,11,FALSE)</f>
        <v>4.1818181818181817</v>
      </c>
      <c r="F470" s="29">
        <f>VLOOKUP($M470,CornerStats!$A$3:$AE$577,12,FALSE)</f>
        <v>4.4000000000000004</v>
      </c>
      <c r="G470" s="27">
        <f>VLOOKUP($M470,CornerStats!$A$3:$AE$577,14,FALSE)</f>
        <v>0.72727272727272729</v>
      </c>
      <c r="H470" s="27">
        <f>VLOOKUP($M470,CornerStats!$A$3:$AE$577,15,FALSE)</f>
        <v>0.8</v>
      </c>
      <c r="I470" s="27">
        <f>VLOOKUP($M470,CornerStats!$A$3:$AE$577,17,FALSE)</f>
        <v>0.36363636363636365</v>
      </c>
      <c r="J470" s="27">
        <f>VLOOKUP($M470,CornerStats!$A$3:$AE$577,18,FALSE)</f>
        <v>0.4</v>
      </c>
      <c r="K470" s="27">
        <f>VLOOKUP($M470,CornerStats!$A$3:$AE$577,20,FALSE)</f>
        <v>0.63636363636363635</v>
      </c>
      <c r="L470" s="27">
        <f>VLOOKUP($M470,CornerStats!$A$3:$AE$577,21,FALSE)</f>
        <v>0.6</v>
      </c>
      <c r="M470" s="24" t="str">
        <f>Fixtures!A470</f>
        <v>Bologna</v>
      </c>
      <c r="N470" s="24" t="str">
        <f>Fixtures!E470</f>
        <v>Serie A</v>
      </c>
      <c r="O470" s="25">
        <f>IF(Fixtures!C470&gt;7,Fixtures!D470)</f>
        <v>43863</v>
      </c>
      <c r="P470" s="24" t="str">
        <f>Fixtures!B470</f>
        <v>Brescia</v>
      </c>
      <c r="Q470" s="22">
        <f>VLOOKUP($P470,CornerStats!$A$3:$AE$577,5,FALSE)</f>
        <v>11.5</v>
      </c>
      <c r="R470" s="22">
        <f>VLOOKUP($P470,CornerStats!$A$3:$AE$577,7,FALSE)</f>
        <v>10.666666666666666</v>
      </c>
      <c r="S470" s="22">
        <f>VLOOKUP($P470,CornerStats!$A$3:$AE$577,8,FALSE)</f>
        <v>5.2</v>
      </c>
      <c r="T470" s="22">
        <f>VLOOKUP($P470,CornerStats!$A$3:$AE$577,10,FALSE)</f>
        <v>5.166666666666667</v>
      </c>
      <c r="U470" s="29">
        <f>VLOOKUP($P470,CornerStats!$A$3:$AE$577,11,FALSE)</f>
        <v>6.3</v>
      </c>
      <c r="V470" s="29">
        <f>VLOOKUP($P470,CornerStats!$A$3:$AE$577,13,FALSE)</f>
        <v>5.5</v>
      </c>
      <c r="W470" s="27">
        <f>VLOOKUP($P470,CornerStats!$A$3:$AE$577,14,FALSE)</f>
        <v>0.6</v>
      </c>
      <c r="X470" s="27">
        <f>VLOOKUP($P470,CornerStats!$A$3:$AE$577,16,FALSE)</f>
        <v>0.5</v>
      </c>
      <c r="Y470" s="27">
        <f>VLOOKUP($P470,CornerStats!$A$3:$AE$577,17,FALSE)</f>
        <v>0.6</v>
      </c>
      <c r="Z470" s="27">
        <f>VLOOKUP($P470,CornerStats!$A$3:$AE$577,19,FALSE)</f>
        <v>0.5</v>
      </c>
      <c r="AA470" s="27">
        <f>VLOOKUP($P470,CornerStats!$A$3:$AE$577,20,FALSE)</f>
        <v>0.4</v>
      </c>
      <c r="AB470" s="27">
        <f>VLOOKUP($P470,CornerStats!$A$3:$AE$577,22,FALSE)</f>
        <v>0.5</v>
      </c>
    </row>
    <row r="471" spans="1:28" hidden="1" x14ac:dyDescent="0.3">
      <c r="A471" s="22">
        <f>VLOOKUP($M471,CornerStats!$A$3:$AE$577,5,FALSE)</f>
        <v>11.545454545454545</v>
      </c>
      <c r="B471" s="22">
        <f>VLOOKUP($M471,CornerStats!$A$3:$AE$577,6,FALSE)</f>
        <v>10.8</v>
      </c>
      <c r="C471" s="22">
        <f>VLOOKUP($M471,CornerStats!$A$3:$AE$577,8,FALSE)</f>
        <v>6.1818181818181817</v>
      </c>
      <c r="D471" s="22">
        <f>VLOOKUP($M471,CornerStats!$A$3:$AE$577,9,FALSE)</f>
        <v>7</v>
      </c>
      <c r="E471" s="29">
        <f>VLOOKUP($M471,CornerStats!$A$3:$AE$577,11,FALSE)</f>
        <v>5.3636363636363633</v>
      </c>
      <c r="F471" s="29">
        <f>VLOOKUP($M471,CornerStats!$A$3:$AE$577,12,FALSE)</f>
        <v>3.8</v>
      </c>
      <c r="G471" s="27">
        <f>VLOOKUP($M471,CornerStats!$A$3:$AE$577,14,FALSE)</f>
        <v>0.72727272727272729</v>
      </c>
      <c r="H471" s="27">
        <f>VLOOKUP($M471,CornerStats!$A$3:$AE$577,15,FALSE)</f>
        <v>0.6</v>
      </c>
      <c r="I471" s="27">
        <f>VLOOKUP($M471,CornerStats!$A$3:$AE$577,17,FALSE)</f>
        <v>0.54545454545454541</v>
      </c>
      <c r="J471" s="27">
        <f>VLOOKUP($M471,CornerStats!$A$3:$AE$577,18,FALSE)</f>
        <v>0.6</v>
      </c>
      <c r="K471" s="27">
        <f>VLOOKUP($M471,CornerStats!$A$3:$AE$577,20,FALSE)</f>
        <v>0.45454545454545453</v>
      </c>
      <c r="L471" s="27">
        <f>VLOOKUP($M471,CornerStats!$A$3:$AE$577,21,FALSE)</f>
        <v>0.4</v>
      </c>
      <c r="M471" s="24" t="str">
        <f>Fixtures!A471</f>
        <v>Juventus</v>
      </c>
      <c r="N471" s="24" t="str">
        <f>Fixtures!E471</f>
        <v>Serie A</v>
      </c>
      <c r="O471" s="25">
        <f>IF(Fixtures!C471&gt;7,Fixtures!D471)</f>
        <v>43863</v>
      </c>
      <c r="P471" s="24" t="str">
        <f>Fixtures!B471</f>
        <v>Fiorentina</v>
      </c>
      <c r="Q471" s="22">
        <f>VLOOKUP($P471,CornerStats!$A$3:$AE$577,5,FALSE)</f>
        <v>10.636363636363637</v>
      </c>
      <c r="R471" s="22">
        <f>VLOOKUP($P471,CornerStats!$A$3:$AE$577,7,FALSE)</f>
        <v>12.4</v>
      </c>
      <c r="S471" s="22">
        <f>VLOOKUP($P471,CornerStats!$A$3:$AE$577,8,FALSE)</f>
        <v>6.5454545454545459</v>
      </c>
      <c r="T471" s="22">
        <f>VLOOKUP($P471,CornerStats!$A$3:$AE$577,10,FALSE)</f>
        <v>6.2</v>
      </c>
      <c r="U471" s="29">
        <f>VLOOKUP($P471,CornerStats!$A$3:$AE$577,11,FALSE)</f>
        <v>4.0909090909090908</v>
      </c>
      <c r="V471" s="29">
        <f>VLOOKUP($P471,CornerStats!$A$3:$AE$577,13,FALSE)</f>
        <v>6.2</v>
      </c>
      <c r="W471" s="27">
        <f>VLOOKUP($P471,CornerStats!$A$3:$AE$577,14,FALSE)</f>
        <v>0.81818181818181823</v>
      </c>
      <c r="X471" s="27">
        <f>VLOOKUP($P471,CornerStats!$A$3:$AE$577,16,FALSE)</f>
        <v>1</v>
      </c>
      <c r="Y471" s="27">
        <f>VLOOKUP($P471,CornerStats!$A$3:$AE$577,17,FALSE)</f>
        <v>0.27272727272727271</v>
      </c>
      <c r="Z471" s="27">
        <f>VLOOKUP($P471,CornerStats!$A$3:$AE$577,19,FALSE)</f>
        <v>0.4</v>
      </c>
      <c r="AA471" s="27">
        <f>VLOOKUP($P471,CornerStats!$A$3:$AE$577,20,FALSE)</f>
        <v>0.72727272727272729</v>
      </c>
      <c r="AB471" s="27">
        <f>VLOOKUP($P471,CornerStats!$A$3:$AE$577,22,FALSE)</f>
        <v>0.6</v>
      </c>
    </row>
    <row r="472" spans="1:28" hidden="1" x14ac:dyDescent="0.3">
      <c r="A472" s="22">
        <f>VLOOKUP($M472,CornerStats!$A$3:$AE$577,5,FALSE)</f>
        <v>10.545454545454545</v>
      </c>
      <c r="B472" s="22">
        <f>VLOOKUP($M472,CornerStats!$A$3:$AE$577,6,FALSE)</f>
        <v>12.8</v>
      </c>
      <c r="C472" s="22">
        <f>VLOOKUP($M472,CornerStats!$A$3:$AE$577,8,FALSE)</f>
        <v>6.7272727272727275</v>
      </c>
      <c r="D472" s="22">
        <f>VLOOKUP($M472,CornerStats!$A$3:$AE$577,9,FALSE)</f>
        <v>9.8000000000000007</v>
      </c>
      <c r="E472" s="29">
        <f>VLOOKUP($M472,CornerStats!$A$3:$AE$577,11,FALSE)</f>
        <v>3.8181818181818183</v>
      </c>
      <c r="F472" s="29">
        <f>VLOOKUP($M472,CornerStats!$A$3:$AE$577,12,FALSE)</f>
        <v>3</v>
      </c>
      <c r="G472" s="27">
        <f>VLOOKUP($M472,CornerStats!$A$3:$AE$577,14,FALSE)</f>
        <v>0.63636363636363635</v>
      </c>
      <c r="H472" s="27">
        <f>VLOOKUP($M472,CornerStats!$A$3:$AE$577,15,FALSE)</f>
        <v>0.8</v>
      </c>
      <c r="I472" s="27">
        <f>VLOOKUP($M472,CornerStats!$A$3:$AE$577,17,FALSE)</f>
        <v>0.45454545454545453</v>
      </c>
      <c r="J472" s="27">
        <f>VLOOKUP($M472,CornerStats!$A$3:$AE$577,18,FALSE)</f>
        <v>0.6</v>
      </c>
      <c r="K472" s="27">
        <f>VLOOKUP($M472,CornerStats!$A$3:$AE$577,20,FALSE)</f>
        <v>0.54545454545454541</v>
      </c>
      <c r="L472" s="27">
        <f>VLOOKUP($M472,CornerStats!$A$3:$AE$577,21,FALSE)</f>
        <v>0.4</v>
      </c>
      <c r="M472" s="24" t="str">
        <f>Fixtures!A472</f>
        <v>Atalanta</v>
      </c>
      <c r="N472" s="24" t="str">
        <f>Fixtures!E472</f>
        <v>Serie A</v>
      </c>
      <c r="O472" s="25">
        <f>IF(Fixtures!C472&gt;7,Fixtures!D472)</f>
        <v>43863</v>
      </c>
      <c r="P472" s="24" t="str">
        <f>Fixtures!B472</f>
        <v>Genoa</v>
      </c>
      <c r="Q472" s="22">
        <f>VLOOKUP($P472,CornerStats!$A$3:$AE$577,5,FALSE)</f>
        <v>10.545454545454545</v>
      </c>
      <c r="R472" s="22">
        <f>VLOOKUP($P472,CornerStats!$A$3:$AE$577,7,FALSE)</f>
        <v>9.4</v>
      </c>
      <c r="S472" s="22">
        <f>VLOOKUP($P472,CornerStats!$A$3:$AE$577,8,FALSE)</f>
        <v>5.6363636363636367</v>
      </c>
      <c r="T472" s="22">
        <f>VLOOKUP($P472,CornerStats!$A$3:$AE$577,10,FALSE)</f>
        <v>4</v>
      </c>
      <c r="U472" s="29">
        <f>VLOOKUP($P472,CornerStats!$A$3:$AE$577,11,FALSE)</f>
        <v>4.9090909090909092</v>
      </c>
      <c r="V472" s="29">
        <f>VLOOKUP($P472,CornerStats!$A$3:$AE$577,13,FALSE)</f>
        <v>5.4</v>
      </c>
      <c r="W472" s="27">
        <f>VLOOKUP($P472,CornerStats!$A$3:$AE$577,14,FALSE)</f>
        <v>0.63636363636363635</v>
      </c>
      <c r="X472" s="27">
        <f>VLOOKUP($P472,CornerStats!$A$3:$AE$577,16,FALSE)</f>
        <v>0.6</v>
      </c>
      <c r="Y472" s="27">
        <f>VLOOKUP($P472,CornerStats!$A$3:$AE$577,17,FALSE)</f>
        <v>0.45454545454545453</v>
      </c>
      <c r="Z472" s="27">
        <f>VLOOKUP($P472,CornerStats!$A$3:$AE$577,19,FALSE)</f>
        <v>0.4</v>
      </c>
      <c r="AA472" s="27">
        <f>VLOOKUP($P472,CornerStats!$A$3:$AE$577,20,FALSE)</f>
        <v>0.54545454545454541</v>
      </c>
      <c r="AB472" s="27">
        <f>VLOOKUP($P472,CornerStats!$A$3:$AE$577,22,FALSE)</f>
        <v>0.6</v>
      </c>
    </row>
    <row r="473" spans="1:28" hidden="1" x14ac:dyDescent="0.3">
      <c r="A473" s="22">
        <f>VLOOKUP($M473,CornerStats!$A$3:$AE$577,5,FALSE)</f>
        <v>10</v>
      </c>
      <c r="B473" s="22">
        <f>VLOOKUP($M473,CornerStats!$A$3:$AE$577,6,FALSE)</f>
        <v>10.166666666666666</v>
      </c>
      <c r="C473" s="22">
        <f>VLOOKUP($M473,CornerStats!$A$3:$AE$577,8,FALSE)</f>
        <v>5.2727272727272725</v>
      </c>
      <c r="D473" s="22">
        <f>VLOOKUP($M473,CornerStats!$A$3:$AE$577,9,FALSE)</f>
        <v>5.666666666666667</v>
      </c>
      <c r="E473" s="29">
        <f>VLOOKUP($M473,CornerStats!$A$3:$AE$577,11,FALSE)</f>
        <v>4.7272727272727275</v>
      </c>
      <c r="F473" s="29">
        <f>VLOOKUP($M473,CornerStats!$A$3:$AE$577,12,FALSE)</f>
        <v>4.5</v>
      </c>
      <c r="G473" s="27">
        <f>VLOOKUP($M473,CornerStats!$A$3:$AE$577,14,FALSE)</f>
        <v>0.63636363636363635</v>
      </c>
      <c r="H473" s="27">
        <f>VLOOKUP($M473,CornerStats!$A$3:$AE$577,15,FALSE)</f>
        <v>0.66666666666666663</v>
      </c>
      <c r="I473" s="27">
        <f>VLOOKUP($M473,CornerStats!$A$3:$AE$577,17,FALSE)</f>
        <v>0.36363636363636365</v>
      </c>
      <c r="J473" s="27">
        <f>VLOOKUP($M473,CornerStats!$A$3:$AE$577,18,FALSE)</f>
        <v>0.33333333333333331</v>
      </c>
      <c r="K473" s="27">
        <f>VLOOKUP($M473,CornerStats!$A$3:$AE$577,20,FALSE)</f>
        <v>0.63636363636363635</v>
      </c>
      <c r="L473" s="27">
        <f>VLOOKUP($M473,CornerStats!$A$3:$AE$577,21,FALSE)</f>
        <v>0.66666666666666663</v>
      </c>
      <c r="M473" s="24" t="str">
        <f>Fixtures!A473</f>
        <v>Milan</v>
      </c>
      <c r="N473" s="24" t="str">
        <f>Fixtures!E473</f>
        <v>Serie A</v>
      </c>
      <c r="O473" s="25">
        <f>IF(Fixtures!C473&gt;7,Fixtures!D473)</f>
        <v>43863</v>
      </c>
      <c r="P473" s="24" t="str">
        <f>Fixtures!B473</f>
        <v>Hellas Verona</v>
      </c>
      <c r="Q473" s="22">
        <f>VLOOKUP($P473,CornerStats!$A$3:$AE$577,5,FALSE)</f>
        <v>10.454545454545455</v>
      </c>
      <c r="R473" s="22">
        <f>VLOOKUP($P473,CornerStats!$A$3:$AE$577,7,FALSE)</f>
        <v>10.6</v>
      </c>
      <c r="S473" s="22">
        <f>VLOOKUP($P473,CornerStats!$A$3:$AE$577,8,FALSE)</f>
        <v>5.4545454545454541</v>
      </c>
      <c r="T473" s="22">
        <f>VLOOKUP($P473,CornerStats!$A$3:$AE$577,10,FALSE)</f>
        <v>5.6</v>
      </c>
      <c r="U473" s="29">
        <f>VLOOKUP($P473,CornerStats!$A$3:$AE$577,11,FALSE)</f>
        <v>5</v>
      </c>
      <c r="V473" s="29">
        <f>VLOOKUP($P473,CornerStats!$A$3:$AE$577,13,FALSE)</f>
        <v>5</v>
      </c>
      <c r="W473" s="27">
        <f>VLOOKUP($P473,CornerStats!$A$3:$AE$577,14,FALSE)</f>
        <v>0.63636363636363635</v>
      </c>
      <c r="X473" s="27">
        <f>VLOOKUP($P473,CornerStats!$A$3:$AE$577,16,FALSE)</f>
        <v>0.6</v>
      </c>
      <c r="Y473" s="27">
        <f>VLOOKUP($P473,CornerStats!$A$3:$AE$577,17,FALSE)</f>
        <v>0.45454545454545453</v>
      </c>
      <c r="Z473" s="27">
        <f>VLOOKUP($P473,CornerStats!$A$3:$AE$577,19,FALSE)</f>
        <v>0.4</v>
      </c>
      <c r="AA473" s="27">
        <f>VLOOKUP($P473,CornerStats!$A$3:$AE$577,20,FALSE)</f>
        <v>0.54545454545454541</v>
      </c>
      <c r="AB473" s="27">
        <f>VLOOKUP($P473,CornerStats!$A$3:$AE$577,22,FALSE)</f>
        <v>0.6</v>
      </c>
    </row>
    <row r="474" spans="1:28" hidden="1" x14ac:dyDescent="0.3">
      <c r="A474" s="22">
        <f>VLOOKUP($M474,CornerStats!$A$3:$AE$577,5,FALSE)</f>
        <v>10.909090909090908</v>
      </c>
      <c r="B474" s="22">
        <f>VLOOKUP($M474,CornerStats!$A$3:$AE$577,6,FALSE)</f>
        <v>10.166666666666666</v>
      </c>
      <c r="C474" s="22">
        <f>VLOOKUP($M474,CornerStats!$A$3:$AE$577,8,FALSE)</f>
        <v>4.9090909090909092</v>
      </c>
      <c r="D474" s="22">
        <f>VLOOKUP($M474,CornerStats!$A$3:$AE$577,9,FALSE)</f>
        <v>5.833333333333333</v>
      </c>
      <c r="E474" s="29">
        <f>VLOOKUP($M474,CornerStats!$A$3:$AE$577,11,FALSE)</f>
        <v>6</v>
      </c>
      <c r="F474" s="29">
        <f>VLOOKUP($M474,CornerStats!$A$3:$AE$577,12,FALSE)</f>
        <v>4.333333333333333</v>
      </c>
      <c r="G474" s="27">
        <f>VLOOKUP($M474,CornerStats!$A$3:$AE$577,14,FALSE)</f>
        <v>0.81818181818181823</v>
      </c>
      <c r="H474" s="27">
        <f>VLOOKUP($M474,CornerStats!$A$3:$AE$577,15,FALSE)</f>
        <v>0.83333333333333337</v>
      </c>
      <c r="I474" s="27">
        <f>VLOOKUP($M474,CornerStats!$A$3:$AE$577,17,FALSE)</f>
        <v>0.54545454545454541</v>
      </c>
      <c r="J474" s="27">
        <f>VLOOKUP($M474,CornerStats!$A$3:$AE$577,18,FALSE)</f>
        <v>0.33333333333333331</v>
      </c>
      <c r="K474" s="27">
        <f>VLOOKUP($M474,CornerStats!$A$3:$AE$577,20,FALSE)</f>
        <v>0.54545454545454541</v>
      </c>
      <c r="L474" s="27">
        <f>VLOOKUP($M474,CornerStats!$A$3:$AE$577,21,FALSE)</f>
        <v>0.66666666666666663</v>
      </c>
      <c r="M474" s="24" t="str">
        <f>Fixtures!A474</f>
        <v>Udinese</v>
      </c>
      <c r="N474" s="24" t="str">
        <f>Fixtures!E474</f>
        <v>Serie A</v>
      </c>
      <c r="O474" s="25">
        <f>IF(Fixtures!C474&gt;7,Fixtures!D474)</f>
        <v>43863</v>
      </c>
      <c r="P474" s="24" t="str">
        <f>Fixtures!B474</f>
        <v>Internazionale</v>
      </c>
      <c r="Q474" s="22">
        <f>VLOOKUP($P474,CornerStats!$A$3:$AE$577,5,FALSE)</f>
        <v>10.454545454545455</v>
      </c>
      <c r="R474" s="22">
        <f>VLOOKUP($P474,CornerStats!$A$3:$AE$577,7,FALSE)</f>
        <v>11.333333333333334</v>
      </c>
      <c r="S474" s="22">
        <f>VLOOKUP($P474,CornerStats!$A$3:$AE$577,8,FALSE)</f>
        <v>5.9090909090909092</v>
      </c>
      <c r="T474" s="22">
        <f>VLOOKUP($P474,CornerStats!$A$3:$AE$577,10,FALSE)</f>
        <v>6.333333333333333</v>
      </c>
      <c r="U474" s="29">
        <f>VLOOKUP($P474,CornerStats!$A$3:$AE$577,11,FALSE)</f>
        <v>4.5454545454545459</v>
      </c>
      <c r="V474" s="29">
        <f>VLOOKUP($P474,CornerStats!$A$3:$AE$577,13,FALSE)</f>
        <v>5</v>
      </c>
      <c r="W474" s="27">
        <f>VLOOKUP($P474,CornerStats!$A$3:$AE$577,14,FALSE)</f>
        <v>0.81818181818181823</v>
      </c>
      <c r="X474" s="27">
        <f>VLOOKUP($P474,CornerStats!$A$3:$AE$577,16,FALSE)</f>
        <v>0.83333333333333337</v>
      </c>
      <c r="Y474" s="27">
        <f>VLOOKUP($P474,CornerStats!$A$3:$AE$577,17,FALSE)</f>
        <v>0.45454545454545453</v>
      </c>
      <c r="Z474" s="27">
        <f>VLOOKUP($P474,CornerStats!$A$3:$AE$577,19,FALSE)</f>
        <v>0.5</v>
      </c>
      <c r="AA474" s="27">
        <f>VLOOKUP($P474,CornerStats!$A$3:$AE$577,20,FALSE)</f>
        <v>0.63636363636363635</v>
      </c>
      <c r="AB474" s="27">
        <f>VLOOKUP($P474,CornerStats!$A$3:$AE$577,22,FALSE)</f>
        <v>0.5</v>
      </c>
    </row>
    <row r="475" spans="1:28" hidden="1" x14ac:dyDescent="0.3">
      <c r="A475" s="22">
        <f>VLOOKUP($M475,CornerStats!$A$3:$AE$577,5,FALSE)</f>
        <v>12.818181818181818</v>
      </c>
      <c r="B475" s="22">
        <f>VLOOKUP($M475,CornerStats!$A$3:$AE$577,6,FALSE)</f>
        <v>14.2</v>
      </c>
      <c r="C475" s="22">
        <f>VLOOKUP($M475,CornerStats!$A$3:$AE$577,8,FALSE)</f>
        <v>5.6363636363636367</v>
      </c>
      <c r="D475" s="22">
        <f>VLOOKUP($M475,CornerStats!$A$3:$AE$577,9,FALSE)</f>
        <v>7</v>
      </c>
      <c r="E475" s="29">
        <f>VLOOKUP($M475,CornerStats!$A$3:$AE$577,11,FALSE)</f>
        <v>7.1818181818181817</v>
      </c>
      <c r="F475" s="29">
        <f>VLOOKUP($M475,CornerStats!$A$3:$AE$577,12,FALSE)</f>
        <v>7.2</v>
      </c>
      <c r="G475" s="27">
        <f>VLOOKUP($M475,CornerStats!$A$3:$AE$577,14,FALSE)</f>
        <v>0.90909090909090906</v>
      </c>
      <c r="H475" s="27">
        <f>VLOOKUP($M475,CornerStats!$A$3:$AE$577,15,FALSE)</f>
        <v>1</v>
      </c>
      <c r="I475" s="27">
        <f>VLOOKUP($M475,CornerStats!$A$3:$AE$577,17,FALSE)</f>
        <v>0.81818181818181823</v>
      </c>
      <c r="J475" s="27">
        <f>VLOOKUP($M475,CornerStats!$A$3:$AE$577,18,FALSE)</f>
        <v>1</v>
      </c>
      <c r="K475" s="27">
        <f>VLOOKUP($M475,CornerStats!$A$3:$AE$577,20,FALSE)</f>
        <v>0.18181818181818182</v>
      </c>
      <c r="L475" s="27">
        <f>VLOOKUP($M475,CornerStats!$A$3:$AE$577,21,FALSE)</f>
        <v>0</v>
      </c>
      <c r="M475" s="24" t="str">
        <f>Fixtures!A475</f>
        <v>Sampdoria</v>
      </c>
      <c r="N475" s="24" t="str">
        <f>Fixtures!E475</f>
        <v>Serie A</v>
      </c>
      <c r="O475" s="25">
        <f>IF(Fixtures!C475&gt;7,Fixtures!D475)</f>
        <v>43863</v>
      </c>
      <c r="P475" s="24" t="str">
        <f>Fixtures!B475</f>
        <v>Napoli</v>
      </c>
      <c r="Q475" s="22">
        <f>VLOOKUP($P475,CornerStats!$A$3:$AE$577,5,FALSE)</f>
        <v>10.818181818181818</v>
      </c>
      <c r="R475" s="22">
        <f>VLOOKUP($P475,CornerStats!$A$3:$AE$577,7,FALSE)</f>
        <v>9.5</v>
      </c>
      <c r="S475" s="22">
        <f>VLOOKUP($P475,CornerStats!$A$3:$AE$577,8,FALSE)</f>
        <v>5.9090909090909092</v>
      </c>
      <c r="T475" s="22">
        <f>VLOOKUP($P475,CornerStats!$A$3:$AE$577,10,FALSE)</f>
        <v>4.833333333333333</v>
      </c>
      <c r="U475" s="29">
        <f>VLOOKUP($P475,CornerStats!$A$3:$AE$577,11,FALSE)</f>
        <v>4.9090909090909092</v>
      </c>
      <c r="V475" s="29">
        <f>VLOOKUP($P475,CornerStats!$A$3:$AE$577,13,FALSE)</f>
        <v>4.666666666666667</v>
      </c>
      <c r="W475" s="27">
        <f>VLOOKUP($P475,CornerStats!$A$3:$AE$577,14,FALSE)</f>
        <v>0.72727272727272729</v>
      </c>
      <c r="X475" s="27">
        <f>VLOOKUP($P475,CornerStats!$A$3:$AE$577,16,FALSE)</f>
        <v>0.66666666666666663</v>
      </c>
      <c r="Y475" s="27">
        <f>VLOOKUP($P475,CornerStats!$A$3:$AE$577,17,FALSE)</f>
        <v>0.45454545454545453</v>
      </c>
      <c r="Z475" s="27">
        <f>VLOOKUP($P475,CornerStats!$A$3:$AE$577,19,FALSE)</f>
        <v>0.16666666666666666</v>
      </c>
      <c r="AA475" s="27">
        <f>VLOOKUP($P475,CornerStats!$A$3:$AE$577,20,FALSE)</f>
        <v>0.54545454545454541</v>
      </c>
      <c r="AB475" s="27">
        <f>VLOOKUP($P475,CornerStats!$A$3:$AE$577,22,FALSE)</f>
        <v>0.83333333333333337</v>
      </c>
    </row>
    <row r="476" spans="1:28" hidden="1" x14ac:dyDescent="0.3">
      <c r="A476" s="22">
        <f>VLOOKUP($M476,CornerStats!$A$3:$AE$577,5,FALSE)</f>
        <v>11.545454545454545</v>
      </c>
      <c r="B476" s="22">
        <f>VLOOKUP($M476,CornerStats!$A$3:$AE$577,6,FALSE)</f>
        <v>9.6666666666666661</v>
      </c>
      <c r="C476" s="22">
        <f>VLOOKUP($M476,CornerStats!$A$3:$AE$577,8,FALSE)</f>
        <v>4.3636363636363633</v>
      </c>
      <c r="D476" s="22">
        <f>VLOOKUP($M476,CornerStats!$A$3:$AE$577,9,FALSE)</f>
        <v>5</v>
      </c>
      <c r="E476" s="29">
        <f>VLOOKUP($M476,CornerStats!$A$3:$AE$577,11,FALSE)</f>
        <v>7.1818181818181817</v>
      </c>
      <c r="F476" s="29">
        <f>VLOOKUP($M476,CornerStats!$A$3:$AE$577,12,FALSE)</f>
        <v>4.666666666666667</v>
      </c>
      <c r="G476" s="27">
        <f>VLOOKUP($M476,CornerStats!$A$3:$AE$577,14,FALSE)</f>
        <v>0.63636363636363635</v>
      </c>
      <c r="H476" s="27">
        <f>VLOOKUP($M476,CornerStats!$A$3:$AE$577,15,FALSE)</f>
        <v>0.5</v>
      </c>
      <c r="I476" s="27">
        <f>VLOOKUP($M476,CornerStats!$A$3:$AE$577,17,FALSE)</f>
        <v>0.54545454545454541</v>
      </c>
      <c r="J476" s="27">
        <f>VLOOKUP($M476,CornerStats!$A$3:$AE$577,18,FALSE)</f>
        <v>0.33333333333333331</v>
      </c>
      <c r="K476" s="27">
        <f>VLOOKUP($M476,CornerStats!$A$3:$AE$577,20,FALSE)</f>
        <v>0.45454545454545453</v>
      </c>
      <c r="L476" s="27">
        <f>VLOOKUP($M476,CornerStats!$A$3:$AE$577,21,FALSE)</f>
        <v>0.66666666666666663</v>
      </c>
      <c r="M476" s="24" t="str">
        <f>Fixtures!A476</f>
        <v>Cagliari</v>
      </c>
      <c r="N476" s="24" t="str">
        <f>Fixtures!E476</f>
        <v>Serie A</v>
      </c>
      <c r="O476" s="25">
        <f>IF(Fixtures!C476&gt;7,Fixtures!D476)</f>
        <v>43863</v>
      </c>
      <c r="P476" s="24" t="str">
        <f>Fixtures!B476</f>
        <v>Parma</v>
      </c>
      <c r="Q476" s="22">
        <f>VLOOKUP($P476,CornerStats!$A$3:$AE$577,5,FALSE)</f>
        <v>10.818181818181818</v>
      </c>
      <c r="R476" s="22">
        <f>VLOOKUP($P476,CornerStats!$A$3:$AE$577,7,FALSE)</f>
        <v>9.4</v>
      </c>
      <c r="S476" s="22">
        <f>VLOOKUP($P476,CornerStats!$A$3:$AE$577,8,FALSE)</f>
        <v>5.6363636363636367</v>
      </c>
      <c r="T476" s="22">
        <f>VLOOKUP($P476,CornerStats!$A$3:$AE$577,10,FALSE)</f>
        <v>3.6</v>
      </c>
      <c r="U476" s="29">
        <f>VLOOKUP($P476,CornerStats!$A$3:$AE$577,11,FALSE)</f>
        <v>5.1818181818181817</v>
      </c>
      <c r="V476" s="29">
        <f>VLOOKUP($P476,CornerStats!$A$3:$AE$577,13,FALSE)</f>
        <v>5.8</v>
      </c>
      <c r="W476" s="27">
        <f>VLOOKUP($P476,CornerStats!$A$3:$AE$577,14,FALSE)</f>
        <v>0.81818181818181823</v>
      </c>
      <c r="X476" s="27">
        <f>VLOOKUP($P476,CornerStats!$A$3:$AE$577,16,FALSE)</f>
        <v>0.6</v>
      </c>
      <c r="Y476" s="27">
        <f>VLOOKUP($P476,CornerStats!$A$3:$AE$577,17,FALSE)</f>
        <v>0.45454545454545453</v>
      </c>
      <c r="Z476" s="27">
        <f>VLOOKUP($P476,CornerStats!$A$3:$AE$577,19,FALSE)</f>
        <v>0.4</v>
      </c>
      <c r="AA476" s="27">
        <f>VLOOKUP($P476,CornerStats!$A$3:$AE$577,20,FALSE)</f>
        <v>0.54545454545454541</v>
      </c>
      <c r="AB476" s="27">
        <f>VLOOKUP($P476,CornerStats!$A$3:$AE$577,22,FALSE)</f>
        <v>0.6</v>
      </c>
    </row>
    <row r="477" spans="1:28" hidden="1" x14ac:dyDescent="0.3">
      <c r="A477" s="22">
        <f>VLOOKUP($M477,CornerStats!$A$3:$AE$577,5,FALSE)</f>
        <v>11.5</v>
      </c>
      <c r="B477" s="22">
        <f>VLOOKUP($M477,CornerStats!$A$3:$AE$577,6,FALSE)</f>
        <v>11.4</v>
      </c>
      <c r="C477" s="22">
        <f>VLOOKUP($M477,CornerStats!$A$3:$AE$577,8,FALSE)</f>
        <v>5</v>
      </c>
      <c r="D477" s="22">
        <f>VLOOKUP($M477,CornerStats!$A$3:$AE$577,9,FALSE)</f>
        <v>5.2</v>
      </c>
      <c r="E477" s="29">
        <f>VLOOKUP($M477,CornerStats!$A$3:$AE$577,11,FALSE)</f>
        <v>6.5</v>
      </c>
      <c r="F477" s="29">
        <f>VLOOKUP($M477,CornerStats!$A$3:$AE$577,12,FALSE)</f>
        <v>6.2</v>
      </c>
      <c r="G477" s="27">
        <f>VLOOKUP($M477,CornerStats!$A$3:$AE$577,14,FALSE)</f>
        <v>1</v>
      </c>
      <c r="H477" s="27">
        <f>VLOOKUP($M477,CornerStats!$A$3:$AE$577,15,FALSE)</f>
        <v>1</v>
      </c>
      <c r="I477" s="27">
        <f>VLOOKUP($M477,CornerStats!$A$3:$AE$577,17,FALSE)</f>
        <v>0.5</v>
      </c>
      <c r="J477" s="27">
        <f>VLOOKUP($M477,CornerStats!$A$3:$AE$577,18,FALSE)</f>
        <v>0.4</v>
      </c>
      <c r="K477" s="27">
        <f>VLOOKUP($M477,CornerStats!$A$3:$AE$577,20,FALSE)</f>
        <v>0.5</v>
      </c>
      <c r="L477" s="27">
        <f>VLOOKUP($M477,CornerStats!$A$3:$AE$577,21,FALSE)</f>
        <v>0.6</v>
      </c>
      <c r="M477" s="24" t="str">
        <f>Fixtures!A477</f>
        <v>Sassuolo</v>
      </c>
      <c r="N477" s="24" t="str">
        <f>Fixtures!E477</f>
        <v>Serie A</v>
      </c>
      <c r="O477" s="25">
        <f>IF(Fixtures!C477&gt;7,Fixtures!D477)</f>
        <v>43863</v>
      </c>
      <c r="P477" s="24" t="str">
        <f>Fixtures!B477</f>
        <v>Roma</v>
      </c>
      <c r="Q477" s="22">
        <f>VLOOKUP($P477,CornerStats!$A$3:$AE$577,5,FALSE)</f>
        <v>10.363636363636363</v>
      </c>
      <c r="R477" s="22">
        <f>VLOOKUP($P477,CornerStats!$A$3:$AE$577,7,FALSE)</f>
        <v>11.6</v>
      </c>
      <c r="S477" s="22">
        <f>VLOOKUP($P477,CornerStats!$A$3:$AE$577,8,FALSE)</f>
        <v>6.3636363636363633</v>
      </c>
      <c r="T477" s="22">
        <f>VLOOKUP($P477,CornerStats!$A$3:$AE$577,10,FALSE)</f>
        <v>6.2</v>
      </c>
      <c r="U477" s="29">
        <f>VLOOKUP($P477,CornerStats!$A$3:$AE$577,11,FALSE)</f>
        <v>4</v>
      </c>
      <c r="V477" s="29">
        <f>VLOOKUP($P477,CornerStats!$A$3:$AE$577,13,FALSE)</f>
        <v>5.4</v>
      </c>
      <c r="W477" s="27">
        <f>VLOOKUP($P477,CornerStats!$A$3:$AE$577,14,FALSE)</f>
        <v>0.54545454545454541</v>
      </c>
      <c r="X477" s="27">
        <f>VLOOKUP($P477,CornerStats!$A$3:$AE$577,16,FALSE)</f>
        <v>0.6</v>
      </c>
      <c r="Y477" s="27">
        <f>VLOOKUP($P477,CornerStats!$A$3:$AE$577,17,FALSE)</f>
        <v>0.45454545454545453</v>
      </c>
      <c r="Z477" s="27">
        <f>VLOOKUP($P477,CornerStats!$A$3:$AE$577,19,FALSE)</f>
        <v>0.6</v>
      </c>
      <c r="AA477" s="27">
        <f>VLOOKUP($P477,CornerStats!$A$3:$AE$577,20,FALSE)</f>
        <v>0.54545454545454541</v>
      </c>
      <c r="AB477" s="27">
        <f>VLOOKUP($P477,CornerStats!$A$3:$AE$577,22,FALSE)</f>
        <v>0.4</v>
      </c>
    </row>
    <row r="478" spans="1:28" hidden="1" x14ac:dyDescent="0.3">
      <c r="A478" s="22">
        <f>VLOOKUP($M478,CornerStats!$A$3:$AE$577,5,FALSE)</f>
        <v>10.818181818181818</v>
      </c>
      <c r="B478" s="22">
        <f>VLOOKUP($M478,CornerStats!$A$3:$AE$577,6,FALSE)</f>
        <v>10.199999999999999</v>
      </c>
      <c r="C478" s="22">
        <f>VLOOKUP($M478,CornerStats!$A$3:$AE$577,8,FALSE)</f>
        <v>5.9090909090909092</v>
      </c>
      <c r="D478" s="22">
        <f>VLOOKUP($M478,CornerStats!$A$3:$AE$577,9,FALSE)</f>
        <v>6.8</v>
      </c>
      <c r="E478" s="29">
        <f>VLOOKUP($M478,CornerStats!$A$3:$AE$577,11,FALSE)</f>
        <v>4.9090909090909092</v>
      </c>
      <c r="F478" s="29">
        <f>VLOOKUP($M478,CornerStats!$A$3:$AE$577,12,FALSE)</f>
        <v>3.4</v>
      </c>
      <c r="G478" s="27">
        <f>VLOOKUP($M478,CornerStats!$A$3:$AE$577,14,FALSE)</f>
        <v>0.81818181818181823</v>
      </c>
      <c r="H478" s="27">
        <f>VLOOKUP($M478,CornerStats!$A$3:$AE$577,15,FALSE)</f>
        <v>0.6</v>
      </c>
      <c r="I478" s="27">
        <f>VLOOKUP($M478,CornerStats!$A$3:$AE$577,17,FALSE)</f>
        <v>0.54545454545454541</v>
      </c>
      <c r="J478" s="27">
        <f>VLOOKUP($M478,CornerStats!$A$3:$AE$577,18,FALSE)</f>
        <v>0.6</v>
      </c>
      <c r="K478" s="27">
        <f>VLOOKUP($M478,CornerStats!$A$3:$AE$577,20,FALSE)</f>
        <v>0.45454545454545453</v>
      </c>
      <c r="L478" s="27">
        <f>VLOOKUP($M478,CornerStats!$A$3:$AE$577,21,FALSE)</f>
        <v>0.4</v>
      </c>
      <c r="M478" s="24" t="str">
        <f>Fixtures!A478</f>
        <v>Lazio</v>
      </c>
      <c r="N478" s="24" t="str">
        <f>Fixtures!E478</f>
        <v>Serie A</v>
      </c>
      <c r="O478" s="25">
        <f>IF(Fixtures!C478&gt;7,Fixtures!D478)</f>
        <v>43863</v>
      </c>
      <c r="P478" s="24" t="str">
        <f>Fixtures!B478</f>
        <v>SPAL</v>
      </c>
      <c r="Q478" s="22">
        <f>VLOOKUP($P478,CornerStats!$A$3:$AE$577,5,FALSE)</f>
        <v>12.636363636363637</v>
      </c>
      <c r="R478" s="22">
        <f>VLOOKUP($P478,CornerStats!$A$3:$AE$577,7,FALSE)</f>
        <v>13.8</v>
      </c>
      <c r="S478" s="22">
        <f>VLOOKUP($P478,CornerStats!$A$3:$AE$577,8,FALSE)</f>
        <v>5.6363636363636367</v>
      </c>
      <c r="T478" s="22">
        <f>VLOOKUP($P478,CornerStats!$A$3:$AE$577,10,FALSE)</f>
        <v>5</v>
      </c>
      <c r="U478" s="29">
        <f>VLOOKUP($P478,CornerStats!$A$3:$AE$577,11,FALSE)</f>
        <v>7</v>
      </c>
      <c r="V478" s="29">
        <f>VLOOKUP($P478,CornerStats!$A$3:$AE$577,13,FALSE)</f>
        <v>8.8000000000000007</v>
      </c>
      <c r="W478" s="27">
        <f>VLOOKUP($P478,CornerStats!$A$3:$AE$577,14,FALSE)</f>
        <v>0.90909090909090906</v>
      </c>
      <c r="X478" s="27">
        <f>VLOOKUP($P478,CornerStats!$A$3:$AE$577,16,FALSE)</f>
        <v>1</v>
      </c>
      <c r="Y478" s="27">
        <f>VLOOKUP($P478,CornerStats!$A$3:$AE$577,17,FALSE)</f>
        <v>0.90909090909090906</v>
      </c>
      <c r="Z478" s="27">
        <f>VLOOKUP($P478,CornerStats!$A$3:$AE$577,19,FALSE)</f>
        <v>1</v>
      </c>
      <c r="AA478" s="27">
        <f>VLOOKUP($P478,CornerStats!$A$3:$AE$577,20,FALSE)</f>
        <v>0.18181818181818182</v>
      </c>
      <c r="AB478" s="27">
        <f>VLOOKUP($P478,CornerStats!$A$3:$AE$577,22,FALSE)</f>
        <v>0</v>
      </c>
    </row>
    <row r="479" spans="1:28" hidden="1" x14ac:dyDescent="0.3">
      <c r="A479" s="22">
        <f>VLOOKUP($M479,CornerStats!$A$3:$AE$577,5,FALSE)</f>
        <v>12.363636363636363</v>
      </c>
      <c r="B479" s="22">
        <f>VLOOKUP($M479,CornerStats!$A$3:$AE$577,6,FALSE)</f>
        <v>12.6</v>
      </c>
      <c r="C479" s="22">
        <f>VLOOKUP($M479,CornerStats!$A$3:$AE$577,8,FALSE)</f>
        <v>3.8181818181818183</v>
      </c>
      <c r="D479" s="22">
        <f>VLOOKUP($M479,CornerStats!$A$3:$AE$577,9,FALSE)</f>
        <v>3.8</v>
      </c>
      <c r="E479" s="29">
        <f>VLOOKUP($M479,CornerStats!$A$3:$AE$577,11,FALSE)</f>
        <v>8.545454545454545</v>
      </c>
      <c r="F479" s="29">
        <f>VLOOKUP($M479,CornerStats!$A$3:$AE$577,12,FALSE)</f>
        <v>8.8000000000000007</v>
      </c>
      <c r="G479" s="27">
        <f>VLOOKUP($M479,CornerStats!$A$3:$AE$577,14,FALSE)</f>
        <v>1</v>
      </c>
      <c r="H479" s="27">
        <f>VLOOKUP($M479,CornerStats!$A$3:$AE$577,15,FALSE)</f>
        <v>1</v>
      </c>
      <c r="I479" s="27">
        <f>VLOOKUP($M479,CornerStats!$A$3:$AE$577,17,FALSE)</f>
        <v>0.63636363636363635</v>
      </c>
      <c r="J479" s="27">
        <f>VLOOKUP($M479,CornerStats!$A$3:$AE$577,18,FALSE)</f>
        <v>0.6</v>
      </c>
      <c r="K479" s="27">
        <f>VLOOKUP($M479,CornerStats!$A$3:$AE$577,20,FALSE)</f>
        <v>0.45454545454545453</v>
      </c>
      <c r="L479" s="27">
        <f>VLOOKUP($M479,CornerStats!$A$3:$AE$577,21,FALSE)</f>
        <v>0.4</v>
      </c>
      <c r="M479" s="24" t="str">
        <f>Fixtures!A479</f>
        <v>Lecce</v>
      </c>
      <c r="N479" s="24" t="str">
        <f>Fixtures!E479</f>
        <v>Serie A</v>
      </c>
      <c r="O479" s="25">
        <f>IF(Fixtures!C479&gt;7,Fixtures!D479)</f>
        <v>43863</v>
      </c>
      <c r="P479" s="24" t="str">
        <f>Fixtures!B479</f>
        <v>Torino</v>
      </c>
      <c r="Q479" s="22">
        <f>VLOOKUP($P479,CornerStats!$A$3:$AE$577,5,FALSE)</f>
        <v>12.090909090909092</v>
      </c>
      <c r="R479" s="22">
        <f>VLOOKUP($P479,CornerStats!$A$3:$AE$577,7,FALSE)</f>
        <v>12</v>
      </c>
      <c r="S479" s="22">
        <f>VLOOKUP($P479,CornerStats!$A$3:$AE$577,8,FALSE)</f>
        <v>5.1818181818181817</v>
      </c>
      <c r="T479" s="22">
        <f>VLOOKUP($P479,CornerStats!$A$3:$AE$577,10,FALSE)</f>
        <v>4</v>
      </c>
      <c r="U479" s="29">
        <f>VLOOKUP($P479,CornerStats!$A$3:$AE$577,11,FALSE)</f>
        <v>6.9090909090909092</v>
      </c>
      <c r="V479" s="29">
        <f>VLOOKUP($P479,CornerStats!$A$3:$AE$577,13,FALSE)</f>
        <v>8</v>
      </c>
      <c r="W479" s="27">
        <f>VLOOKUP($P479,CornerStats!$A$3:$AE$577,14,FALSE)</f>
        <v>0.81818181818181823</v>
      </c>
      <c r="X479" s="27">
        <f>VLOOKUP($P479,CornerStats!$A$3:$AE$577,16,FALSE)</f>
        <v>0.8</v>
      </c>
      <c r="Y479" s="27">
        <f>VLOOKUP($P479,CornerStats!$A$3:$AE$577,17,FALSE)</f>
        <v>0.45454545454545453</v>
      </c>
      <c r="Z479" s="27">
        <f>VLOOKUP($P479,CornerStats!$A$3:$AE$577,19,FALSE)</f>
        <v>0.4</v>
      </c>
      <c r="AA479" s="27">
        <f>VLOOKUP($P479,CornerStats!$A$3:$AE$577,20,FALSE)</f>
        <v>0.54545454545454541</v>
      </c>
      <c r="AB479" s="27">
        <f>VLOOKUP($P479,CornerStats!$A$3:$AE$577,22,FALSE)</f>
        <v>0.6</v>
      </c>
    </row>
    <row r="480" spans="1:28" hidden="1" x14ac:dyDescent="0.3">
      <c r="A480" s="22">
        <f>VLOOKUP($M480,CornerStats!$A$3:$AE$577,5,FALSE)</f>
        <v>12</v>
      </c>
      <c r="B480" s="22">
        <f>VLOOKUP($M480,CornerStats!$A$3:$AE$577,6,FALSE)</f>
        <v>13.25</v>
      </c>
      <c r="C480" s="22">
        <f>VLOOKUP($M480,CornerStats!$A$3:$AE$577,8,FALSE)</f>
        <v>5.9</v>
      </c>
      <c r="D480" s="22">
        <f>VLOOKUP($M480,CornerStats!$A$3:$AE$577,9,FALSE)</f>
        <v>6.25</v>
      </c>
      <c r="E480" s="29">
        <f>VLOOKUP($M480,CornerStats!$A$3:$AE$577,11,FALSE)</f>
        <v>6.1</v>
      </c>
      <c r="F480" s="29">
        <f>VLOOKUP($M480,CornerStats!$A$3:$AE$577,12,FALSE)</f>
        <v>7</v>
      </c>
      <c r="G480" s="27">
        <f>VLOOKUP($M480,CornerStats!$A$3:$AE$577,14,FALSE)</f>
        <v>0.8</v>
      </c>
      <c r="H480" s="27">
        <f>VLOOKUP($M480,CornerStats!$A$3:$AE$577,15,FALSE)</f>
        <v>1</v>
      </c>
      <c r="I480" s="27">
        <f>VLOOKUP($M480,CornerStats!$A$3:$AE$577,17,FALSE)</f>
        <v>0.7</v>
      </c>
      <c r="J480" s="27">
        <f>VLOOKUP($M480,CornerStats!$A$3:$AE$577,18,FALSE)</f>
        <v>1</v>
      </c>
      <c r="K480" s="27">
        <f>VLOOKUP($M480,CornerStats!$A$3:$AE$577,20,FALSE)</f>
        <v>0.5</v>
      </c>
      <c r="L480" s="27">
        <f>VLOOKUP($M480,CornerStats!$A$3:$AE$577,21,FALSE)</f>
        <v>0.25</v>
      </c>
      <c r="M480" s="24" t="str">
        <f>Fixtures!A480</f>
        <v>Köln</v>
      </c>
      <c r="N480" s="24" t="str">
        <f>Fixtures!E480</f>
        <v>Bundesliga</v>
      </c>
      <c r="O480" s="25">
        <f>IF(Fixtures!C480&gt;7,Fixtures!D480)</f>
        <v>43863</v>
      </c>
      <c r="P480" s="24" t="str">
        <f>Fixtures!B480</f>
        <v>Freiburg</v>
      </c>
      <c r="Q480" s="22">
        <f>VLOOKUP($P480,CornerStats!$A$3:$AE$577,5,FALSE)</f>
        <v>10.3</v>
      </c>
      <c r="R480" s="22">
        <f>VLOOKUP($P480,CornerStats!$A$3:$AE$577,7,FALSE)</f>
        <v>9.6</v>
      </c>
      <c r="S480" s="22">
        <f>VLOOKUP($P480,CornerStats!$A$3:$AE$577,8,FALSE)</f>
        <v>3.9</v>
      </c>
      <c r="T480" s="22">
        <f>VLOOKUP($P480,CornerStats!$A$3:$AE$577,10,FALSE)</f>
        <v>2.8</v>
      </c>
      <c r="U480" s="29">
        <f>VLOOKUP($P480,CornerStats!$A$3:$AE$577,11,FALSE)</f>
        <v>6.4</v>
      </c>
      <c r="V480" s="29">
        <f>VLOOKUP($P480,CornerStats!$A$3:$AE$577,13,FALSE)</f>
        <v>6.8</v>
      </c>
      <c r="W480" s="27">
        <f>VLOOKUP($P480,CornerStats!$A$3:$AE$577,14,FALSE)</f>
        <v>0.7</v>
      </c>
      <c r="X480" s="27">
        <f>VLOOKUP($P480,CornerStats!$A$3:$AE$577,16,FALSE)</f>
        <v>0.4</v>
      </c>
      <c r="Y480" s="27">
        <f>VLOOKUP($P480,CornerStats!$A$3:$AE$577,17,FALSE)</f>
        <v>0.5</v>
      </c>
      <c r="Z480" s="27">
        <f>VLOOKUP($P480,CornerStats!$A$3:$AE$577,19,FALSE)</f>
        <v>0.4</v>
      </c>
      <c r="AA480" s="27">
        <f>VLOOKUP($P480,CornerStats!$A$3:$AE$577,20,FALSE)</f>
        <v>0.7</v>
      </c>
      <c r="AB480" s="27">
        <f>VLOOKUP($P480,CornerStats!$A$3:$AE$577,22,FALSE)</f>
        <v>0.6</v>
      </c>
    </row>
    <row r="481" spans="1:28" hidden="1" x14ac:dyDescent="0.3">
      <c r="A481" s="22">
        <f>VLOOKUP($M481,CornerStats!$A$3:$AE$577,5,FALSE)</f>
        <v>12.1</v>
      </c>
      <c r="B481" s="22">
        <f>VLOOKUP($M481,CornerStats!$A$3:$AE$577,6,FALSE)</f>
        <v>13.2</v>
      </c>
      <c r="C481" s="22">
        <f>VLOOKUP($M481,CornerStats!$A$3:$AE$577,8,FALSE)</f>
        <v>6.4</v>
      </c>
      <c r="D481" s="22">
        <f>VLOOKUP($M481,CornerStats!$A$3:$AE$577,9,FALSE)</f>
        <v>6.8</v>
      </c>
      <c r="E481" s="29">
        <f>VLOOKUP($M481,CornerStats!$A$3:$AE$577,11,FALSE)</f>
        <v>5.7</v>
      </c>
      <c r="F481" s="29">
        <f>VLOOKUP($M481,CornerStats!$A$3:$AE$577,12,FALSE)</f>
        <v>6.4</v>
      </c>
      <c r="G481" s="27">
        <f>VLOOKUP($M481,CornerStats!$A$3:$AE$577,14,FALSE)</f>
        <v>0.8</v>
      </c>
      <c r="H481" s="27">
        <f>VLOOKUP($M481,CornerStats!$A$3:$AE$577,15,FALSE)</f>
        <v>0.8</v>
      </c>
      <c r="I481" s="27">
        <f>VLOOKUP($M481,CornerStats!$A$3:$AE$577,17,FALSE)</f>
        <v>0.7</v>
      </c>
      <c r="J481" s="27">
        <f>VLOOKUP($M481,CornerStats!$A$3:$AE$577,18,FALSE)</f>
        <v>0.8</v>
      </c>
      <c r="K481" s="27">
        <f>VLOOKUP($M481,CornerStats!$A$3:$AE$577,20,FALSE)</f>
        <v>0.5</v>
      </c>
      <c r="L481" s="27">
        <f>VLOOKUP($M481,CornerStats!$A$3:$AE$577,21,FALSE)</f>
        <v>0.4</v>
      </c>
      <c r="M481" s="24" t="str">
        <f>Fixtures!A481</f>
        <v>Paderborn</v>
      </c>
      <c r="N481" s="24" t="str">
        <f>Fixtures!E481</f>
        <v>Bundesliga</v>
      </c>
      <c r="O481" s="25">
        <f>IF(Fixtures!C481&gt;7,Fixtures!D481)</f>
        <v>43863</v>
      </c>
      <c r="P481" s="24" t="str">
        <f>Fixtures!B481</f>
        <v>Wolfsburg</v>
      </c>
      <c r="Q481" s="22">
        <f>VLOOKUP($P481,CornerStats!$A$3:$AE$577,5,FALSE)</f>
        <v>9</v>
      </c>
      <c r="R481" s="22">
        <f>VLOOKUP($P481,CornerStats!$A$3:$AE$577,7,FALSE)</f>
        <v>8.8000000000000007</v>
      </c>
      <c r="S481" s="22">
        <f>VLOOKUP($P481,CornerStats!$A$3:$AE$577,8,FALSE)</f>
        <v>4.3</v>
      </c>
      <c r="T481" s="22">
        <f>VLOOKUP($P481,CornerStats!$A$3:$AE$577,10,FALSE)</f>
        <v>3.8</v>
      </c>
      <c r="U481" s="29">
        <f>VLOOKUP($P481,CornerStats!$A$3:$AE$577,11,FALSE)</f>
        <v>4.7</v>
      </c>
      <c r="V481" s="29">
        <f>VLOOKUP($P481,CornerStats!$A$3:$AE$577,13,FALSE)</f>
        <v>5</v>
      </c>
      <c r="W481" s="27">
        <f>VLOOKUP($P481,CornerStats!$A$3:$AE$577,14,FALSE)</f>
        <v>0.6</v>
      </c>
      <c r="X481" s="27">
        <f>VLOOKUP($P481,CornerStats!$A$3:$AE$577,16,FALSE)</f>
        <v>0.6</v>
      </c>
      <c r="Y481" s="27">
        <f>VLOOKUP($P481,CornerStats!$A$3:$AE$577,17,FALSE)</f>
        <v>0.3</v>
      </c>
      <c r="Z481" s="27">
        <f>VLOOKUP($P481,CornerStats!$A$3:$AE$577,19,FALSE)</f>
        <v>0.4</v>
      </c>
      <c r="AA481" s="27">
        <f>VLOOKUP($P481,CornerStats!$A$3:$AE$577,20,FALSE)</f>
        <v>1</v>
      </c>
      <c r="AB481" s="27">
        <f>VLOOKUP($P481,CornerStats!$A$3:$AE$577,22,FALSE)</f>
        <v>1</v>
      </c>
    </row>
    <row r="482" spans="1:28" hidden="1" x14ac:dyDescent="0.3">
      <c r="A482" s="22">
        <f>VLOOKUP($M482,CornerStats!$A$3:$AE$577,5,FALSE)</f>
        <v>10.083333333333334</v>
      </c>
      <c r="B482" s="22">
        <f>VLOOKUP($M482,CornerStats!$A$3:$AE$577,6,FALSE)</f>
        <v>8.5</v>
      </c>
      <c r="C482" s="22">
        <f>VLOOKUP($M482,CornerStats!$A$3:$AE$577,8,FALSE)</f>
        <v>5.916666666666667</v>
      </c>
      <c r="D482" s="22">
        <f>VLOOKUP($M482,CornerStats!$A$3:$AE$577,9,FALSE)</f>
        <v>5.5</v>
      </c>
      <c r="E482" s="29">
        <f>VLOOKUP($M482,CornerStats!$A$3:$AE$577,11,FALSE)</f>
        <v>4.166666666666667</v>
      </c>
      <c r="F482" s="29">
        <f>VLOOKUP($M482,CornerStats!$A$3:$AE$577,12,FALSE)</f>
        <v>3</v>
      </c>
      <c r="G482" s="27">
        <f>VLOOKUP($M482,CornerStats!$A$3:$AE$577,14,FALSE)</f>
        <v>0.5</v>
      </c>
      <c r="H482" s="27">
        <f>VLOOKUP($M482,CornerStats!$A$3:$AE$577,15,FALSE)</f>
        <v>0.33333333333333331</v>
      </c>
      <c r="I482" s="27">
        <f>VLOOKUP($M482,CornerStats!$A$3:$AE$577,17,FALSE)</f>
        <v>0.41666666666666669</v>
      </c>
      <c r="J482" s="27">
        <f>VLOOKUP($M482,CornerStats!$A$3:$AE$577,18,FALSE)</f>
        <v>0.16666666666666666</v>
      </c>
      <c r="K482" s="27">
        <f>VLOOKUP($M482,CornerStats!$A$3:$AE$577,20,FALSE)</f>
        <v>0.66666666666666663</v>
      </c>
      <c r="L482" s="27">
        <f>VLOOKUP($M482,CornerStats!$A$3:$AE$577,21,FALSE)</f>
        <v>0.83333333333333337</v>
      </c>
      <c r="M482" s="24" t="str">
        <f>Fixtures!A482</f>
        <v>Nantes</v>
      </c>
      <c r="N482" s="24" t="str">
        <f>Fixtures!E482</f>
        <v>Ligue 1</v>
      </c>
      <c r="O482" s="25">
        <f>IF(Fixtures!C482&gt;7,Fixtures!D482)</f>
        <v>43866</v>
      </c>
      <c r="P482" s="24" t="str">
        <f>Fixtures!B482</f>
        <v>PSG</v>
      </c>
      <c r="Q482" s="22">
        <f>VLOOKUP($P482,CornerStats!$A$3:$AE$577,5,FALSE)</f>
        <v>10.166666666666666</v>
      </c>
      <c r="R482" s="22">
        <f>VLOOKUP($P482,CornerStats!$A$3:$AE$577,7,FALSE)</f>
        <v>11.166666666666666</v>
      </c>
      <c r="S482" s="22">
        <f>VLOOKUP($P482,CornerStats!$A$3:$AE$577,8,FALSE)</f>
        <v>7.416666666666667</v>
      </c>
      <c r="T482" s="22">
        <f>VLOOKUP($P482,CornerStats!$A$3:$AE$577,10,FALSE)</f>
        <v>8.8333333333333339</v>
      </c>
      <c r="U482" s="29">
        <f>VLOOKUP($P482,CornerStats!$A$3:$AE$577,11,FALSE)</f>
        <v>2.75</v>
      </c>
      <c r="V482" s="29">
        <f>VLOOKUP($P482,CornerStats!$A$3:$AE$577,13,FALSE)</f>
        <v>2.3333333333333335</v>
      </c>
      <c r="W482" s="27">
        <f>VLOOKUP($P482,CornerStats!$A$3:$AE$577,14,FALSE)</f>
        <v>0.66666666666666663</v>
      </c>
      <c r="X482" s="27">
        <f>VLOOKUP($P482,CornerStats!$A$3:$AE$577,16,FALSE)</f>
        <v>1</v>
      </c>
      <c r="Y482" s="27">
        <f>VLOOKUP($P482,CornerStats!$A$3:$AE$577,17,FALSE)</f>
        <v>0.5</v>
      </c>
      <c r="Z482" s="27">
        <f>VLOOKUP($P482,CornerStats!$A$3:$AE$577,19,FALSE)</f>
        <v>0.66666666666666663</v>
      </c>
      <c r="AA482" s="27">
        <f>VLOOKUP($P482,CornerStats!$A$3:$AE$577,20,FALSE)</f>
        <v>0.66666666666666663</v>
      </c>
      <c r="AB482" s="27">
        <f>VLOOKUP($P482,CornerStats!$A$3:$AE$577,22,FALSE)</f>
        <v>0.66666666666666663</v>
      </c>
    </row>
    <row r="483" spans="1:28" hidden="1" x14ac:dyDescent="0.3">
      <c r="A483" s="22">
        <f>VLOOKUP($M483,CornerStats!$A$3:$AE$577,5,FALSE)</f>
        <v>11.166666666666666</v>
      </c>
      <c r="B483" s="22">
        <f>VLOOKUP($M483,CornerStats!$A$3:$AE$577,6,FALSE)</f>
        <v>10.166666666666666</v>
      </c>
      <c r="C483" s="22">
        <f>VLOOKUP($M483,CornerStats!$A$3:$AE$577,8,FALSE)</f>
        <v>5.166666666666667</v>
      </c>
      <c r="D483" s="22">
        <f>VLOOKUP($M483,CornerStats!$A$3:$AE$577,9,FALSE)</f>
        <v>4.833333333333333</v>
      </c>
      <c r="E483" s="29">
        <f>VLOOKUP($M483,CornerStats!$A$3:$AE$577,11,FALSE)</f>
        <v>6</v>
      </c>
      <c r="F483" s="29">
        <f>VLOOKUP($M483,CornerStats!$A$3:$AE$577,12,FALSE)</f>
        <v>5.333333333333333</v>
      </c>
      <c r="G483" s="27">
        <f>VLOOKUP($M483,CornerStats!$A$3:$AE$577,14,FALSE)</f>
        <v>0.83333333333333337</v>
      </c>
      <c r="H483" s="27">
        <f>VLOOKUP($M483,CornerStats!$A$3:$AE$577,15,FALSE)</f>
        <v>0.66666666666666663</v>
      </c>
      <c r="I483" s="27">
        <f>VLOOKUP($M483,CornerStats!$A$3:$AE$577,17,FALSE)</f>
        <v>0.58333333333333337</v>
      </c>
      <c r="J483" s="27">
        <f>VLOOKUP($M483,CornerStats!$A$3:$AE$577,18,FALSE)</f>
        <v>0.33333333333333331</v>
      </c>
      <c r="K483" s="27">
        <f>VLOOKUP($M483,CornerStats!$A$3:$AE$577,20,FALSE)</f>
        <v>0.5</v>
      </c>
      <c r="L483" s="27">
        <f>VLOOKUP($M483,CornerStats!$A$3:$AE$577,21,FALSE)</f>
        <v>0.66666666666666663</v>
      </c>
      <c r="M483" s="24" t="str">
        <f>Fixtures!A483</f>
        <v>Toulouse</v>
      </c>
      <c r="N483" s="24" t="str">
        <f>Fixtures!E483</f>
        <v>Ligue 1</v>
      </c>
      <c r="O483" s="25">
        <f>IF(Fixtures!C483&gt;7,Fixtures!D483)</f>
        <v>43866</v>
      </c>
      <c r="P483" s="24" t="str">
        <f>Fixtures!B483</f>
        <v>Strasbourg</v>
      </c>
      <c r="Q483" s="22">
        <f>VLOOKUP($P483,CornerStats!$A$3:$AE$577,5,FALSE)</f>
        <v>9</v>
      </c>
      <c r="R483" s="22">
        <f>VLOOKUP($P483,CornerStats!$A$3:$AE$577,7,FALSE)</f>
        <v>9.3333333333333339</v>
      </c>
      <c r="S483" s="22">
        <f>VLOOKUP($P483,CornerStats!$A$3:$AE$577,8,FALSE)</f>
        <v>4.916666666666667</v>
      </c>
      <c r="T483" s="22">
        <f>VLOOKUP($P483,CornerStats!$A$3:$AE$577,10,FALSE)</f>
        <v>5</v>
      </c>
      <c r="U483" s="29">
        <f>VLOOKUP($P483,CornerStats!$A$3:$AE$577,11,FALSE)</f>
        <v>4.083333333333333</v>
      </c>
      <c r="V483" s="29">
        <f>VLOOKUP($P483,CornerStats!$A$3:$AE$577,13,FALSE)</f>
        <v>4.333333333333333</v>
      </c>
      <c r="W483" s="27">
        <f>VLOOKUP($P483,CornerStats!$A$3:$AE$577,14,FALSE)</f>
        <v>0.5</v>
      </c>
      <c r="X483" s="27">
        <f>VLOOKUP($P483,CornerStats!$A$3:$AE$577,16,FALSE)</f>
        <v>0.5</v>
      </c>
      <c r="Y483" s="27">
        <f>VLOOKUP($P483,CornerStats!$A$3:$AE$577,17,FALSE)</f>
        <v>0.41666666666666669</v>
      </c>
      <c r="Z483" s="27">
        <f>VLOOKUP($P483,CornerStats!$A$3:$AE$577,19,FALSE)</f>
        <v>0.5</v>
      </c>
      <c r="AA483" s="27">
        <f>VLOOKUP($P483,CornerStats!$A$3:$AE$577,20,FALSE)</f>
        <v>0.75</v>
      </c>
      <c r="AB483" s="27">
        <f>VLOOKUP($P483,CornerStats!$A$3:$AE$577,22,FALSE)</f>
        <v>0.5</v>
      </c>
    </row>
    <row r="484" spans="1:28" hidden="1" x14ac:dyDescent="0.3">
      <c r="A484" s="22">
        <f>VLOOKUP($M484,CornerStats!$A$3:$AE$577,5,FALSE)</f>
        <v>10.583333333333334</v>
      </c>
      <c r="B484" s="22">
        <f>VLOOKUP($M484,CornerStats!$A$3:$AE$577,6,FALSE)</f>
        <v>8.8333333333333339</v>
      </c>
      <c r="C484" s="22">
        <f>VLOOKUP($M484,CornerStats!$A$3:$AE$577,8,FALSE)</f>
        <v>5.083333333333333</v>
      </c>
      <c r="D484" s="22">
        <f>VLOOKUP($M484,CornerStats!$A$3:$AE$577,9,FALSE)</f>
        <v>5.5</v>
      </c>
      <c r="E484" s="29">
        <f>VLOOKUP($M484,CornerStats!$A$3:$AE$577,11,FALSE)</f>
        <v>5.5</v>
      </c>
      <c r="F484" s="29">
        <f>VLOOKUP($M484,CornerStats!$A$3:$AE$577,12,FALSE)</f>
        <v>3.3333333333333335</v>
      </c>
      <c r="G484" s="27">
        <f>VLOOKUP($M484,CornerStats!$A$3:$AE$577,14,FALSE)</f>
        <v>0.66666666666666663</v>
      </c>
      <c r="H484" s="27">
        <f>VLOOKUP($M484,CornerStats!$A$3:$AE$577,15,FALSE)</f>
        <v>0.5</v>
      </c>
      <c r="I484" s="27">
        <f>VLOOKUP($M484,CornerStats!$A$3:$AE$577,17,FALSE)</f>
        <v>0.5</v>
      </c>
      <c r="J484" s="27">
        <f>VLOOKUP($M484,CornerStats!$A$3:$AE$577,18,FALSE)</f>
        <v>0.33333333333333331</v>
      </c>
      <c r="K484" s="27">
        <f>VLOOKUP($M484,CornerStats!$A$3:$AE$577,20,FALSE)</f>
        <v>0.58333333333333337</v>
      </c>
      <c r="L484" s="27">
        <f>VLOOKUP($M484,CornerStats!$A$3:$AE$577,21,FALSE)</f>
        <v>0.66666666666666663</v>
      </c>
      <c r="M484" s="24" t="str">
        <f>Fixtures!A484</f>
        <v>Saint-Etienne</v>
      </c>
      <c r="N484" s="24" t="str">
        <f>Fixtures!E484</f>
        <v>Ligue 1</v>
      </c>
      <c r="O484" s="25">
        <f>IF(Fixtures!C484&gt;7,Fixtures!D484)</f>
        <v>43866</v>
      </c>
      <c r="P484" s="24" t="str">
        <f>Fixtures!B484</f>
        <v>Olympique Marseille</v>
      </c>
      <c r="Q484" s="22">
        <f>VLOOKUP($P484,CornerStats!$A$3:$AE$577,5,FALSE)</f>
        <v>10.166666666666666</v>
      </c>
      <c r="R484" s="22">
        <f>VLOOKUP($P484,CornerStats!$A$3:$AE$577,7,FALSE)</f>
        <v>9.3333333333333339</v>
      </c>
      <c r="S484" s="22">
        <f>VLOOKUP($P484,CornerStats!$A$3:$AE$577,8,FALSE)</f>
        <v>5.333333333333333</v>
      </c>
      <c r="T484" s="22">
        <f>VLOOKUP($P484,CornerStats!$A$3:$AE$577,10,FALSE)</f>
        <v>3.8333333333333335</v>
      </c>
      <c r="U484" s="29">
        <f>VLOOKUP($P484,CornerStats!$A$3:$AE$577,11,FALSE)</f>
        <v>4.833333333333333</v>
      </c>
      <c r="V484" s="29">
        <f>VLOOKUP($P484,CornerStats!$A$3:$AE$577,13,FALSE)</f>
        <v>5.5</v>
      </c>
      <c r="W484" s="27">
        <f>VLOOKUP($P484,CornerStats!$A$3:$AE$577,14,FALSE)</f>
        <v>0.66666666666666663</v>
      </c>
      <c r="X484" s="27">
        <f>VLOOKUP($P484,CornerStats!$A$3:$AE$577,16,FALSE)</f>
        <v>0.66666666666666663</v>
      </c>
      <c r="Y484" s="27">
        <f>VLOOKUP($P484,CornerStats!$A$3:$AE$577,17,FALSE)</f>
        <v>0.41666666666666669</v>
      </c>
      <c r="Z484" s="27">
        <f>VLOOKUP($P484,CornerStats!$A$3:$AE$577,19,FALSE)</f>
        <v>0.16666666666666666</v>
      </c>
      <c r="AA484" s="27">
        <f>VLOOKUP($P484,CornerStats!$A$3:$AE$577,20,FALSE)</f>
        <v>0.83333333333333337</v>
      </c>
      <c r="AB484" s="27">
        <f>VLOOKUP($P484,CornerStats!$A$3:$AE$577,22,FALSE)</f>
        <v>1</v>
      </c>
    </row>
    <row r="485" spans="1:28" hidden="1" x14ac:dyDescent="0.3">
      <c r="A485" s="22">
        <f>VLOOKUP($M485,CornerStats!$A$3:$AE$577,5,FALSE)</f>
        <v>9.3333333333333339</v>
      </c>
      <c r="B485" s="22">
        <f>VLOOKUP($M485,CornerStats!$A$3:$AE$577,6,FALSE)</f>
        <v>8.6666666666666661</v>
      </c>
      <c r="C485" s="22">
        <f>VLOOKUP($M485,CornerStats!$A$3:$AE$577,8,FALSE)</f>
        <v>4.333333333333333</v>
      </c>
      <c r="D485" s="22">
        <f>VLOOKUP($M485,CornerStats!$A$3:$AE$577,9,FALSE)</f>
        <v>4.333333333333333</v>
      </c>
      <c r="E485" s="29">
        <f>VLOOKUP($M485,CornerStats!$A$3:$AE$577,11,FALSE)</f>
        <v>5</v>
      </c>
      <c r="F485" s="29">
        <f>VLOOKUP($M485,CornerStats!$A$3:$AE$577,12,FALSE)</f>
        <v>4.333333333333333</v>
      </c>
      <c r="G485" s="27">
        <f>VLOOKUP($M485,CornerStats!$A$3:$AE$577,14,FALSE)</f>
        <v>0.66666666666666663</v>
      </c>
      <c r="H485" s="27">
        <f>VLOOKUP($M485,CornerStats!$A$3:$AE$577,15,FALSE)</f>
        <v>0.66666666666666663</v>
      </c>
      <c r="I485" s="27">
        <f>VLOOKUP($M485,CornerStats!$A$3:$AE$577,17,FALSE)</f>
        <v>0.33333333333333331</v>
      </c>
      <c r="J485" s="27">
        <f>VLOOKUP($M485,CornerStats!$A$3:$AE$577,18,FALSE)</f>
        <v>0.16666666666666666</v>
      </c>
      <c r="K485" s="27">
        <f>VLOOKUP($M485,CornerStats!$A$3:$AE$577,20,FALSE)</f>
        <v>0.75</v>
      </c>
      <c r="L485" s="27">
        <f>VLOOKUP($M485,CornerStats!$A$3:$AE$577,21,FALSE)</f>
        <v>0.83333333333333337</v>
      </c>
      <c r="M485" s="24" t="str">
        <f>Fixtures!A485</f>
        <v>Reims</v>
      </c>
      <c r="N485" s="24" t="str">
        <f>Fixtures!E485</f>
        <v>Ligue 1</v>
      </c>
      <c r="O485" s="25">
        <f>IF(Fixtures!C485&gt;7,Fixtures!D485)</f>
        <v>43866</v>
      </c>
      <c r="P485" s="24" t="str">
        <f>Fixtures!B485</f>
        <v>Nice</v>
      </c>
      <c r="Q485" s="22">
        <f>VLOOKUP($P485,CornerStats!$A$3:$AE$577,5,FALSE)</f>
        <v>9.6666666666666661</v>
      </c>
      <c r="R485" s="22">
        <f>VLOOKUP($P485,CornerStats!$A$3:$AE$577,7,FALSE)</f>
        <v>9.3333333333333339</v>
      </c>
      <c r="S485" s="22">
        <f>VLOOKUP($P485,CornerStats!$A$3:$AE$577,8,FALSE)</f>
        <v>4.333333333333333</v>
      </c>
      <c r="T485" s="22">
        <f>VLOOKUP($P485,CornerStats!$A$3:$AE$577,10,FALSE)</f>
        <v>3.8333333333333335</v>
      </c>
      <c r="U485" s="29">
        <f>VLOOKUP($P485,CornerStats!$A$3:$AE$577,11,FALSE)</f>
        <v>5.333333333333333</v>
      </c>
      <c r="V485" s="29">
        <f>VLOOKUP($P485,CornerStats!$A$3:$AE$577,13,FALSE)</f>
        <v>5.5</v>
      </c>
      <c r="W485" s="27">
        <f>VLOOKUP($P485,CornerStats!$A$3:$AE$577,14,FALSE)</f>
        <v>0.75</v>
      </c>
      <c r="X485" s="27">
        <f>VLOOKUP($P485,CornerStats!$A$3:$AE$577,16,FALSE)</f>
        <v>0.66666666666666663</v>
      </c>
      <c r="Y485" s="27">
        <f>VLOOKUP($P485,CornerStats!$A$3:$AE$577,17,FALSE)</f>
        <v>0.41666666666666669</v>
      </c>
      <c r="Z485" s="27">
        <f>VLOOKUP($P485,CornerStats!$A$3:$AE$577,19,FALSE)</f>
        <v>0.5</v>
      </c>
      <c r="AA485" s="27">
        <f>VLOOKUP($P485,CornerStats!$A$3:$AE$577,20,FALSE)</f>
        <v>0.75</v>
      </c>
      <c r="AB485" s="27">
        <f>VLOOKUP($P485,CornerStats!$A$3:$AE$577,22,FALSE)</f>
        <v>0.66666666666666663</v>
      </c>
    </row>
    <row r="486" spans="1:28" hidden="1" x14ac:dyDescent="0.3">
      <c r="A486" s="22">
        <f>VLOOKUP($M486,CornerStats!$A$3:$AE$577,5,FALSE)</f>
        <v>10.727272727272727</v>
      </c>
      <c r="B486" s="22">
        <f>VLOOKUP($M486,CornerStats!$A$3:$AE$577,6,FALSE)</f>
        <v>11</v>
      </c>
      <c r="C486" s="22">
        <f>VLOOKUP($M486,CornerStats!$A$3:$AE$577,8,FALSE)</f>
        <v>5.6363636363636367</v>
      </c>
      <c r="D486" s="22">
        <f>VLOOKUP($M486,CornerStats!$A$3:$AE$577,9,FALSE)</f>
        <v>5.8</v>
      </c>
      <c r="E486" s="29">
        <f>VLOOKUP($M486,CornerStats!$A$3:$AE$577,11,FALSE)</f>
        <v>5.0909090909090908</v>
      </c>
      <c r="F486" s="29">
        <f>VLOOKUP($M486,CornerStats!$A$3:$AE$577,12,FALSE)</f>
        <v>5.2</v>
      </c>
      <c r="G486" s="27">
        <f>VLOOKUP($M486,CornerStats!$A$3:$AE$577,14,FALSE)</f>
        <v>0.72727272727272729</v>
      </c>
      <c r="H486" s="27">
        <f>VLOOKUP($M486,CornerStats!$A$3:$AE$577,15,FALSE)</f>
        <v>0.8</v>
      </c>
      <c r="I486" s="27">
        <f>VLOOKUP($M486,CornerStats!$A$3:$AE$577,17,FALSE)</f>
        <v>0.54545454545454541</v>
      </c>
      <c r="J486" s="27">
        <f>VLOOKUP($M486,CornerStats!$A$3:$AE$577,18,FALSE)</f>
        <v>0.6</v>
      </c>
      <c r="K486" s="27">
        <f>VLOOKUP($M486,CornerStats!$A$3:$AE$577,20,FALSE)</f>
        <v>0.45454545454545453</v>
      </c>
      <c r="L486" s="27">
        <f>VLOOKUP($M486,CornerStats!$A$3:$AE$577,21,FALSE)</f>
        <v>0.4</v>
      </c>
      <c r="M486" s="24" t="str">
        <f>Fixtures!A486</f>
        <v>Nîmes</v>
      </c>
      <c r="N486" s="24" t="str">
        <f>Fixtures!E486</f>
        <v>Ligue 1</v>
      </c>
      <c r="O486" s="25">
        <f>IF(Fixtures!C486&gt;7,Fixtures!D486)</f>
        <v>43866</v>
      </c>
      <c r="P486" s="24" t="str">
        <f>Fixtures!B486</f>
        <v>Dijon</v>
      </c>
      <c r="Q486" s="22">
        <f>VLOOKUP($P486,CornerStats!$A$3:$AE$577,5,FALSE)</f>
        <v>10.583333333333334</v>
      </c>
      <c r="R486" s="22">
        <f>VLOOKUP($P486,CornerStats!$A$3:$AE$577,7,FALSE)</f>
        <v>10.166666666666666</v>
      </c>
      <c r="S486" s="22">
        <f>VLOOKUP($P486,CornerStats!$A$3:$AE$577,8,FALSE)</f>
        <v>4.916666666666667</v>
      </c>
      <c r="T486" s="22">
        <f>VLOOKUP($P486,CornerStats!$A$3:$AE$577,10,FALSE)</f>
        <v>3.5</v>
      </c>
      <c r="U486" s="29">
        <f>VLOOKUP($P486,CornerStats!$A$3:$AE$577,11,FALSE)</f>
        <v>5.666666666666667</v>
      </c>
      <c r="V486" s="29">
        <f>VLOOKUP($P486,CornerStats!$A$3:$AE$577,13,FALSE)</f>
        <v>6.666666666666667</v>
      </c>
      <c r="W486" s="27">
        <f>VLOOKUP($P486,CornerStats!$A$3:$AE$577,14,FALSE)</f>
        <v>0.83333333333333337</v>
      </c>
      <c r="X486" s="27">
        <f>VLOOKUP($P486,CornerStats!$A$3:$AE$577,16,FALSE)</f>
        <v>0.83333333333333337</v>
      </c>
      <c r="Y486" s="27">
        <f>VLOOKUP($P486,CornerStats!$A$3:$AE$577,17,FALSE)</f>
        <v>0.41666666666666669</v>
      </c>
      <c r="Z486" s="27">
        <f>VLOOKUP($P486,CornerStats!$A$3:$AE$577,19,FALSE)</f>
        <v>0.33333333333333331</v>
      </c>
      <c r="AA486" s="27">
        <f>VLOOKUP($P486,CornerStats!$A$3:$AE$577,20,FALSE)</f>
        <v>0.66666666666666663</v>
      </c>
      <c r="AB486" s="27">
        <f>VLOOKUP($P486,CornerStats!$A$3:$AE$577,22,FALSE)</f>
        <v>0.66666666666666663</v>
      </c>
    </row>
    <row r="487" spans="1:28" hidden="1" x14ac:dyDescent="0.3">
      <c r="A487" s="22">
        <f>VLOOKUP($M487,CornerStats!$A$3:$AE$577,5,FALSE)</f>
        <v>9.9166666666666661</v>
      </c>
      <c r="B487" s="22">
        <f>VLOOKUP($M487,CornerStats!$A$3:$AE$577,6,FALSE)</f>
        <v>10</v>
      </c>
      <c r="C487" s="22">
        <f>VLOOKUP($M487,CornerStats!$A$3:$AE$577,8,FALSE)</f>
        <v>5.25</v>
      </c>
      <c r="D487" s="22">
        <f>VLOOKUP($M487,CornerStats!$A$3:$AE$577,9,FALSE)</f>
        <v>6.333333333333333</v>
      </c>
      <c r="E487" s="29">
        <f>VLOOKUP($M487,CornerStats!$A$3:$AE$577,11,FALSE)</f>
        <v>4.666666666666667</v>
      </c>
      <c r="F487" s="29">
        <f>VLOOKUP($M487,CornerStats!$A$3:$AE$577,12,FALSE)</f>
        <v>3.6666666666666665</v>
      </c>
      <c r="G487" s="27">
        <f>VLOOKUP($M487,CornerStats!$A$3:$AE$577,14,FALSE)</f>
        <v>0.5</v>
      </c>
      <c r="H487" s="27">
        <f>VLOOKUP($M487,CornerStats!$A$3:$AE$577,15,FALSE)</f>
        <v>0.66666666666666663</v>
      </c>
      <c r="I487" s="27">
        <f>VLOOKUP($M487,CornerStats!$A$3:$AE$577,17,FALSE)</f>
        <v>0.33333333333333331</v>
      </c>
      <c r="J487" s="27">
        <f>VLOOKUP($M487,CornerStats!$A$3:$AE$577,18,FALSE)</f>
        <v>0.33333333333333331</v>
      </c>
      <c r="K487" s="27">
        <f>VLOOKUP($M487,CornerStats!$A$3:$AE$577,20,FALSE)</f>
        <v>0.66666666666666663</v>
      </c>
      <c r="L487" s="27">
        <f>VLOOKUP($M487,CornerStats!$A$3:$AE$577,21,FALSE)</f>
        <v>0.66666666666666663</v>
      </c>
      <c r="M487" s="24" t="str">
        <f>Fixtures!A487</f>
        <v>Montpellier</v>
      </c>
      <c r="N487" s="24" t="str">
        <f>Fixtures!E487</f>
        <v>Ligue 1</v>
      </c>
      <c r="O487" s="25">
        <f>IF(Fixtures!C487&gt;7,Fixtures!D487)</f>
        <v>43866</v>
      </c>
      <c r="P487" s="24" t="str">
        <f>Fixtures!B487</f>
        <v>Metz</v>
      </c>
      <c r="Q487" s="22">
        <f>VLOOKUP($P487,CornerStats!$A$3:$AE$577,5,FALSE)</f>
        <v>8.9166666666666661</v>
      </c>
      <c r="R487" s="22">
        <f>VLOOKUP($P487,CornerStats!$A$3:$AE$577,7,FALSE)</f>
        <v>8.8333333333333339</v>
      </c>
      <c r="S487" s="22">
        <f>VLOOKUP($P487,CornerStats!$A$3:$AE$577,8,FALSE)</f>
        <v>4.333333333333333</v>
      </c>
      <c r="T487" s="22">
        <f>VLOOKUP($P487,CornerStats!$A$3:$AE$577,10,FALSE)</f>
        <v>4.5</v>
      </c>
      <c r="U487" s="29">
        <f>VLOOKUP($P487,CornerStats!$A$3:$AE$577,11,FALSE)</f>
        <v>4.583333333333333</v>
      </c>
      <c r="V487" s="29">
        <f>VLOOKUP($P487,CornerStats!$A$3:$AE$577,13,FALSE)</f>
        <v>4.333333333333333</v>
      </c>
      <c r="W487" s="27">
        <f>VLOOKUP($P487,CornerStats!$A$3:$AE$577,14,FALSE)</f>
        <v>0.66666666666666663</v>
      </c>
      <c r="X487" s="27">
        <f>VLOOKUP($P487,CornerStats!$A$3:$AE$577,16,FALSE)</f>
        <v>0.66666666666666663</v>
      </c>
      <c r="Y487" s="27">
        <f>VLOOKUP($P487,CornerStats!$A$3:$AE$577,17,FALSE)</f>
        <v>0.25</v>
      </c>
      <c r="Z487" s="27">
        <f>VLOOKUP($P487,CornerStats!$A$3:$AE$577,19,FALSE)</f>
        <v>0.33333333333333331</v>
      </c>
      <c r="AA487" s="27">
        <f>VLOOKUP($P487,CornerStats!$A$3:$AE$577,20,FALSE)</f>
        <v>0.91666666666666663</v>
      </c>
      <c r="AB487" s="27">
        <f>VLOOKUP($P487,CornerStats!$A$3:$AE$577,22,FALSE)</f>
        <v>0.83333333333333337</v>
      </c>
    </row>
    <row r="488" spans="1:28" hidden="1" x14ac:dyDescent="0.3">
      <c r="A488" s="22">
        <f>VLOOKUP($M488,CornerStats!$A$3:$AE$577,5,FALSE)</f>
        <v>9.4166666666666661</v>
      </c>
      <c r="B488" s="22">
        <f>VLOOKUP($M488,CornerStats!$A$3:$AE$577,6,FALSE)</f>
        <v>9.3333333333333339</v>
      </c>
      <c r="C488" s="22">
        <f>VLOOKUP($M488,CornerStats!$A$3:$AE$577,8,FALSE)</f>
        <v>4.916666666666667</v>
      </c>
      <c r="D488" s="22">
        <f>VLOOKUP($M488,CornerStats!$A$3:$AE$577,9,FALSE)</f>
        <v>4.5</v>
      </c>
      <c r="E488" s="29">
        <f>VLOOKUP($M488,CornerStats!$A$3:$AE$577,11,FALSE)</f>
        <v>4.5</v>
      </c>
      <c r="F488" s="29">
        <f>VLOOKUP($M488,CornerStats!$A$3:$AE$577,12,FALSE)</f>
        <v>4.833333333333333</v>
      </c>
      <c r="G488" s="27">
        <f>VLOOKUP($M488,CornerStats!$A$3:$AE$577,14,FALSE)</f>
        <v>0.41666666666666669</v>
      </c>
      <c r="H488" s="27">
        <f>VLOOKUP($M488,CornerStats!$A$3:$AE$577,15,FALSE)</f>
        <v>0.33333333333333331</v>
      </c>
      <c r="I488" s="27">
        <f>VLOOKUP($M488,CornerStats!$A$3:$AE$577,17,FALSE)</f>
        <v>0.41666666666666669</v>
      </c>
      <c r="J488" s="27">
        <f>VLOOKUP($M488,CornerStats!$A$3:$AE$577,18,FALSE)</f>
        <v>0.33333333333333331</v>
      </c>
      <c r="K488" s="27">
        <f>VLOOKUP($M488,CornerStats!$A$3:$AE$577,20,FALSE)</f>
        <v>0.66666666666666663</v>
      </c>
      <c r="L488" s="27">
        <f>VLOOKUP($M488,CornerStats!$A$3:$AE$577,21,FALSE)</f>
        <v>0.66666666666666663</v>
      </c>
      <c r="M488" s="24" t="str">
        <f>Fixtures!A488</f>
        <v>Lille</v>
      </c>
      <c r="N488" s="24" t="str">
        <f>Fixtures!E488</f>
        <v>Ligue 1</v>
      </c>
      <c r="O488" s="25">
        <f>IF(Fixtures!C488&gt;7,Fixtures!D488)</f>
        <v>43866</v>
      </c>
      <c r="P488" s="24" t="str">
        <f>Fixtures!B488</f>
        <v>Rennes</v>
      </c>
      <c r="Q488" s="22">
        <f>VLOOKUP($P488,CornerStats!$A$3:$AE$577,5,FALSE)</f>
        <v>9.0909090909090917</v>
      </c>
      <c r="R488" s="22">
        <f>VLOOKUP($P488,CornerStats!$A$3:$AE$577,7,FALSE)</f>
        <v>7.166666666666667</v>
      </c>
      <c r="S488" s="22">
        <f>VLOOKUP($P488,CornerStats!$A$3:$AE$577,8,FALSE)</f>
        <v>4</v>
      </c>
      <c r="T488" s="22">
        <f>VLOOKUP($P488,CornerStats!$A$3:$AE$577,10,FALSE)</f>
        <v>2.6666666666666665</v>
      </c>
      <c r="U488" s="29">
        <f>VLOOKUP($P488,CornerStats!$A$3:$AE$577,11,FALSE)</f>
        <v>5.0909090909090908</v>
      </c>
      <c r="V488" s="29">
        <f>VLOOKUP($P488,CornerStats!$A$3:$AE$577,13,FALSE)</f>
        <v>4.5</v>
      </c>
      <c r="W488" s="27">
        <f>VLOOKUP($P488,CornerStats!$A$3:$AE$577,14,FALSE)</f>
        <v>0.45454545454545453</v>
      </c>
      <c r="X488" s="27">
        <f>VLOOKUP($P488,CornerStats!$A$3:$AE$577,16,FALSE)</f>
        <v>0.16666666666666666</v>
      </c>
      <c r="Y488" s="27">
        <f>VLOOKUP($P488,CornerStats!$A$3:$AE$577,17,FALSE)</f>
        <v>0.45454545454545453</v>
      </c>
      <c r="Z488" s="27">
        <f>VLOOKUP($P488,CornerStats!$A$3:$AE$577,19,FALSE)</f>
        <v>0.16666666666666666</v>
      </c>
      <c r="AA488" s="27">
        <f>VLOOKUP($P488,CornerStats!$A$3:$AE$577,20,FALSE)</f>
        <v>0.72727272727272729</v>
      </c>
      <c r="AB488" s="27">
        <f>VLOOKUP($P488,CornerStats!$A$3:$AE$577,22,FALSE)</f>
        <v>1</v>
      </c>
    </row>
    <row r="489" spans="1:28" hidden="1" x14ac:dyDescent="0.3">
      <c r="A489" s="22">
        <f>VLOOKUP($M489,CornerStats!$A$3:$AE$577,5,FALSE)</f>
        <v>9.1666666666666661</v>
      </c>
      <c r="B489" s="22">
        <f>VLOOKUP($M489,CornerStats!$A$3:$AE$577,6,FALSE)</f>
        <v>9.3333333333333339</v>
      </c>
      <c r="C489" s="22">
        <f>VLOOKUP($M489,CornerStats!$A$3:$AE$577,8,FALSE)</f>
        <v>4.333333333333333</v>
      </c>
      <c r="D489" s="22">
        <f>VLOOKUP($M489,CornerStats!$A$3:$AE$577,9,FALSE)</f>
        <v>4.833333333333333</v>
      </c>
      <c r="E489" s="29">
        <f>VLOOKUP($M489,CornerStats!$A$3:$AE$577,11,FALSE)</f>
        <v>4.833333333333333</v>
      </c>
      <c r="F489" s="29">
        <f>VLOOKUP($M489,CornerStats!$A$3:$AE$577,12,FALSE)</f>
        <v>4.5</v>
      </c>
      <c r="G489" s="27">
        <f>VLOOKUP($M489,CornerStats!$A$3:$AE$577,14,FALSE)</f>
        <v>0.58333333333333337</v>
      </c>
      <c r="H489" s="27">
        <f>VLOOKUP($M489,CornerStats!$A$3:$AE$577,15,FALSE)</f>
        <v>0.5</v>
      </c>
      <c r="I489" s="27">
        <f>VLOOKUP($M489,CornerStats!$A$3:$AE$577,17,FALSE)</f>
        <v>0.25</v>
      </c>
      <c r="J489" s="27">
        <f>VLOOKUP($M489,CornerStats!$A$3:$AE$577,18,FALSE)</f>
        <v>0.33333333333333331</v>
      </c>
      <c r="K489" s="27">
        <f>VLOOKUP($M489,CornerStats!$A$3:$AE$577,20,FALSE)</f>
        <v>0.75</v>
      </c>
      <c r="L489" s="27">
        <f>VLOOKUP($M489,CornerStats!$A$3:$AE$577,21,FALSE)</f>
        <v>0.66666666666666663</v>
      </c>
      <c r="M489" s="24" t="str">
        <f>Fixtures!A489</f>
        <v>Monaco</v>
      </c>
      <c r="N489" s="24" t="str">
        <f>Fixtures!E489</f>
        <v>Ligue 1</v>
      </c>
      <c r="O489" s="25">
        <f>IF(Fixtures!C489&gt;7,Fixtures!D489)</f>
        <v>43866</v>
      </c>
      <c r="P489" s="24" t="str">
        <f>Fixtures!B489</f>
        <v>Angers SCO</v>
      </c>
      <c r="Q489" s="22">
        <f>VLOOKUP($P489,CornerStats!$A$3:$AE$577,5,FALSE)</f>
        <v>9.3333333333333339</v>
      </c>
      <c r="R489" s="22">
        <f>VLOOKUP($P489,CornerStats!$A$3:$AE$577,7,FALSE)</f>
        <v>9</v>
      </c>
      <c r="S489" s="22">
        <f>VLOOKUP($P489,CornerStats!$A$3:$AE$577,8,FALSE)</f>
        <v>5.5</v>
      </c>
      <c r="T489" s="22">
        <f>VLOOKUP($P489,CornerStats!$A$3:$AE$577,10,FALSE)</f>
        <v>4.5999999999999996</v>
      </c>
      <c r="U489" s="29">
        <f>VLOOKUP($P489,CornerStats!$A$3:$AE$577,11,FALSE)</f>
        <v>3.8333333333333335</v>
      </c>
      <c r="V489" s="29">
        <f>VLOOKUP($P489,CornerStats!$A$3:$AE$577,13,FALSE)</f>
        <v>4.4000000000000004</v>
      </c>
      <c r="W489" s="27">
        <f>VLOOKUP($P489,CornerStats!$A$3:$AE$577,14,FALSE)</f>
        <v>0.41666666666666669</v>
      </c>
      <c r="X489" s="27">
        <f>VLOOKUP($P489,CornerStats!$A$3:$AE$577,16,FALSE)</f>
        <v>0.2</v>
      </c>
      <c r="Y489" s="27">
        <f>VLOOKUP($P489,CornerStats!$A$3:$AE$577,17,FALSE)</f>
        <v>0.33333333333333331</v>
      </c>
      <c r="Z489" s="27">
        <f>VLOOKUP($P489,CornerStats!$A$3:$AE$577,19,FALSE)</f>
        <v>0.2</v>
      </c>
      <c r="AA489" s="27">
        <f>VLOOKUP($P489,CornerStats!$A$3:$AE$577,20,FALSE)</f>
        <v>0.66666666666666663</v>
      </c>
      <c r="AB489" s="27">
        <f>VLOOKUP($P489,CornerStats!$A$3:$AE$577,22,FALSE)</f>
        <v>0.8</v>
      </c>
    </row>
    <row r="490" spans="1:28" hidden="1" x14ac:dyDescent="0.3">
      <c r="A490" s="22">
        <f>VLOOKUP($M490,CornerStats!$A$3:$AE$577,5,FALSE)</f>
        <v>9</v>
      </c>
      <c r="B490" s="22">
        <f>VLOOKUP($M490,CornerStats!$A$3:$AE$577,6,FALSE)</f>
        <v>10.333333333333334</v>
      </c>
      <c r="C490" s="22">
        <f>VLOOKUP($M490,CornerStats!$A$3:$AE$577,8,FALSE)</f>
        <v>4.166666666666667</v>
      </c>
      <c r="D490" s="22">
        <f>VLOOKUP($M490,CornerStats!$A$3:$AE$577,9,FALSE)</f>
        <v>5</v>
      </c>
      <c r="E490" s="29">
        <f>VLOOKUP($M490,CornerStats!$A$3:$AE$577,11,FALSE)</f>
        <v>4.833333333333333</v>
      </c>
      <c r="F490" s="29">
        <f>VLOOKUP($M490,CornerStats!$A$3:$AE$577,12,FALSE)</f>
        <v>5.333333333333333</v>
      </c>
      <c r="G490" s="27">
        <f>VLOOKUP($M490,CornerStats!$A$3:$AE$577,14,FALSE)</f>
        <v>0.58333333333333337</v>
      </c>
      <c r="H490" s="27">
        <f>VLOOKUP($M490,CornerStats!$A$3:$AE$577,15,FALSE)</f>
        <v>0.83333333333333337</v>
      </c>
      <c r="I490" s="27">
        <f>VLOOKUP($M490,CornerStats!$A$3:$AE$577,17,FALSE)</f>
        <v>0.16666666666666666</v>
      </c>
      <c r="J490" s="27">
        <f>VLOOKUP($M490,CornerStats!$A$3:$AE$577,18,FALSE)</f>
        <v>0.33333333333333331</v>
      </c>
      <c r="K490" s="27">
        <f>VLOOKUP($M490,CornerStats!$A$3:$AE$577,20,FALSE)</f>
        <v>0.83333333333333337</v>
      </c>
      <c r="L490" s="27">
        <f>VLOOKUP($M490,CornerStats!$A$3:$AE$577,21,FALSE)</f>
        <v>0.66666666666666663</v>
      </c>
      <c r="M490" s="24" t="str">
        <f>Fixtures!A490</f>
        <v>Olympique Lyonnais</v>
      </c>
      <c r="N490" s="24" t="str">
        <f>Fixtures!E490</f>
        <v>Ligue 1</v>
      </c>
      <c r="O490" s="25">
        <f>IF(Fixtures!C490&gt;7,Fixtures!D490)</f>
        <v>43866</v>
      </c>
      <c r="P490" s="24" t="str">
        <f>Fixtures!B490</f>
        <v>Amiens SC</v>
      </c>
      <c r="Q490" s="22">
        <f>VLOOKUP($P490,CornerStats!$A$3:$AE$577,5,FALSE)</f>
        <v>9.4166666666666661</v>
      </c>
      <c r="R490" s="22">
        <f>VLOOKUP($P490,CornerStats!$A$3:$AE$577,7,FALSE)</f>
        <v>10</v>
      </c>
      <c r="S490" s="22">
        <f>VLOOKUP($P490,CornerStats!$A$3:$AE$577,8,FALSE)</f>
        <v>3.9166666666666665</v>
      </c>
      <c r="T490" s="22">
        <f>VLOOKUP($P490,CornerStats!$A$3:$AE$577,10,FALSE)</f>
        <v>4.833333333333333</v>
      </c>
      <c r="U490" s="29">
        <f>VLOOKUP($P490,CornerStats!$A$3:$AE$577,11,FALSE)</f>
        <v>5.5</v>
      </c>
      <c r="V490" s="29">
        <f>VLOOKUP($P490,CornerStats!$A$3:$AE$577,13,FALSE)</f>
        <v>5.166666666666667</v>
      </c>
      <c r="W490" s="27">
        <f>VLOOKUP($P490,CornerStats!$A$3:$AE$577,14,FALSE)</f>
        <v>0.66666666666666663</v>
      </c>
      <c r="X490" s="27">
        <f>VLOOKUP($P490,CornerStats!$A$3:$AE$577,16,FALSE)</f>
        <v>0.83333333333333337</v>
      </c>
      <c r="Y490" s="27">
        <f>VLOOKUP($P490,CornerStats!$A$3:$AE$577,17,FALSE)</f>
        <v>0.33333333333333331</v>
      </c>
      <c r="Z490" s="27">
        <f>VLOOKUP($P490,CornerStats!$A$3:$AE$577,19,FALSE)</f>
        <v>0.33333333333333331</v>
      </c>
      <c r="AA490" s="27">
        <f>VLOOKUP($P490,CornerStats!$A$3:$AE$577,20,FALSE)</f>
        <v>0.66666666666666663</v>
      </c>
      <c r="AB490" s="27">
        <f>VLOOKUP($P490,CornerStats!$A$3:$AE$577,22,FALSE)</f>
        <v>0.66666666666666663</v>
      </c>
    </row>
    <row r="491" spans="1:28" hidden="1" x14ac:dyDescent="0.3">
      <c r="A491" s="22">
        <f>VLOOKUP($M491,CornerStats!$A$3:$AE$577,5,FALSE)</f>
        <v>10.583333333333334</v>
      </c>
      <c r="B491" s="22">
        <f>VLOOKUP($M491,CornerStats!$A$3:$AE$577,6,FALSE)</f>
        <v>10.166666666666666</v>
      </c>
      <c r="C491" s="22">
        <f>VLOOKUP($M491,CornerStats!$A$3:$AE$577,8,FALSE)</f>
        <v>4.25</v>
      </c>
      <c r="D491" s="22">
        <f>VLOOKUP($M491,CornerStats!$A$3:$AE$577,9,FALSE)</f>
        <v>4.166666666666667</v>
      </c>
      <c r="E491" s="29">
        <f>VLOOKUP($M491,CornerStats!$A$3:$AE$577,11,FALSE)</f>
        <v>6.333333333333333</v>
      </c>
      <c r="F491" s="29">
        <f>VLOOKUP($M491,CornerStats!$A$3:$AE$577,12,FALSE)</f>
        <v>6</v>
      </c>
      <c r="G491" s="27">
        <f>VLOOKUP($M491,CornerStats!$A$3:$AE$577,14,FALSE)</f>
        <v>0.66666666666666663</v>
      </c>
      <c r="H491" s="27">
        <f>VLOOKUP($M491,CornerStats!$A$3:$AE$577,15,FALSE)</f>
        <v>0.66666666666666663</v>
      </c>
      <c r="I491" s="27">
        <f>VLOOKUP($M491,CornerStats!$A$3:$AE$577,17,FALSE)</f>
        <v>0.58333333333333337</v>
      </c>
      <c r="J491" s="27">
        <f>VLOOKUP($M491,CornerStats!$A$3:$AE$577,18,FALSE)</f>
        <v>0.66666666666666663</v>
      </c>
      <c r="K491" s="27">
        <f>VLOOKUP($M491,CornerStats!$A$3:$AE$577,20,FALSE)</f>
        <v>0.66666666666666663</v>
      </c>
      <c r="L491" s="27">
        <f>VLOOKUP($M491,CornerStats!$A$3:$AE$577,21,FALSE)</f>
        <v>0.83333333333333337</v>
      </c>
      <c r="M491" s="24" t="str">
        <f>Fixtures!A491</f>
        <v>Brest</v>
      </c>
      <c r="N491" s="24" t="str">
        <f>Fixtures!E491</f>
        <v>Ligue 1</v>
      </c>
      <c r="O491" s="25">
        <f>IF(Fixtures!C491&gt;7,Fixtures!D491)</f>
        <v>43866</v>
      </c>
      <c r="P491" s="24" t="str">
        <f>Fixtures!B491</f>
        <v>Bordeaux</v>
      </c>
      <c r="Q491" s="22">
        <f>VLOOKUP($P491,CornerStats!$A$3:$AE$577,5,FALSE)</f>
        <v>9.6666666666666661</v>
      </c>
      <c r="R491" s="22">
        <f>VLOOKUP($P491,CornerStats!$A$3:$AE$577,7,FALSE)</f>
        <v>7.833333333333333</v>
      </c>
      <c r="S491" s="22">
        <f>VLOOKUP($P491,CornerStats!$A$3:$AE$577,8,FALSE)</f>
        <v>4.25</v>
      </c>
      <c r="T491" s="22">
        <f>VLOOKUP($P491,CornerStats!$A$3:$AE$577,10,FALSE)</f>
        <v>4.166666666666667</v>
      </c>
      <c r="U491" s="29">
        <f>VLOOKUP($P491,CornerStats!$A$3:$AE$577,11,FALSE)</f>
        <v>5.416666666666667</v>
      </c>
      <c r="V491" s="29">
        <f>VLOOKUP($P491,CornerStats!$A$3:$AE$577,13,FALSE)</f>
        <v>3.6666666666666665</v>
      </c>
      <c r="W491" s="27">
        <f>VLOOKUP($P491,CornerStats!$A$3:$AE$577,14,FALSE)</f>
        <v>0.66666666666666663</v>
      </c>
      <c r="X491" s="27">
        <f>VLOOKUP($P491,CornerStats!$A$3:$AE$577,16,FALSE)</f>
        <v>0.5</v>
      </c>
      <c r="Y491" s="27">
        <f>VLOOKUP($P491,CornerStats!$A$3:$AE$577,17,FALSE)</f>
        <v>0.25</v>
      </c>
      <c r="Z491" s="27">
        <f>VLOOKUP($P491,CornerStats!$A$3:$AE$577,19,FALSE)</f>
        <v>0</v>
      </c>
      <c r="AA491" s="27">
        <f>VLOOKUP($P491,CornerStats!$A$3:$AE$577,20,FALSE)</f>
        <v>0.75</v>
      </c>
      <c r="AB491" s="27">
        <f>VLOOKUP($P491,CornerStats!$A$3:$AE$577,22,FALSE)</f>
        <v>1</v>
      </c>
    </row>
    <row r="492" spans="1:28" hidden="1" x14ac:dyDescent="0.3">
      <c r="A492" s="22">
        <f>VLOOKUP($M492,CornerStats!$A$3:$AE$577,5,FALSE)</f>
        <v>9</v>
      </c>
      <c r="B492" s="22">
        <f>VLOOKUP($M492,CornerStats!$A$3:$AE$577,6,FALSE)</f>
        <v>8.6666666666666661</v>
      </c>
      <c r="C492" s="22">
        <f>VLOOKUP($M492,CornerStats!$A$3:$AE$577,8,FALSE)</f>
        <v>5.9</v>
      </c>
      <c r="D492" s="22">
        <f>VLOOKUP($M492,CornerStats!$A$3:$AE$577,9,FALSE)</f>
        <v>6</v>
      </c>
      <c r="E492" s="29">
        <f>VLOOKUP($M492,CornerStats!$A$3:$AE$577,11,FALSE)</f>
        <v>3.1</v>
      </c>
      <c r="F492" s="29">
        <f>VLOOKUP($M492,CornerStats!$A$3:$AE$577,12,FALSE)</f>
        <v>2.6666666666666665</v>
      </c>
      <c r="G492" s="27">
        <f>VLOOKUP($M492,CornerStats!$A$3:$AE$577,14,FALSE)</f>
        <v>0.6</v>
      </c>
      <c r="H492" s="27">
        <f>VLOOKUP($M492,CornerStats!$A$3:$AE$577,15,FALSE)</f>
        <v>0.5</v>
      </c>
      <c r="I492" s="27">
        <f>VLOOKUP($M492,CornerStats!$A$3:$AE$577,17,FALSE)</f>
        <v>0.5</v>
      </c>
      <c r="J492" s="27">
        <f>VLOOKUP($M492,CornerStats!$A$3:$AE$577,18,FALSE)</f>
        <v>0.5</v>
      </c>
      <c r="K492" s="27">
        <f>VLOOKUP($M492,CornerStats!$A$3:$AE$577,20,FALSE)</f>
        <v>0.7</v>
      </c>
      <c r="L492" s="27">
        <f>VLOOKUP($M492,CornerStats!$A$3:$AE$577,21,FALSE)</f>
        <v>0.66666666666666663</v>
      </c>
      <c r="M492" s="24" t="str">
        <f>Fixtures!A492</f>
        <v>Eintracht Frankfurt</v>
      </c>
      <c r="N492" s="24" t="str">
        <f>Fixtures!E492</f>
        <v>Bundesliga</v>
      </c>
      <c r="O492" s="25">
        <f>IF(Fixtures!C492&gt;7,Fixtures!D492)</f>
        <v>43868</v>
      </c>
      <c r="P492" s="24" t="str">
        <f>Fixtures!B492</f>
        <v>Augsburg</v>
      </c>
      <c r="Q492" s="22">
        <f>VLOOKUP($P492,CornerStats!$A$3:$AE$577,5,FALSE)</f>
        <v>8.5</v>
      </c>
      <c r="R492" s="22">
        <f>VLOOKUP($P492,CornerStats!$A$3:$AE$577,7,FALSE)</f>
        <v>8.8000000000000007</v>
      </c>
      <c r="S492" s="22">
        <f>VLOOKUP($P492,CornerStats!$A$3:$AE$577,8,FALSE)</f>
        <v>2.6</v>
      </c>
      <c r="T492" s="22">
        <f>VLOOKUP($P492,CornerStats!$A$3:$AE$577,10,FALSE)</f>
        <v>3.2</v>
      </c>
      <c r="U492" s="29">
        <f>VLOOKUP($P492,CornerStats!$A$3:$AE$577,11,FALSE)</f>
        <v>5.9</v>
      </c>
      <c r="V492" s="29">
        <f>VLOOKUP($P492,CornerStats!$A$3:$AE$577,13,FALSE)</f>
        <v>5.6</v>
      </c>
      <c r="W492" s="27">
        <f>VLOOKUP($P492,CornerStats!$A$3:$AE$577,14,FALSE)</f>
        <v>0.5</v>
      </c>
      <c r="X492" s="27">
        <f>VLOOKUP($P492,CornerStats!$A$3:$AE$577,16,FALSE)</f>
        <v>0.6</v>
      </c>
      <c r="Y492" s="27">
        <f>VLOOKUP($P492,CornerStats!$A$3:$AE$577,17,FALSE)</f>
        <v>0.2</v>
      </c>
      <c r="Z492" s="27">
        <f>VLOOKUP($P492,CornerStats!$A$3:$AE$577,19,FALSE)</f>
        <v>0.2</v>
      </c>
      <c r="AA492" s="27">
        <f>VLOOKUP($P492,CornerStats!$A$3:$AE$577,20,FALSE)</f>
        <v>0.9</v>
      </c>
      <c r="AB492" s="27">
        <f>VLOOKUP($P492,CornerStats!$A$3:$AE$577,22,FALSE)</f>
        <v>1</v>
      </c>
    </row>
    <row r="493" spans="1:28" hidden="1" x14ac:dyDescent="0.3">
      <c r="A493" s="22">
        <f>VLOOKUP($M493,CornerStats!$A$3:$AE$577,5,FALSE)</f>
        <v>14.545454545454545</v>
      </c>
      <c r="B493" s="22">
        <f>VLOOKUP($M493,CornerStats!$A$3:$AE$577,6,FALSE)</f>
        <v>16.666666666666668</v>
      </c>
      <c r="C493" s="22">
        <f>VLOOKUP($M493,CornerStats!$A$3:$AE$577,8,FALSE)</f>
        <v>8.2727272727272734</v>
      </c>
      <c r="D493" s="22">
        <f>VLOOKUP($M493,CornerStats!$A$3:$AE$577,9,FALSE)</f>
        <v>10.666666666666666</v>
      </c>
      <c r="E493" s="29">
        <f>VLOOKUP($M493,CornerStats!$A$3:$AE$577,11,FALSE)</f>
        <v>6.2727272727272725</v>
      </c>
      <c r="F493" s="29">
        <f>VLOOKUP($M493,CornerStats!$A$3:$AE$577,12,FALSE)</f>
        <v>6</v>
      </c>
      <c r="G493" s="27">
        <f>VLOOKUP($M493,CornerStats!$A$3:$AE$577,14,FALSE)</f>
        <v>0.81818181818181823</v>
      </c>
      <c r="H493" s="27">
        <f>VLOOKUP($M493,CornerStats!$A$3:$AE$577,15,FALSE)</f>
        <v>1</v>
      </c>
      <c r="I493" s="27">
        <f>VLOOKUP($M493,CornerStats!$A$3:$AE$577,17,FALSE)</f>
        <v>0.72727272727272729</v>
      </c>
      <c r="J493" s="27">
        <f>VLOOKUP($M493,CornerStats!$A$3:$AE$577,18,FALSE)</f>
        <v>1</v>
      </c>
      <c r="K493" s="27">
        <f>VLOOKUP($M493,CornerStats!$A$3:$AE$577,20,FALSE)</f>
        <v>0.27272727272727271</v>
      </c>
      <c r="L493" s="27">
        <f>VLOOKUP($M493,CornerStats!$A$3:$AE$577,21,FALSE)</f>
        <v>0</v>
      </c>
      <c r="M493" s="24" t="str">
        <f>Fixtures!A493</f>
        <v>Arsenal</v>
      </c>
      <c r="N493" s="24" t="str">
        <f>Fixtures!E493</f>
        <v>Premier League</v>
      </c>
      <c r="O493" s="25">
        <f>IF(Fixtures!C493&gt;7,Fixtures!D493)</f>
        <v>43869</v>
      </c>
      <c r="P493" s="24" t="str">
        <f>Fixtures!B493</f>
        <v>Newcastle United</v>
      </c>
      <c r="Q493" s="22">
        <f>VLOOKUP($P493,CornerStats!$A$3:$AE$577,5,FALSE)</f>
        <v>10.090909090909092</v>
      </c>
      <c r="R493" s="22">
        <f>VLOOKUP($P493,CornerStats!$A$3:$AE$577,7,FALSE)</f>
        <v>10.833333333333334</v>
      </c>
      <c r="S493" s="22">
        <f>VLOOKUP($P493,CornerStats!$A$3:$AE$577,8,FALSE)</f>
        <v>3.4545454545454546</v>
      </c>
      <c r="T493" s="22">
        <f>VLOOKUP($P493,CornerStats!$A$3:$AE$577,10,FALSE)</f>
        <v>2.5</v>
      </c>
      <c r="U493" s="29">
        <f>VLOOKUP($P493,CornerStats!$A$3:$AE$577,11,FALSE)</f>
        <v>6.6363636363636367</v>
      </c>
      <c r="V493" s="29">
        <f>VLOOKUP($P493,CornerStats!$A$3:$AE$577,13,FALSE)</f>
        <v>8.3333333333333339</v>
      </c>
      <c r="W493" s="27">
        <f>VLOOKUP($P493,CornerStats!$A$3:$AE$577,14,FALSE)</f>
        <v>0.81818181818181823</v>
      </c>
      <c r="X493" s="27">
        <f>VLOOKUP($P493,CornerStats!$A$3:$AE$577,16,FALSE)</f>
        <v>1</v>
      </c>
      <c r="Y493" s="27">
        <f>VLOOKUP($P493,CornerStats!$A$3:$AE$577,17,FALSE)</f>
        <v>0.45454545454545453</v>
      </c>
      <c r="Z493" s="27">
        <f>VLOOKUP($P493,CornerStats!$A$3:$AE$577,19,FALSE)</f>
        <v>0.66666666666666663</v>
      </c>
      <c r="AA493" s="27">
        <f>VLOOKUP($P493,CornerStats!$A$3:$AE$577,20,FALSE)</f>
        <v>0.81818181818181823</v>
      </c>
      <c r="AB493" s="27">
        <f>VLOOKUP($P493,CornerStats!$A$3:$AE$577,22,FALSE)</f>
        <v>0.66666666666666663</v>
      </c>
    </row>
    <row r="494" spans="1:28" hidden="1" x14ac:dyDescent="0.3">
      <c r="A494" s="22">
        <f>VLOOKUP($M494,CornerStats!$A$3:$AE$577,5,FALSE)</f>
        <v>12.636363636363637</v>
      </c>
      <c r="B494" s="22">
        <f>VLOOKUP($M494,CornerStats!$A$3:$AE$577,6,FALSE)</f>
        <v>10.166666666666666</v>
      </c>
      <c r="C494" s="22">
        <f>VLOOKUP($M494,CornerStats!$A$3:$AE$577,8,FALSE)</f>
        <v>4.2727272727272725</v>
      </c>
      <c r="D494" s="22">
        <f>VLOOKUP($M494,CornerStats!$A$3:$AE$577,9,FALSE)</f>
        <v>4.666666666666667</v>
      </c>
      <c r="E494" s="29">
        <f>VLOOKUP($M494,CornerStats!$A$3:$AE$577,11,FALSE)</f>
        <v>8.3636363636363633</v>
      </c>
      <c r="F494" s="29">
        <f>VLOOKUP($M494,CornerStats!$A$3:$AE$577,12,FALSE)</f>
        <v>5.5</v>
      </c>
      <c r="G494" s="27">
        <f>VLOOKUP($M494,CornerStats!$A$3:$AE$577,14,FALSE)</f>
        <v>0.81818181818181823</v>
      </c>
      <c r="H494" s="27">
        <f>VLOOKUP($M494,CornerStats!$A$3:$AE$577,15,FALSE)</f>
        <v>0.66666666666666663</v>
      </c>
      <c r="I494" s="27">
        <f>VLOOKUP($M494,CornerStats!$A$3:$AE$577,17,FALSE)</f>
        <v>0.72727272727272729</v>
      </c>
      <c r="J494" s="27">
        <f>VLOOKUP($M494,CornerStats!$A$3:$AE$577,18,FALSE)</f>
        <v>0.5</v>
      </c>
      <c r="K494" s="27">
        <f>VLOOKUP($M494,CornerStats!$A$3:$AE$577,20,FALSE)</f>
        <v>0.27272727272727271</v>
      </c>
      <c r="L494" s="27">
        <f>VLOOKUP($M494,CornerStats!$A$3:$AE$577,21,FALSE)</f>
        <v>0.5</v>
      </c>
      <c r="M494" s="24" t="str">
        <f>Fixtures!A494</f>
        <v>Aston Villa</v>
      </c>
      <c r="N494" s="24" t="str">
        <f>Fixtures!E494</f>
        <v>Premier League</v>
      </c>
      <c r="O494" s="25">
        <f>IF(Fixtures!C494&gt;7,Fixtures!D494)</f>
        <v>43869</v>
      </c>
      <c r="P494" s="24" t="str">
        <f>Fixtures!B494</f>
        <v>Tottenham Hotspur</v>
      </c>
      <c r="Q494" s="22">
        <f>VLOOKUP($P494,CornerStats!$A$3:$AE$577,5,FALSE)</f>
        <v>11.454545454545455</v>
      </c>
      <c r="R494" s="22">
        <f>VLOOKUP($P494,CornerStats!$A$3:$AE$577,7,FALSE)</f>
        <v>11.333333333333334</v>
      </c>
      <c r="S494" s="22">
        <f>VLOOKUP($P494,CornerStats!$A$3:$AE$577,8,FALSE)</f>
        <v>5.4545454545454541</v>
      </c>
      <c r="T494" s="22">
        <f>VLOOKUP($P494,CornerStats!$A$3:$AE$577,10,FALSE)</f>
        <v>3.1666666666666665</v>
      </c>
      <c r="U494" s="29">
        <f>VLOOKUP($P494,CornerStats!$A$3:$AE$577,11,FALSE)</f>
        <v>6</v>
      </c>
      <c r="V494" s="29">
        <f>VLOOKUP($P494,CornerStats!$A$3:$AE$577,13,FALSE)</f>
        <v>8.1666666666666661</v>
      </c>
      <c r="W494" s="27">
        <f>VLOOKUP($P494,CornerStats!$A$3:$AE$577,14,FALSE)</f>
        <v>0.72727272727272729</v>
      </c>
      <c r="X494" s="27">
        <f>VLOOKUP($P494,CornerStats!$A$3:$AE$577,16,FALSE)</f>
        <v>0.66666666666666663</v>
      </c>
      <c r="Y494" s="27">
        <f>VLOOKUP($P494,CornerStats!$A$3:$AE$577,17,FALSE)</f>
        <v>0.63636363636363635</v>
      </c>
      <c r="Z494" s="27">
        <f>VLOOKUP($P494,CornerStats!$A$3:$AE$577,19,FALSE)</f>
        <v>0.5</v>
      </c>
      <c r="AA494" s="27">
        <f>VLOOKUP($P494,CornerStats!$A$3:$AE$577,20,FALSE)</f>
        <v>0.45454545454545453</v>
      </c>
      <c r="AB494" s="27">
        <f>VLOOKUP($P494,CornerStats!$A$3:$AE$577,22,FALSE)</f>
        <v>0.66666666666666663</v>
      </c>
    </row>
    <row r="495" spans="1:28" hidden="1" x14ac:dyDescent="0.3">
      <c r="A495" s="22">
        <f>VLOOKUP($M495,CornerStats!$A$3:$AE$577,5,FALSE)</f>
        <v>9.3636363636363633</v>
      </c>
      <c r="B495" s="22">
        <f>VLOOKUP($M495,CornerStats!$A$3:$AE$577,6,FALSE)</f>
        <v>10</v>
      </c>
      <c r="C495" s="22">
        <f>VLOOKUP($M495,CornerStats!$A$3:$AE$577,8,FALSE)</f>
        <v>4</v>
      </c>
      <c r="D495" s="22">
        <f>VLOOKUP($M495,CornerStats!$A$3:$AE$577,9,FALSE)</f>
        <v>5.166666666666667</v>
      </c>
      <c r="E495" s="29">
        <f>VLOOKUP($M495,CornerStats!$A$3:$AE$577,11,FALSE)</f>
        <v>5.3636363636363633</v>
      </c>
      <c r="F495" s="29">
        <f>VLOOKUP($M495,CornerStats!$A$3:$AE$577,12,FALSE)</f>
        <v>4.833333333333333</v>
      </c>
      <c r="G495" s="27">
        <f>VLOOKUP($M495,CornerStats!$A$3:$AE$577,14,FALSE)</f>
        <v>0.54545454545454541</v>
      </c>
      <c r="H495" s="27">
        <f>VLOOKUP($M495,CornerStats!$A$3:$AE$577,15,FALSE)</f>
        <v>0.66666666666666663</v>
      </c>
      <c r="I495" s="27">
        <f>VLOOKUP($M495,CornerStats!$A$3:$AE$577,17,FALSE)</f>
        <v>0.36363636363636365</v>
      </c>
      <c r="J495" s="27">
        <f>VLOOKUP($M495,CornerStats!$A$3:$AE$577,18,FALSE)</f>
        <v>0.5</v>
      </c>
      <c r="K495" s="27">
        <f>VLOOKUP($M495,CornerStats!$A$3:$AE$577,20,FALSE)</f>
        <v>0.72727272727272729</v>
      </c>
      <c r="L495" s="27">
        <f>VLOOKUP($M495,CornerStats!$A$3:$AE$577,21,FALSE)</f>
        <v>0.66666666666666663</v>
      </c>
      <c r="M495" s="24" t="str">
        <f>Fixtures!A495</f>
        <v>Brighton &amp; Hove Albion</v>
      </c>
      <c r="N495" s="24" t="str">
        <f>Fixtures!E495</f>
        <v>Premier League</v>
      </c>
      <c r="O495" s="25">
        <f>IF(Fixtures!C495&gt;7,Fixtures!D495)</f>
        <v>43869</v>
      </c>
      <c r="P495" s="24" t="str">
        <f>Fixtures!B495</f>
        <v>Watford</v>
      </c>
      <c r="Q495" s="22">
        <f>VLOOKUP($P495,CornerStats!$A$3:$AE$577,5,FALSE)</f>
        <v>10.636363636363637</v>
      </c>
      <c r="R495" s="22">
        <f>VLOOKUP($P495,CornerStats!$A$3:$AE$577,7,FALSE)</f>
        <v>10.199999999999999</v>
      </c>
      <c r="S495" s="22">
        <f>VLOOKUP($P495,CornerStats!$A$3:$AE$577,8,FALSE)</f>
        <v>5.1818181818181817</v>
      </c>
      <c r="T495" s="22">
        <f>VLOOKUP($P495,CornerStats!$A$3:$AE$577,10,FALSE)</f>
        <v>4.8</v>
      </c>
      <c r="U495" s="29">
        <f>VLOOKUP($P495,CornerStats!$A$3:$AE$577,11,FALSE)</f>
        <v>5.4545454545454541</v>
      </c>
      <c r="V495" s="29">
        <f>VLOOKUP($P495,CornerStats!$A$3:$AE$577,13,FALSE)</f>
        <v>5.4</v>
      </c>
      <c r="W495" s="27">
        <f>VLOOKUP($P495,CornerStats!$A$3:$AE$577,14,FALSE)</f>
        <v>0.63636363636363635</v>
      </c>
      <c r="X495" s="27">
        <f>VLOOKUP($P495,CornerStats!$A$3:$AE$577,16,FALSE)</f>
        <v>0.8</v>
      </c>
      <c r="Y495" s="27">
        <f>VLOOKUP($P495,CornerStats!$A$3:$AE$577,17,FALSE)</f>
        <v>0.54545454545454541</v>
      </c>
      <c r="Z495" s="27">
        <f>VLOOKUP($P495,CornerStats!$A$3:$AE$577,19,FALSE)</f>
        <v>0.6</v>
      </c>
      <c r="AA495" s="27">
        <f>VLOOKUP($P495,CornerStats!$A$3:$AE$577,20,FALSE)</f>
        <v>0.63636363636363635</v>
      </c>
      <c r="AB495" s="27">
        <f>VLOOKUP($P495,CornerStats!$A$3:$AE$577,22,FALSE)</f>
        <v>0.8</v>
      </c>
    </row>
    <row r="496" spans="1:28" hidden="1" x14ac:dyDescent="0.3">
      <c r="A496" s="22">
        <f>VLOOKUP($M496,CornerStats!$A$3:$AE$577,5,FALSE)</f>
        <v>8.9090909090909083</v>
      </c>
      <c r="B496" s="22">
        <f>VLOOKUP($M496,CornerStats!$A$3:$AE$577,6,FALSE)</f>
        <v>8.8000000000000007</v>
      </c>
      <c r="C496" s="22">
        <f>VLOOKUP($M496,CornerStats!$A$3:$AE$577,8,FALSE)</f>
        <v>5.7272727272727275</v>
      </c>
      <c r="D496" s="22">
        <f>VLOOKUP($M496,CornerStats!$A$3:$AE$577,9,FALSE)</f>
        <v>5.8</v>
      </c>
      <c r="E496" s="29">
        <f>VLOOKUP($M496,CornerStats!$A$3:$AE$577,11,FALSE)</f>
        <v>3.1818181818181817</v>
      </c>
      <c r="F496" s="29">
        <f>VLOOKUP($M496,CornerStats!$A$3:$AE$577,12,FALSE)</f>
        <v>3</v>
      </c>
      <c r="G496" s="27">
        <f>VLOOKUP($M496,CornerStats!$A$3:$AE$577,14,FALSE)</f>
        <v>0.54545454545454541</v>
      </c>
      <c r="H496" s="27">
        <f>VLOOKUP($M496,CornerStats!$A$3:$AE$577,15,FALSE)</f>
        <v>0.6</v>
      </c>
      <c r="I496" s="27">
        <f>VLOOKUP($M496,CornerStats!$A$3:$AE$577,17,FALSE)</f>
        <v>0.27272727272727271</v>
      </c>
      <c r="J496" s="27">
        <f>VLOOKUP($M496,CornerStats!$A$3:$AE$577,18,FALSE)</f>
        <v>0.2</v>
      </c>
      <c r="K496" s="27">
        <f>VLOOKUP($M496,CornerStats!$A$3:$AE$577,20,FALSE)</f>
        <v>0.90909090909090906</v>
      </c>
      <c r="L496" s="27">
        <f>VLOOKUP($M496,CornerStats!$A$3:$AE$577,21,FALSE)</f>
        <v>1</v>
      </c>
      <c r="M496" s="24" t="str">
        <f>Fixtures!A496</f>
        <v>Chelsea</v>
      </c>
      <c r="N496" s="24" t="str">
        <f>Fixtures!E496</f>
        <v>Premier League</v>
      </c>
      <c r="O496" s="25">
        <f>IF(Fixtures!C496&gt;7,Fixtures!D496)</f>
        <v>43869</v>
      </c>
      <c r="P496" s="24" t="str">
        <f>Fixtures!B496</f>
        <v>Manchester United</v>
      </c>
      <c r="Q496" s="22">
        <f>VLOOKUP($P496,CornerStats!$A$3:$AE$577,5,FALSE)</f>
        <v>9.8181818181818183</v>
      </c>
      <c r="R496" s="22">
        <f>VLOOKUP($P496,CornerStats!$A$3:$AE$577,7,FALSE)</f>
        <v>10</v>
      </c>
      <c r="S496" s="22">
        <f>VLOOKUP($P496,CornerStats!$A$3:$AE$577,8,FALSE)</f>
        <v>6.0909090909090908</v>
      </c>
      <c r="T496" s="22">
        <f>VLOOKUP($P496,CornerStats!$A$3:$AE$577,10,FALSE)</f>
        <v>7</v>
      </c>
      <c r="U496" s="29">
        <f>VLOOKUP($P496,CornerStats!$A$3:$AE$577,11,FALSE)</f>
        <v>3.7272727272727271</v>
      </c>
      <c r="V496" s="29">
        <f>VLOOKUP($P496,CornerStats!$A$3:$AE$577,13,FALSE)</f>
        <v>3</v>
      </c>
      <c r="W496" s="27">
        <f>VLOOKUP($P496,CornerStats!$A$3:$AE$577,14,FALSE)</f>
        <v>0.72727272727272729</v>
      </c>
      <c r="X496" s="27">
        <f>VLOOKUP($P496,CornerStats!$A$3:$AE$577,16,FALSE)</f>
        <v>0.83333333333333337</v>
      </c>
      <c r="Y496" s="27">
        <f>VLOOKUP($P496,CornerStats!$A$3:$AE$577,17,FALSE)</f>
        <v>0.36363636363636365</v>
      </c>
      <c r="Z496" s="27">
        <f>VLOOKUP($P496,CornerStats!$A$3:$AE$577,19,FALSE)</f>
        <v>0.33333333333333331</v>
      </c>
      <c r="AA496" s="27">
        <f>VLOOKUP($P496,CornerStats!$A$3:$AE$577,20,FALSE)</f>
        <v>0.72727272727272729</v>
      </c>
      <c r="AB496" s="27">
        <f>VLOOKUP($P496,CornerStats!$A$3:$AE$577,22,FALSE)</f>
        <v>0.83333333333333337</v>
      </c>
    </row>
    <row r="497" spans="1:28" hidden="1" x14ac:dyDescent="0.3">
      <c r="A497" s="22">
        <f>VLOOKUP($M497,CornerStats!$A$3:$AE$577,5,FALSE)</f>
        <v>10.545454545454545</v>
      </c>
      <c r="B497" s="22">
        <f>VLOOKUP($M497,CornerStats!$A$3:$AE$577,6,FALSE)</f>
        <v>11.166666666666666</v>
      </c>
      <c r="C497" s="22">
        <f>VLOOKUP($M497,CornerStats!$A$3:$AE$577,8,FALSE)</f>
        <v>6.6363636363636367</v>
      </c>
      <c r="D497" s="22">
        <f>VLOOKUP($M497,CornerStats!$A$3:$AE$577,9,FALSE)</f>
        <v>7.333333333333333</v>
      </c>
      <c r="E497" s="29">
        <f>VLOOKUP($M497,CornerStats!$A$3:$AE$577,11,FALSE)</f>
        <v>3.9090909090909092</v>
      </c>
      <c r="F497" s="29">
        <f>VLOOKUP($M497,CornerStats!$A$3:$AE$577,12,FALSE)</f>
        <v>3.8333333333333335</v>
      </c>
      <c r="G497" s="27">
        <f>VLOOKUP($M497,CornerStats!$A$3:$AE$577,14,FALSE)</f>
        <v>0.54545454545454541</v>
      </c>
      <c r="H497" s="27">
        <f>VLOOKUP($M497,CornerStats!$A$3:$AE$577,15,FALSE)</f>
        <v>0.66666666666666663</v>
      </c>
      <c r="I497" s="27">
        <f>VLOOKUP($M497,CornerStats!$A$3:$AE$577,17,FALSE)</f>
        <v>0.54545454545454541</v>
      </c>
      <c r="J497" s="27">
        <f>VLOOKUP($M497,CornerStats!$A$3:$AE$577,18,FALSE)</f>
        <v>0.66666666666666663</v>
      </c>
      <c r="K497" s="27">
        <f>VLOOKUP($M497,CornerStats!$A$3:$AE$577,20,FALSE)</f>
        <v>0.54545454545454541</v>
      </c>
      <c r="L497" s="27">
        <f>VLOOKUP($M497,CornerStats!$A$3:$AE$577,21,FALSE)</f>
        <v>0.5</v>
      </c>
      <c r="M497" s="24" t="str">
        <f>Fixtures!A497</f>
        <v>Everton</v>
      </c>
      <c r="N497" s="24" t="str">
        <f>Fixtures!E497</f>
        <v>Premier League</v>
      </c>
      <c r="O497" s="25">
        <f>IF(Fixtures!C497&gt;7,Fixtures!D497)</f>
        <v>43869</v>
      </c>
      <c r="P497" s="24" t="str">
        <f>Fixtures!B497</f>
        <v>Crystal Palace</v>
      </c>
      <c r="Q497" s="22">
        <f>VLOOKUP($P497,CornerStats!$A$3:$AE$577,5,FALSE)</f>
        <v>10</v>
      </c>
      <c r="R497" s="22">
        <f>VLOOKUP($P497,CornerStats!$A$3:$AE$577,7,FALSE)</f>
        <v>9.8000000000000007</v>
      </c>
      <c r="S497" s="22">
        <f>VLOOKUP($P497,CornerStats!$A$3:$AE$577,8,FALSE)</f>
        <v>4.2727272727272725</v>
      </c>
      <c r="T497" s="22">
        <f>VLOOKUP($P497,CornerStats!$A$3:$AE$577,10,FALSE)</f>
        <v>3</v>
      </c>
      <c r="U497" s="29">
        <f>VLOOKUP($P497,CornerStats!$A$3:$AE$577,11,FALSE)</f>
        <v>5.7272727272727275</v>
      </c>
      <c r="V497" s="29">
        <f>VLOOKUP($P497,CornerStats!$A$3:$AE$577,13,FALSE)</f>
        <v>6.8</v>
      </c>
      <c r="W497" s="27">
        <f>VLOOKUP($P497,CornerStats!$A$3:$AE$577,14,FALSE)</f>
        <v>0.63636363636363635</v>
      </c>
      <c r="X497" s="27">
        <f>VLOOKUP($P497,CornerStats!$A$3:$AE$577,16,FALSE)</f>
        <v>0.6</v>
      </c>
      <c r="Y497" s="27">
        <f>VLOOKUP($P497,CornerStats!$A$3:$AE$577,17,FALSE)</f>
        <v>0.45454545454545453</v>
      </c>
      <c r="Z497" s="27">
        <f>VLOOKUP($P497,CornerStats!$A$3:$AE$577,19,FALSE)</f>
        <v>0.4</v>
      </c>
      <c r="AA497" s="27">
        <f>VLOOKUP($P497,CornerStats!$A$3:$AE$577,20,FALSE)</f>
        <v>0.63636363636363635</v>
      </c>
      <c r="AB497" s="27">
        <f>VLOOKUP($P497,CornerStats!$A$3:$AE$577,22,FALSE)</f>
        <v>0.6</v>
      </c>
    </row>
    <row r="498" spans="1:28" hidden="1" x14ac:dyDescent="0.3">
      <c r="A498" s="22">
        <f>VLOOKUP($M498,CornerStats!$A$3:$AE$577,5,FALSE)</f>
        <v>11.454545454545455</v>
      </c>
      <c r="B498" s="22">
        <f>VLOOKUP($M498,CornerStats!$A$3:$AE$577,6,FALSE)</f>
        <v>13.333333333333334</v>
      </c>
      <c r="C498" s="22">
        <f>VLOOKUP($M498,CornerStats!$A$3:$AE$577,8,FALSE)</f>
        <v>8.8181818181818183</v>
      </c>
      <c r="D498" s="22">
        <f>VLOOKUP($M498,CornerStats!$A$3:$AE$577,9,FALSE)</f>
        <v>10.833333333333334</v>
      </c>
      <c r="E498" s="29">
        <f>VLOOKUP($M498,CornerStats!$A$3:$AE$577,11,FALSE)</f>
        <v>2.6363636363636362</v>
      </c>
      <c r="F498" s="29">
        <f>VLOOKUP($M498,CornerStats!$A$3:$AE$577,12,FALSE)</f>
        <v>2.5</v>
      </c>
      <c r="G498" s="27">
        <f>VLOOKUP($M498,CornerStats!$A$3:$AE$577,14,FALSE)</f>
        <v>0.81818181818181823</v>
      </c>
      <c r="H498" s="27">
        <f>VLOOKUP($M498,CornerStats!$A$3:$AE$577,15,FALSE)</f>
        <v>1</v>
      </c>
      <c r="I498" s="27">
        <f>VLOOKUP($M498,CornerStats!$A$3:$AE$577,17,FALSE)</f>
        <v>0.36363636363636365</v>
      </c>
      <c r="J498" s="27">
        <f>VLOOKUP($M498,CornerStats!$A$3:$AE$577,18,FALSE)</f>
        <v>0.5</v>
      </c>
      <c r="K498" s="27">
        <f>VLOOKUP($M498,CornerStats!$A$3:$AE$577,20,FALSE)</f>
        <v>0.63636363636363635</v>
      </c>
      <c r="L498" s="27">
        <f>VLOOKUP($M498,CornerStats!$A$3:$AE$577,21,FALSE)</f>
        <v>0.5</v>
      </c>
      <c r="M498" s="24" t="str">
        <f>Fixtures!A498</f>
        <v>Manchester City</v>
      </c>
      <c r="N498" s="24" t="str">
        <f>Fixtures!E498</f>
        <v>Premier League</v>
      </c>
      <c r="O498" s="25">
        <f>IF(Fixtures!C498&gt;7,Fixtures!D498)</f>
        <v>43869</v>
      </c>
      <c r="P498" s="24" t="str">
        <f>Fixtures!B498</f>
        <v>West Ham United</v>
      </c>
      <c r="Q498" s="22">
        <f>VLOOKUP($P498,CornerStats!$A$3:$AE$577,5,FALSE)</f>
        <v>10</v>
      </c>
      <c r="R498" s="22">
        <f>VLOOKUP($P498,CornerStats!$A$3:$AE$577,7,FALSE)</f>
        <v>12</v>
      </c>
      <c r="S498" s="22">
        <f>VLOOKUP($P498,CornerStats!$A$3:$AE$577,8,FALSE)</f>
        <v>5.0909090909090908</v>
      </c>
      <c r="T498" s="22">
        <f>VLOOKUP($P498,CornerStats!$A$3:$AE$577,10,FALSE)</f>
        <v>5</v>
      </c>
      <c r="U498" s="29">
        <f>VLOOKUP($P498,CornerStats!$A$3:$AE$577,11,FALSE)</f>
        <v>4.9090909090909092</v>
      </c>
      <c r="V498" s="29">
        <f>VLOOKUP($P498,CornerStats!$A$3:$AE$577,13,FALSE)</f>
        <v>7</v>
      </c>
      <c r="W498" s="27">
        <f>VLOOKUP($P498,CornerStats!$A$3:$AE$577,14,FALSE)</f>
        <v>0.72727272727272729</v>
      </c>
      <c r="X498" s="27">
        <f>VLOOKUP($P498,CornerStats!$A$3:$AE$577,16,FALSE)</f>
        <v>0.8</v>
      </c>
      <c r="Y498" s="27">
        <f>VLOOKUP($P498,CornerStats!$A$3:$AE$577,17,FALSE)</f>
        <v>0.45454545454545453</v>
      </c>
      <c r="Z498" s="27">
        <f>VLOOKUP($P498,CornerStats!$A$3:$AE$577,19,FALSE)</f>
        <v>0.8</v>
      </c>
      <c r="AA498" s="27">
        <f>VLOOKUP($P498,CornerStats!$A$3:$AE$577,20,FALSE)</f>
        <v>0.54545454545454541</v>
      </c>
      <c r="AB498" s="27">
        <f>VLOOKUP($P498,CornerStats!$A$3:$AE$577,22,FALSE)</f>
        <v>0.2</v>
      </c>
    </row>
    <row r="499" spans="1:28" hidden="1" x14ac:dyDescent="0.3">
      <c r="A499" s="22">
        <f>VLOOKUP($M499,CornerStats!$A$3:$AE$577,5,FALSE)</f>
        <v>11.727272727272727</v>
      </c>
      <c r="B499" s="22">
        <f>VLOOKUP($M499,CornerStats!$A$3:$AE$577,6,FALSE)</f>
        <v>13.4</v>
      </c>
      <c r="C499" s="22">
        <f>VLOOKUP($M499,CornerStats!$A$3:$AE$577,8,FALSE)</f>
        <v>3.9090909090909092</v>
      </c>
      <c r="D499" s="22">
        <f>VLOOKUP($M499,CornerStats!$A$3:$AE$577,9,FALSE)</f>
        <v>4.4000000000000004</v>
      </c>
      <c r="E499" s="29">
        <f>VLOOKUP($M499,CornerStats!$A$3:$AE$577,11,FALSE)</f>
        <v>7.8181818181818183</v>
      </c>
      <c r="F499" s="29">
        <f>VLOOKUP($M499,CornerStats!$A$3:$AE$577,12,FALSE)</f>
        <v>9</v>
      </c>
      <c r="G499" s="27">
        <f>VLOOKUP($M499,CornerStats!$A$3:$AE$577,14,FALSE)</f>
        <v>0.90909090909090906</v>
      </c>
      <c r="H499" s="27">
        <f>VLOOKUP($M499,CornerStats!$A$3:$AE$577,15,FALSE)</f>
        <v>1</v>
      </c>
      <c r="I499" s="27">
        <f>VLOOKUP($M499,CornerStats!$A$3:$AE$577,17,FALSE)</f>
        <v>0.63636363636363635</v>
      </c>
      <c r="J499" s="27">
        <f>VLOOKUP($M499,CornerStats!$A$3:$AE$577,18,FALSE)</f>
        <v>0.8</v>
      </c>
      <c r="K499" s="27">
        <f>VLOOKUP($M499,CornerStats!$A$3:$AE$577,20,FALSE)</f>
        <v>0.54545454545454541</v>
      </c>
      <c r="L499" s="27">
        <f>VLOOKUP($M499,CornerStats!$A$3:$AE$577,21,FALSE)</f>
        <v>0.4</v>
      </c>
      <c r="M499" s="24" t="str">
        <f>Fixtures!A499</f>
        <v>Norwich City</v>
      </c>
      <c r="N499" s="24" t="str">
        <f>Fixtures!E499</f>
        <v>Premier League</v>
      </c>
      <c r="O499" s="25">
        <f>IF(Fixtures!C499&gt;7,Fixtures!D499)</f>
        <v>43869</v>
      </c>
      <c r="P499" s="24" t="str">
        <f>Fixtures!B499</f>
        <v>Liverpool</v>
      </c>
      <c r="Q499" s="22">
        <f>VLOOKUP($P499,CornerStats!$A$3:$AE$577,5,FALSE)</f>
        <v>10.545454545454545</v>
      </c>
      <c r="R499" s="22">
        <f>VLOOKUP($P499,CornerStats!$A$3:$AE$577,7,FALSE)</f>
        <v>10.166666666666666</v>
      </c>
      <c r="S499" s="22">
        <f>VLOOKUP($P499,CornerStats!$A$3:$AE$577,8,FALSE)</f>
        <v>6.5454545454545459</v>
      </c>
      <c r="T499" s="22">
        <f>VLOOKUP($P499,CornerStats!$A$3:$AE$577,10,FALSE)</f>
        <v>5.5</v>
      </c>
      <c r="U499" s="29">
        <f>VLOOKUP($P499,CornerStats!$A$3:$AE$577,11,FALSE)</f>
        <v>4</v>
      </c>
      <c r="V499" s="29">
        <f>VLOOKUP($P499,CornerStats!$A$3:$AE$577,13,FALSE)</f>
        <v>4.666666666666667</v>
      </c>
      <c r="W499" s="27">
        <f>VLOOKUP($P499,CornerStats!$A$3:$AE$577,14,FALSE)</f>
        <v>0.90909090909090906</v>
      </c>
      <c r="X499" s="27">
        <f>VLOOKUP($P499,CornerStats!$A$3:$AE$577,16,FALSE)</f>
        <v>0.83333333333333337</v>
      </c>
      <c r="Y499" s="27">
        <f>VLOOKUP($P499,CornerStats!$A$3:$AE$577,17,FALSE)</f>
        <v>0.54545454545454541</v>
      </c>
      <c r="Z499" s="27">
        <f>VLOOKUP($P499,CornerStats!$A$3:$AE$577,19,FALSE)</f>
        <v>0.5</v>
      </c>
      <c r="AA499" s="27">
        <f>VLOOKUP($P499,CornerStats!$A$3:$AE$577,20,FALSE)</f>
        <v>0.72727272727272729</v>
      </c>
      <c r="AB499" s="27">
        <f>VLOOKUP($P499,CornerStats!$A$3:$AE$577,22,FALSE)</f>
        <v>0.66666666666666663</v>
      </c>
    </row>
    <row r="500" spans="1:28" hidden="1" x14ac:dyDescent="0.3">
      <c r="A500" s="22">
        <f>VLOOKUP($M500,CornerStats!$A$3:$AE$577,5,FALSE)</f>
        <v>12.818181818181818</v>
      </c>
      <c r="B500" s="22">
        <f>VLOOKUP($M500,CornerStats!$A$3:$AE$577,6,FALSE)</f>
        <v>14</v>
      </c>
      <c r="C500" s="22">
        <f>VLOOKUP($M500,CornerStats!$A$3:$AE$577,8,FALSE)</f>
        <v>6.2727272727272725</v>
      </c>
      <c r="D500" s="22">
        <f>VLOOKUP($M500,CornerStats!$A$3:$AE$577,9,FALSE)</f>
        <v>7.833333333333333</v>
      </c>
      <c r="E500" s="29">
        <f>VLOOKUP($M500,CornerStats!$A$3:$AE$577,11,FALSE)</f>
        <v>6.5454545454545459</v>
      </c>
      <c r="F500" s="29">
        <f>VLOOKUP($M500,CornerStats!$A$3:$AE$577,12,FALSE)</f>
        <v>6.166666666666667</v>
      </c>
      <c r="G500" s="27">
        <f>VLOOKUP($M500,CornerStats!$A$3:$AE$577,14,FALSE)</f>
        <v>0.81818181818181823</v>
      </c>
      <c r="H500" s="27">
        <f>VLOOKUP($M500,CornerStats!$A$3:$AE$577,15,FALSE)</f>
        <v>1</v>
      </c>
      <c r="I500" s="27">
        <f>VLOOKUP($M500,CornerStats!$A$3:$AE$577,17,FALSE)</f>
        <v>0.81818181818181823</v>
      </c>
      <c r="J500" s="27">
        <f>VLOOKUP($M500,CornerStats!$A$3:$AE$577,18,FALSE)</f>
        <v>1</v>
      </c>
      <c r="K500" s="27">
        <f>VLOOKUP($M500,CornerStats!$A$3:$AE$577,20,FALSE)</f>
        <v>0.36363636363636365</v>
      </c>
      <c r="L500" s="27">
        <f>VLOOKUP($M500,CornerStats!$A$3:$AE$577,21,FALSE)</f>
        <v>0.33333333333333331</v>
      </c>
      <c r="M500" s="24" t="str">
        <f>Fixtures!A500</f>
        <v>Sheffield United</v>
      </c>
      <c r="N500" s="24" t="str">
        <f>Fixtures!E500</f>
        <v>Premier League</v>
      </c>
      <c r="O500" s="25">
        <f>IF(Fixtures!C500&gt;7,Fixtures!D500)</f>
        <v>43869</v>
      </c>
      <c r="P500" s="24" t="str">
        <f>Fixtures!B500</f>
        <v>AFC Bournemouth</v>
      </c>
      <c r="Q500" s="22">
        <f>VLOOKUP($P500,CornerStats!$A$3:$AE$577,5,FALSE)</f>
        <v>12.363636363636363</v>
      </c>
      <c r="R500" s="22">
        <f>VLOOKUP($P500,CornerStats!$A$3:$AE$577,7,FALSE)</f>
        <v>13.4</v>
      </c>
      <c r="S500" s="22">
        <f>VLOOKUP($P500,CornerStats!$A$3:$AE$577,8,FALSE)</f>
        <v>5.4545454545454541</v>
      </c>
      <c r="T500" s="22">
        <f>VLOOKUP($P500,CornerStats!$A$3:$AE$577,10,FALSE)</f>
        <v>6</v>
      </c>
      <c r="U500" s="29">
        <f>VLOOKUP($P500,CornerStats!$A$3:$AE$577,11,FALSE)</f>
        <v>6.9090909090909092</v>
      </c>
      <c r="V500" s="29">
        <f>VLOOKUP($P500,CornerStats!$A$3:$AE$577,13,FALSE)</f>
        <v>7.4</v>
      </c>
      <c r="W500" s="27">
        <f>VLOOKUP($P500,CornerStats!$A$3:$AE$577,14,FALSE)</f>
        <v>0.90909090909090906</v>
      </c>
      <c r="X500" s="27">
        <f>VLOOKUP($P500,CornerStats!$A$3:$AE$577,16,FALSE)</f>
        <v>1</v>
      </c>
      <c r="Y500" s="27">
        <f>VLOOKUP($P500,CornerStats!$A$3:$AE$577,17,FALSE)</f>
        <v>0.63636363636363635</v>
      </c>
      <c r="Z500" s="27">
        <f>VLOOKUP($P500,CornerStats!$A$3:$AE$577,19,FALSE)</f>
        <v>0.6</v>
      </c>
      <c r="AA500" s="27">
        <f>VLOOKUP($P500,CornerStats!$A$3:$AE$577,20,FALSE)</f>
        <v>0.36363636363636365</v>
      </c>
      <c r="AB500" s="27">
        <f>VLOOKUP($P500,CornerStats!$A$3:$AE$577,22,FALSE)</f>
        <v>0.4</v>
      </c>
    </row>
  </sheetData>
  <autoFilter ref="A1:AB500" xr:uid="{86DF84A4-F757-4B77-BED7-830A3804C39F}">
    <filterColumn colId="14">
      <filters>
        <dateGroupItem year="2019" month="11" day="10" dateTimeGrouping="day"/>
      </filters>
    </filterColumn>
  </autoFilter>
  <conditionalFormatting sqref="U1:U1048576 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 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L1048576 W1:A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L500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AB500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D500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T500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500 Q1:Q500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00 R1:R500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500 S1:S500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500 T1:T500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00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500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AB500 G2:L500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D1FE-E6C0-4CCF-9DF5-3387C5F03CE8}">
  <dimension ref="A1:E49"/>
  <sheetViews>
    <sheetView tabSelected="1" workbookViewId="0">
      <selection activeCell="C55" sqref="C55"/>
    </sheetView>
  </sheetViews>
  <sheetFormatPr defaultRowHeight="14.4" x14ac:dyDescent="0.3"/>
  <cols>
    <col min="1" max="2" width="20.109375" bestFit="1" customWidth="1"/>
    <col min="3" max="3" width="35.21875" bestFit="1" customWidth="1"/>
    <col min="4" max="4" width="10.77734375" bestFit="1" customWidth="1"/>
    <col min="5" max="5" width="13.6640625" bestFit="1" customWidth="1"/>
  </cols>
  <sheetData>
    <row r="1" spans="1:5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hidden="1" x14ac:dyDescent="0.3">
      <c r="A2" s="1" t="s">
        <v>36</v>
      </c>
      <c r="B2" s="1" t="s">
        <v>41</v>
      </c>
      <c r="C2" s="1" t="s">
        <v>159</v>
      </c>
      <c r="D2" s="33">
        <v>43779</v>
      </c>
      <c r="E2" s="1" t="s">
        <v>145</v>
      </c>
    </row>
    <row r="3" spans="1:5" hidden="1" x14ac:dyDescent="0.3">
      <c r="A3" s="1" t="s">
        <v>36</v>
      </c>
      <c r="B3" s="1" t="s">
        <v>41</v>
      </c>
      <c r="C3" s="1" t="s">
        <v>180</v>
      </c>
      <c r="D3" s="33">
        <v>43779</v>
      </c>
      <c r="E3" s="1" t="s">
        <v>145</v>
      </c>
    </row>
    <row r="4" spans="1:5" hidden="1" x14ac:dyDescent="0.3">
      <c r="A4" s="1" t="s">
        <v>36</v>
      </c>
      <c r="B4" s="1" t="s">
        <v>41</v>
      </c>
      <c r="C4" s="1" t="s">
        <v>160</v>
      </c>
      <c r="D4" s="33">
        <v>43779</v>
      </c>
      <c r="E4" s="1" t="s">
        <v>145</v>
      </c>
    </row>
    <row r="5" spans="1:5" hidden="1" x14ac:dyDescent="0.3">
      <c r="A5" s="1" t="s">
        <v>109</v>
      </c>
      <c r="B5" s="1" t="s">
        <v>116</v>
      </c>
      <c r="C5" s="1" t="s">
        <v>180</v>
      </c>
      <c r="D5" s="33">
        <v>43779</v>
      </c>
      <c r="E5" s="1" t="s">
        <v>146</v>
      </c>
    </row>
    <row r="6" spans="1:5" hidden="1" x14ac:dyDescent="0.3">
      <c r="A6" s="1" t="s">
        <v>109</v>
      </c>
      <c r="B6" s="1" t="s">
        <v>116</v>
      </c>
      <c r="C6" s="1" t="s">
        <v>168</v>
      </c>
      <c r="D6" s="33">
        <v>43779</v>
      </c>
      <c r="E6" s="1" t="s">
        <v>146</v>
      </c>
    </row>
    <row r="7" spans="1:5" hidden="1" x14ac:dyDescent="0.3">
      <c r="A7" s="1" t="s">
        <v>123</v>
      </c>
      <c r="B7" s="1" t="s">
        <v>102</v>
      </c>
      <c r="C7" s="1" t="s">
        <v>172</v>
      </c>
      <c r="D7" s="33">
        <v>43779</v>
      </c>
      <c r="E7" s="1" t="s">
        <v>147</v>
      </c>
    </row>
    <row r="8" spans="1:5" hidden="1" x14ac:dyDescent="0.3">
      <c r="A8" s="1" t="s">
        <v>123</v>
      </c>
      <c r="B8" s="1" t="s">
        <v>102</v>
      </c>
      <c r="C8" s="1" t="s">
        <v>167</v>
      </c>
      <c r="D8" s="33">
        <v>43779</v>
      </c>
      <c r="E8" s="1" t="s">
        <v>147</v>
      </c>
    </row>
    <row r="9" spans="1:5" x14ac:dyDescent="0.3">
      <c r="A9" s="1" t="s">
        <v>93</v>
      </c>
      <c r="B9" s="1" t="s">
        <v>95</v>
      </c>
      <c r="C9" s="1" t="s">
        <v>179</v>
      </c>
      <c r="D9" s="33">
        <v>43791</v>
      </c>
      <c r="E9" s="1" t="s">
        <v>147</v>
      </c>
    </row>
    <row r="10" spans="1:5" hidden="1" x14ac:dyDescent="0.3">
      <c r="A10" s="1" t="s">
        <v>3</v>
      </c>
      <c r="B10" s="1" t="s">
        <v>13</v>
      </c>
      <c r="C10" s="1" t="s">
        <v>155</v>
      </c>
      <c r="D10" s="33">
        <v>43792</v>
      </c>
      <c r="E10" s="1" t="s">
        <v>144</v>
      </c>
    </row>
    <row r="11" spans="1:5" hidden="1" x14ac:dyDescent="0.3">
      <c r="A11" s="1" t="s">
        <v>3</v>
      </c>
      <c r="B11" s="1" t="s">
        <v>13</v>
      </c>
      <c r="C11" s="1" t="s">
        <v>156</v>
      </c>
      <c r="D11" s="33">
        <v>43792</v>
      </c>
      <c r="E11" s="1" t="s">
        <v>144</v>
      </c>
    </row>
    <row r="12" spans="1:5" hidden="1" x14ac:dyDescent="0.3">
      <c r="A12" s="1" t="s">
        <v>16</v>
      </c>
      <c r="B12" s="1" t="s">
        <v>10</v>
      </c>
      <c r="C12" s="1" t="s">
        <v>179</v>
      </c>
      <c r="D12" s="33">
        <v>43792</v>
      </c>
      <c r="E12" s="1" t="s">
        <v>144</v>
      </c>
    </row>
    <row r="13" spans="1:5" hidden="1" x14ac:dyDescent="0.3">
      <c r="A13" s="1" t="s">
        <v>4</v>
      </c>
      <c r="B13" s="1" t="s">
        <v>6</v>
      </c>
      <c r="C13" s="1" t="s">
        <v>157</v>
      </c>
      <c r="D13" s="33">
        <v>43792</v>
      </c>
      <c r="E13" s="1" t="s">
        <v>144</v>
      </c>
    </row>
    <row r="14" spans="1:5" hidden="1" x14ac:dyDescent="0.3">
      <c r="A14" s="1" t="s">
        <v>44</v>
      </c>
      <c r="B14" s="1" t="s">
        <v>36</v>
      </c>
      <c r="C14" s="1" t="s">
        <v>180</v>
      </c>
      <c r="D14" s="33">
        <v>43792</v>
      </c>
      <c r="E14" s="1" t="s">
        <v>145</v>
      </c>
    </row>
    <row r="15" spans="1:5" hidden="1" x14ac:dyDescent="0.3">
      <c r="A15" s="1" t="s">
        <v>43</v>
      </c>
      <c r="B15" s="1" t="s">
        <v>38</v>
      </c>
      <c r="C15" s="1" t="s">
        <v>180</v>
      </c>
      <c r="D15" s="33">
        <v>43792</v>
      </c>
      <c r="E15" s="1" t="s">
        <v>145</v>
      </c>
    </row>
    <row r="16" spans="1:5" hidden="1" x14ac:dyDescent="0.3">
      <c r="A16" s="1" t="s">
        <v>109</v>
      </c>
      <c r="B16" s="1" t="s">
        <v>115</v>
      </c>
      <c r="C16" s="1" t="s">
        <v>168</v>
      </c>
      <c r="D16" s="33">
        <v>43792</v>
      </c>
      <c r="E16" s="1" t="s">
        <v>146</v>
      </c>
    </row>
    <row r="17" spans="1:5" hidden="1" x14ac:dyDescent="0.3">
      <c r="A17" s="1" t="s">
        <v>132</v>
      </c>
      <c r="B17" s="1" t="s">
        <v>97</v>
      </c>
      <c r="C17" s="1" t="s">
        <v>181</v>
      </c>
      <c r="D17" s="33">
        <v>43792</v>
      </c>
      <c r="E17" s="1" t="s">
        <v>147</v>
      </c>
    </row>
    <row r="18" spans="1:5" hidden="1" x14ac:dyDescent="0.3">
      <c r="A18" s="1" t="s">
        <v>132</v>
      </c>
      <c r="B18" s="1" t="s">
        <v>97</v>
      </c>
      <c r="C18" s="1" t="s">
        <v>179</v>
      </c>
      <c r="D18" s="33">
        <v>43792</v>
      </c>
      <c r="E18" s="1" t="s">
        <v>147</v>
      </c>
    </row>
    <row r="19" spans="1:5" hidden="1" x14ac:dyDescent="0.3">
      <c r="A19" s="1" t="s">
        <v>132</v>
      </c>
      <c r="B19" s="1" t="s">
        <v>97</v>
      </c>
      <c r="C19" s="1" t="s">
        <v>167</v>
      </c>
      <c r="D19" s="33">
        <v>43792</v>
      </c>
      <c r="E19" s="1" t="s">
        <v>147</v>
      </c>
    </row>
    <row r="20" spans="1:5" hidden="1" x14ac:dyDescent="0.3">
      <c r="A20" s="1" t="s">
        <v>108</v>
      </c>
      <c r="B20" s="1" t="s">
        <v>98</v>
      </c>
      <c r="C20" s="1" t="s">
        <v>167</v>
      </c>
      <c r="D20" s="33">
        <v>43792</v>
      </c>
      <c r="E20" s="1" t="s">
        <v>147</v>
      </c>
    </row>
    <row r="21" spans="1:5" hidden="1" x14ac:dyDescent="0.3">
      <c r="A21" s="1" t="s">
        <v>85</v>
      </c>
      <c r="B21" s="1" t="s">
        <v>87</v>
      </c>
      <c r="C21" s="1" t="s">
        <v>174</v>
      </c>
      <c r="D21" s="33">
        <v>43792</v>
      </c>
      <c r="E21" s="1" t="s">
        <v>148</v>
      </c>
    </row>
    <row r="22" spans="1:5" hidden="1" x14ac:dyDescent="0.3">
      <c r="A22" s="1" t="s">
        <v>125</v>
      </c>
      <c r="B22" s="1" t="s">
        <v>91</v>
      </c>
      <c r="C22" s="1" t="s">
        <v>179</v>
      </c>
      <c r="D22" s="33">
        <v>43792</v>
      </c>
      <c r="E22" s="1" t="s">
        <v>148</v>
      </c>
    </row>
    <row r="23" spans="1:5" hidden="1" x14ac:dyDescent="0.3">
      <c r="A23" s="1" t="s">
        <v>127</v>
      </c>
      <c r="B23" s="1" t="s">
        <v>124</v>
      </c>
      <c r="C23" s="1" t="s">
        <v>179</v>
      </c>
      <c r="D23" s="33">
        <v>43792</v>
      </c>
      <c r="E23" s="1" t="s">
        <v>148</v>
      </c>
    </row>
    <row r="24" spans="1:5" hidden="1" x14ac:dyDescent="0.3">
      <c r="A24" s="1" t="s">
        <v>52</v>
      </c>
      <c r="B24" s="1" t="s">
        <v>47</v>
      </c>
      <c r="C24" s="1" t="s">
        <v>180</v>
      </c>
      <c r="D24" s="33">
        <v>43793</v>
      </c>
      <c r="E24" s="1" t="s">
        <v>145</v>
      </c>
    </row>
    <row r="25" spans="1:5" hidden="1" x14ac:dyDescent="0.3">
      <c r="A25" s="1" t="s">
        <v>131</v>
      </c>
      <c r="B25" s="1" t="s">
        <v>48</v>
      </c>
      <c r="C25" s="1" t="s">
        <v>161</v>
      </c>
      <c r="D25" s="33">
        <v>43793</v>
      </c>
      <c r="E25" s="1" t="s">
        <v>145</v>
      </c>
    </row>
    <row r="26" spans="1:5" hidden="1" x14ac:dyDescent="0.3">
      <c r="A26" s="1" t="s">
        <v>40</v>
      </c>
      <c r="B26" s="1" t="s">
        <v>51</v>
      </c>
      <c r="C26" s="1" t="s">
        <v>162</v>
      </c>
      <c r="D26" s="33">
        <v>43793</v>
      </c>
      <c r="E26" s="1" t="s">
        <v>145</v>
      </c>
    </row>
    <row r="27" spans="1:5" hidden="1" x14ac:dyDescent="0.3">
      <c r="A27" s="1" t="s">
        <v>46</v>
      </c>
      <c r="B27" s="1" t="s">
        <v>39</v>
      </c>
      <c r="C27" s="1" t="s">
        <v>180</v>
      </c>
      <c r="D27" s="33">
        <v>43793</v>
      </c>
      <c r="E27" s="1" t="s">
        <v>145</v>
      </c>
    </row>
    <row r="28" spans="1:5" hidden="1" x14ac:dyDescent="0.3">
      <c r="A28" s="1" t="s">
        <v>46</v>
      </c>
      <c r="B28" s="1" t="s">
        <v>39</v>
      </c>
      <c r="C28" s="1" t="s">
        <v>163</v>
      </c>
      <c r="D28" s="33">
        <v>43793</v>
      </c>
      <c r="E28" s="1" t="s">
        <v>145</v>
      </c>
    </row>
    <row r="29" spans="1:5" hidden="1" x14ac:dyDescent="0.3">
      <c r="A29" s="1" t="s">
        <v>110</v>
      </c>
      <c r="B29" s="1" t="s">
        <v>165</v>
      </c>
      <c r="C29" s="1" t="s">
        <v>167</v>
      </c>
      <c r="D29" s="33">
        <v>43793</v>
      </c>
      <c r="E29" s="1" t="s">
        <v>146</v>
      </c>
    </row>
    <row r="30" spans="1:5" hidden="1" x14ac:dyDescent="0.3">
      <c r="A30" s="1" t="s">
        <v>111</v>
      </c>
      <c r="B30" s="1" t="s">
        <v>121</v>
      </c>
      <c r="C30" s="1" t="s">
        <v>169</v>
      </c>
      <c r="D30" s="33">
        <v>43793</v>
      </c>
      <c r="E30" s="1" t="s">
        <v>146</v>
      </c>
    </row>
    <row r="31" spans="1:5" hidden="1" x14ac:dyDescent="0.3">
      <c r="A31" s="1" t="s">
        <v>111</v>
      </c>
      <c r="B31" s="1" t="s">
        <v>121</v>
      </c>
      <c r="C31" s="1" t="s">
        <v>170</v>
      </c>
      <c r="D31" s="33">
        <v>43793</v>
      </c>
      <c r="E31" s="1" t="s">
        <v>146</v>
      </c>
    </row>
    <row r="32" spans="1:5" hidden="1" x14ac:dyDescent="0.3">
      <c r="A32" s="1" t="s">
        <v>111</v>
      </c>
      <c r="B32" s="1" t="s">
        <v>121</v>
      </c>
      <c r="C32" s="1" t="s">
        <v>167</v>
      </c>
      <c r="D32" s="33">
        <v>43793</v>
      </c>
      <c r="E32" s="1" t="s">
        <v>146</v>
      </c>
    </row>
    <row r="33" spans="1:5" hidden="1" x14ac:dyDescent="0.3">
      <c r="A33" s="1" t="s">
        <v>107</v>
      </c>
      <c r="B33" s="1" t="s">
        <v>105</v>
      </c>
      <c r="C33" s="1" t="s">
        <v>173</v>
      </c>
      <c r="D33" s="33">
        <v>43793</v>
      </c>
      <c r="E33" s="1" t="s">
        <v>147</v>
      </c>
    </row>
    <row r="34" spans="1:5" hidden="1" x14ac:dyDescent="0.3">
      <c r="A34" s="1" t="s">
        <v>152</v>
      </c>
      <c r="B34" s="1" t="s">
        <v>114</v>
      </c>
      <c r="C34" s="1" t="s">
        <v>167</v>
      </c>
      <c r="D34" s="33">
        <v>43798</v>
      </c>
      <c r="E34" s="1" t="s">
        <v>146</v>
      </c>
    </row>
    <row r="35" spans="1:5" hidden="1" x14ac:dyDescent="0.3">
      <c r="A35" s="1" t="s">
        <v>123</v>
      </c>
      <c r="B35" s="1" t="s">
        <v>133</v>
      </c>
      <c r="C35" s="1" t="s">
        <v>172</v>
      </c>
      <c r="D35" s="33">
        <v>43798</v>
      </c>
      <c r="E35" s="1" t="s">
        <v>147</v>
      </c>
    </row>
    <row r="36" spans="1:5" hidden="1" x14ac:dyDescent="0.3">
      <c r="A36" s="1" t="s">
        <v>89</v>
      </c>
      <c r="B36" s="1" t="s">
        <v>127</v>
      </c>
      <c r="C36" s="1" t="s">
        <v>167</v>
      </c>
      <c r="D36" s="33">
        <v>43798</v>
      </c>
      <c r="E36" s="1" t="s">
        <v>148</v>
      </c>
    </row>
    <row r="37" spans="1:5" hidden="1" x14ac:dyDescent="0.3">
      <c r="A37" s="1" t="s">
        <v>7</v>
      </c>
      <c r="B37" s="1" t="s">
        <v>16</v>
      </c>
      <c r="C37" s="1" t="s">
        <v>158</v>
      </c>
      <c r="D37" s="33">
        <v>43799</v>
      </c>
      <c r="E37" s="1" t="s">
        <v>144</v>
      </c>
    </row>
    <row r="38" spans="1:5" hidden="1" x14ac:dyDescent="0.3">
      <c r="A38" s="1" t="s">
        <v>11</v>
      </c>
      <c r="B38" s="1" t="s">
        <v>4</v>
      </c>
      <c r="C38" s="1" t="s">
        <v>179</v>
      </c>
      <c r="D38" s="33">
        <v>43799</v>
      </c>
      <c r="E38" s="1" t="s">
        <v>144</v>
      </c>
    </row>
    <row r="39" spans="1:5" hidden="1" x14ac:dyDescent="0.3">
      <c r="A39" s="1" t="s">
        <v>13</v>
      </c>
      <c r="B39" s="1" t="s">
        <v>15</v>
      </c>
      <c r="C39" s="1" t="s">
        <v>178</v>
      </c>
      <c r="D39" s="33">
        <v>43799</v>
      </c>
      <c r="E39" s="1" t="s">
        <v>144</v>
      </c>
    </row>
    <row r="40" spans="1:5" hidden="1" x14ac:dyDescent="0.3">
      <c r="A40" s="1" t="s">
        <v>45</v>
      </c>
      <c r="B40" s="1" t="s">
        <v>131</v>
      </c>
      <c r="C40" s="1" t="s">
        <v>161</v>
      </c>
      <c r="D40" s="33">
        <v>43799</v>
      </c>
      <c r="E40" s="1" t="s">
        <v>145</v>
      </c>
    </row>
    <row r="41" spans="1:5" hidden="1" x14ac:dyDescent="0.3">
      <c r="A41" s="1" t="s">
        <v>45</v>
      </c>
      <c r="B41" s="1" t="s">
        <v>131</v>
      </c>
      <c r="C41" s="1" t="s">
        <v>164</v>
      </c>
      <c r="D41" s="33">
        <v>43799</v>
      </c>
      <c r="E41" s="1" t="s">
        <v>145</v>
      </c>
    </row>
    <row r="42" spans="1:5" hidden="1" x14ac:dyDescent="0.3">
      <c r="A42" s="1" t="s">
        <v>165</v>
      </c>
      <c r="B42" s="1" t="s">
        <v>119</v>
      </c>
      <c r="C42" s="1" t="s">
        <v>166</v>
      </c>
      <c r="D42" s="33">
        <v>43799</v>
      </c>
      <c r="E42" s="1" t="s">
        <v>146</v>
      </c>
    </row>
    <row r="43" spans="1:5" hidden="1" x14ac:dyDescent="0.3">
      <c r="A43" s="1" t="s">
        <v>165</v>
      </c>
      <c r="B43" s="1" t="s">
        <v>119</v>
      </c>
      <c r="C43" s="1" t="s">
        <v>171</v>
      </c>
      <c r="D43" s="33">
        <v>43799</v>
      </c>
      <c r="E43" s="1" t="s">
        <v>146</v>
      </c>
    </row>
    <row r="44" spans="1:5" hidden="1" x14ac:dyDescent="0.3">
      <c r="A44" s="1" t="s">
        <v>101</v>
      </c>
      <c r="B44" s="1" t="s">
        <v>108</v>
      </c>
      <c r="C44" s="1" t="s">
        <v>167</v>
      </c>
      <c r="D44" s="33">
        <v>43799</v>
      </c>
      <c r="E44" s="1" t="s">
        <v>147</v>
      </c>
    </row>
    <row r="45" spans="1:5" hidden="1" x14ac:dyDescent="0.3">
      <c r="A45" s="1" t="s">
        <v>95</v>
      </c>
      <c r="B45" s="1" t="s">
        <v>106</v>
      </c>
      <c r="C45" s="1" t="s">
        <v>179</v>
      </c>
      <c r="D45" s="33">
        <v>43799</v>
      </c>
      <c r="E45" s="1" t="s">
        <v>147</v>
      </c>
    </row>
    <row r="46" spans="1:5" hidden="1" x14ac:dyDescent="0.3">
      <c r="A46" s="1" t="s">
        <v>153</v>
      </c>
      <c r="B46" s="1" t="s">
        <v>85</v>
      </c>
      <c r="C46" s="1" t="s">
        <v>167</v>
      </c>
      <c r="D46" s="33">
        <v>43799</v>
      </c>
      <c r="E46" s="1" t="s">
        <v>148</v>
      </c>
    </row>
    <row r="47" spans="1:5" hidden="1" x14ac:dyDescent="0.3">
      <c r="A47" s="1" t="s">
        <v>86</v>
      </c>
      <c r="B47" s="1" t="s">
        <v>84</v>
      </c>
      <c r="C47" s="1" t="s">
        <v>175</v>
      </c>
      <c r="D47" s="33">
        <v>43799</v>
      </c>
      <c r="E47" s="1" t="s">
        <v>148</v>
      </c>
    </row>
    <row r="48" spans="1:5" hidden="1" x14ac:dyDescent="0.3">
      <c r="A48" s="1" t="s">
        <v>176</v>
      </c>
      <c r="B48" s="1" t="s">
        <v>90</v>
      </c>
      <c r="C48" s="1" t="s">
        <v>177</v>
      </c>
      <c r="D48" s="33">
        <v>43799</v>
      </c>
      <c r="E48" s="1" t="s">
        <v>148</v>
      </c>
    </row>
    <row r="49" spans="1:5" hidden="1" x14ac:dyDescent="0.3">
      <c r="A49" s="1" t="s">
        <v>128</v>
      </c>
      <c r="B49" s="1" t="s">
        <v>88</v>
      </c>
      <c r="C49" s="1" t="s">
        <v>179</v>
      </c>
      <c r="D49" s="33">
        <v>43799</v>
      </c>
      <c r="E49" s="1" t="s">
        <v>148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9 6 a a a b - f 7 5 a - 4 1 c e - a 6 3 d - 7 1 7 f 2 a e c f e 0 a "   x m l n s = " h t t p : / / s c h e m a s . m i c r o s o f t . c o m / D a t a M a s h u p " > A A A A A K Q E A A B Q S w M E F A A C A A g A j J V q T 3 P f O X m o A A A A + A A A A B I A H A B D b 2 5 m a W c v U G F j a 2 F n Z S 5 4 b W w g o h g A K K A U A A A A A A A A A A A A A A A A A A A A A A A A A A A A h Y 8 x D o I w G E a v Q r r T l q q o 5 K c k O r h I Y m J i X B u o 0 A j F 0 G K 5 m 4 N H 8 g q S K O r m + L 2 8 4 X 2 P 2 x 2 S v q 6 8 q 2 y N a n S M A k y R J 3 X W 5 E o X M e r s y V + g h M N O Z G d R S G + Q t Y l 6 k 8 e o t P Y S E e K c w 2 6 C m 7 Y g j N K A H N P t P i t l L d B H V v 9 l X 2 l j h c 4 k 4 n B 4 x X C G 5 1 M 8 C 4 M l Z i E D M m J I l f 4 q b C j G F M g P h H V X 2 a 6 V X G p / s w I y T i D v F / w J U E s D B B Q A A g A I A I y V a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l W p P c W R m v 5 o B A A B 9 B w A A E w A c A E Z v c m 1 1 b G F z L 1 N l Y 3 R p b 2 4 x L m 0 g o h g A K K A U A A A A A A A A A A A A A A A A A A A A A A A A A A A A 1 V T B T u M w E L 1 X 6 j 9 Y 2 U s r W V H t b c I C y m X T r c Q F x K a c N h z c d I D s J n Z l T 6 J W F f + + b g N s F x g h O J V c E r / n j O e 9 l 4 m D A k u j W d b d x W m / 1 + + 5 O 2 V h w T J U 6 F j C K s B + j / k r M 4 0 t w C O p a 8 O J K Z o a N A 6 m Z Q V h a j T 6 h R s E 6 U l + 5 c C 6 X N n f j c 4 v N E x s 2 U I + A f c H z T K f G o N z V V V Z Y d W y 1 L c v g e 9 w Y y y w n 1 C b 1 q 9 Z a q z 2 B X m q 7 M L l u 6 5 a G R a u D Y b 8 1 w S q s i 4 R b B L w g P u 9 V V N r l 8 i Y s x + 6 M A t f I I m j 0 U h w d t k Y h A z X F S T / H s N z o + F 6 y D u F X 4 L 0 T u l b L 3 6 2 X k L g p c 7 U 3 G + a W a W d 7 6 r u 6 m 9 J N + j s 4 J t N 0 K H C n 4 + e Y Q g r v O f s E Z c E / t X j Z x r j c b i t t 0 e M K S K i i J g i j o i z v 1 E v H F O E G J G M I B l J M q R 4 Q a o X p H x B 6 h d H J E N a I E g P J O m B J D 2 Q p A e S 9 E C S H s j n H j w R 8 X 9 J 3 w / 7 v V K / + l H v j / i 0 X G F j 4 f C m / O a h s T c H P f r k c 7 5 7 Y a F w L 8 r o I 0 n O 4 Q D / 1 d u m 3 p G f k J E 8 z P h e w 5 + l x 9 4 f 3 1 9 Q S w E C L Q A U A A I A C A C M l W p P c 9 8 5 e a g A A A D 4 A A A A E g A A A A A A A A A A A A A A A A A A A A A A Q 2 9 u Z m l n L 1 B h Y 2 t h Z 2 U u e G 1 s U E s B A i 0 A F A A C A A g A j J V q T w / K 6 a u k A A A A 6 Q A A A B M A A A A A A A A A A A A A A A A A 9 A A A A F t D b 2 5 0 Z W 5 0 X 1 R 5 c G V z X S 5 4 b W x Q S w E C L Q A U A A I A C A C M l W p P c W R m v 5 o B A A B 9 B w A A E w A A A A A A A A A A A A A A A A D l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J g A A A A A A A B I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X h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G a X h 0 d X J l c y I g L z 4 8 R W 5 0 c n k g V H l w Z T 0 i R m l s b G V k Q 2 9 t c G x l d G V S Z X N 1 b H R U b 1 d v c m t z a G V l d C I g V m F s d W U 9 I m w x I i A v P j x F b n R y e S B U e X B l P S J R d W V y e U l E I i B W Y W x 1 Z T 0 i c 2 M 0 Z D Q w M D l m L T U 5 Y 2 U t N D Q y Y S 0 5 O D Y 4 L T A 2 Y m Y 1 Y m Y 5 Z T V i N S I g L z 4 8 R W 5 0 c n k g V H l w Z T 0 i Q n V m Z m V y T m V 4 d F J l Z n J l c 2 g i I F Z h b H V l P S J s M S I g L z 4 8 R W 5 0 c n k g V H l w Z T 0 i R m l s b E x h c 3 R V c G R h d G V k I i B W Y W x 1 Z T 0 i Z D I w M T k t M T E t M D h U M T Y 6 M j A 6 N T E u N T E x N D U x M F o i I C 8 + P E V u d H J 5 I F R 5 c G U 9 I k Z p b G x D b 2 x 1 b W 5 U e X B l c y I g V m F s d W U 9 I n N C Z 1 l E Q 1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h 0 d X J l c y 9 D a G F u Z 2 V k I F R 5 c G U u e 0 N v b H V t b j E s M H 0 m c X V v d D s s J n F 1 b 3 Q 7 U 2 V j d G l v b j E v R m l 4 d H V y Z X M v Q 2 h h b m d l Z C B U e X B l L n t D b 2 x 1 b W 4 y L D F 9 J n F 1 b 3 Q 7 L C Z x d W 9 0 O 1 N l Y 3 R p b 2 4 x L 0 Z p e H R 1 c m V z L 0 N o Y W 5 n Z W Q g V H l w Z S 5 7 Q 2 9 s d W 1 u M y w y f S Z x d W 9 0 O y w m c X V v d D t T Z W N 0 a W 9 u M S 9 G a X h 0 d X J l c y 9 D a G F u Z 2 V k I F R 5 c G U u e 0 N v b H V t b j Q s M 3 0 m c X V v d D s s J n F 1 b 3 Q 7 U 2 V j d G l v b j E v R m l 4 d H V y Z X M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e H R 1 c m V z L 0 N o Y W 5 n Z W Q g V H l w Z S 5 7 Q 2 9 s d W 1 u M S w w f S Z x d W 9 0 O y w m c X V v d D t T Z W N 0 a W 9 u M S 9 G a X h 0 d X J l c y 9 D a G F u Z 2 V k I F R 5 c G U u e 0 N v b H V t b j I s M X 0 m c X V v d D s s J n F 1 b 3 Q 7 U 2 V j d G l v b j E v R m l 4 d H V y Z X M v Q 2 h h b m d l Z C B U e X B l L n t D b 2 x 1 b W 4 z L D J 9 J n F 1 b 3 Q 7 L C Z x d W 9 0 O 1 N l Y 3 R p b 2 4 x L 0 Z p e H R 1 c m V z L 0 N o Y W 5 n Z W Q g V H l w Z S 5 7 Q 2 9 s d W 1 u N C w z f S Z x d W 9 0 O y w m c X V v d D t T Z W N 0 a W 9 u M S 9 G a X h 0 d X J l c y 9 D a G F u Z 2 V k I F R 5 c G U u e 0 N v b H V t b j U s N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5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X h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h 0 d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1 N 0 Y X R z I i A v P j x F b n R y e S B U e X B l P S J G a W x s Z W R D b 2 1 w b G V 0 Z V J l c 3 V s d F R v V 2 9 y a 3 N o Z W V 0 I i B W Y W x 1 Z T 0 i b D E i I C 8 + P E V u d H J 5 I F R 5 c G U 9 I l F 1 Z X J 5 S U Q i I F Z h b H V l P S J z Y W Y 0 M m M 1 Z D g t Z T I z N i 0 0 O T E y L T g w Y W U t M W N l N m M z N T Z k O D Z l I i A v P j x F b n R y e S B U e X B l P S J C d W Z m Z X J O Z X h 0 U m V m c m V z a C I g V m F s d W U 9 I m w x I i A v P j x F b n R y e S B U e X B l P S J G a W x s T G F z d F V w Z G F 0 Z W Q i I F Z h b H V l P S J k M j A x O S 0 x M S 0 w O F Q x N j o y M D o x N y 4 4 M D I x O T M 0 W i I g L z 4 8 R W 5 0 c n k g V H l w Z T 0 i R m l s b E N v b H V t b l R 5 c G V z I i B W Y W x 1 Z T 0 i c 0 J n W U R B d 0 1 E Q m d N R E F 3 T U R B d 0 1 E Q X d N R E F 3 T U R B d 0 1 E Q X d Z P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0 N y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z L 0 N o Y W 5 n Z W Q g V H l w Z S 5 7 Q 2 9 s d W 1 u M S w w f S Z x d W 9 0 O y w m c X V v d D t T Z W N 0 a W 9 u M S 9 T d G F 0 c y 9 D a G F u Z 2 V k I F R 5 c G U u e 0 N v b H V t b j I s M X 0 m c X V v d D s s J n F 1 b 3 Q 7 U 2 V j d G l v b j E v U 3 R h d H M v Q 2 h h b m d l Z C B U e X B l L n t D b 2 x 1 b W 4 z L D J 9 J n F 1 b 3 Q 7 L C Z x d W 9 0 O 1 N l Y 3 R p b 2 4 x L 1 N 0 Y X R z L 0 N o Y W 5 n Z W Q g V H l w Z S 5 7 Q 2 9 s d W 1 u N C w z f S Z x d W 9 0 O y w m c X V v d D t T Z W N 0 a W 9 u M S 9 T d G F 0 c y 9 D a G F u Z 2 V k I F R 5 c G U u e 0 N v b H V t b j U s N H 0 m c X V v d D s s J n F 1 b 3 Q 7 U 2 V j d G l v b j E v U 3 R h d H M v Q 2 h h b m d l Z C B U e X B l L n t D b 2 x 1 b W 4 2 L D V 9 J n F 1 b 3 Q 7 L C Z x d W 9 0 O 1 N l Y 3 R p b 2 4 x L 1 N 0 Y X R z L 0 N o Y W 5 n Z W Q g V H l w Z S 5 7 Q 2 9 s d W 1 u N y w 2 f S Z x d W 9 0 O y w m c X V v d D t T Z W N 0 a W 9 u M S 9 T d G F 0 c y 9 D a G F u Z 2 V k I F R 5 c G U u e 0 N v b H V t b j g s N 3 0 m c X V v d D s s J n F 1 b 3 Q 7 U 2 V j d G l v b j E v U 3 R h d H M v Q 2 h h b m d l Z C B U e X B l L n t D b 2 x 1 b W 4 5 L D h 9 J n F 1 b 3 Q 7 L C Z x d W 9 0 O 1 N l Y 3 R p b 2 4 x L 1 N 0 Y X R z L 0 N o Y W 5 n Z W Q g V H l w Z S 5 7 Q 2 9 s d W 1 u M T A s O X 0 m c X V v d D s s J n F 1 b 3 Q 7 U 2 V j d G l v b j E v U 3 R h d H M v Q 2 h h b m d l Z C B U e X B l L n t D b 2 x 1 b W 4 x M S w x M H 0 m c X V v d D s s J n F 1 b 3 Q 7 U 2 V j d G l v b j E v U 3 R h d H M v Q 2 h h b m d l Z C B U e X B l L n t D b 2 x 1 b W 4 x M i w x M X 0 m c X V v d D s s J n F 1 b 3 Q 7 U 2 V j d G l v b j E v U 3 R h d H M v Q 2 h h b m d l Z C B U e X B l L n t D b 2 x 1 b W 4 x M y w x M n 0 m c X V v d D s s J n F 1 b 3 Q 7 U 2 V j d G l v b j E v U 3 R h d H M v Q 2 h h b m d l Z C B U e X B l L n t D b 2 x 1 b W 4 x N C w x M 3 0 m c X V v d D s s J n F 1 b 3 Q 7 U 2 V j d G l v b j E v U 3 R h d H M v Q 2 h h b m d l Z C B U e X B l L n t D b 2 x 1 b W 4 x N S w x N H 0 m c X V v d D s s J n F 1 b 3 Q 7 U 2 V j d G l v b j E v U 3 R h d H M v Q 2 h h b m d l Z C B U e X B l L n t D b 2 x 1 b W 4 x N i w x N X 0 m c X V v d D s s J n F 1 b 3 Q 7 U 2 V j d G l v b j E v U 3 R h d H M v Q 2 h h b m d l Z C B U e X B l L n t D b 2 x 1 b W 4 x N y w x N n 0 m c X V v d D s s J n F 1 b 3 Q 7 U 2 V j d G l v b j E v U 3 R h d H M v Q 2 h h b m d l Z C B U e X B l L n t D b 2 x 1 b W 4 x O C w x N 3 0 m c X V v d D s s J n F 1 b 3 Q 7 U 2 V j d G l v b j E v U 3 R h d H M v Q 2 h h b m d l Z C B U e X B l L n t D b 2 x 1 b W 4 x O S w x O H 0 m c X V v d D s s J n F 1 b 3 Q 7 U 2 V j d G l v b j E v U 3 R h d H M v Q 2 h h b m d l Z C B U e X B l L n t D b 2 x 1 b W 4 y M C w x O X 0 m c X V v d D s s J n F 1 b 3 Q 7 U 2 V j d G l v b j E v U 3 R h d H M v Q 2 h h b m d l Z C B U e X B l L n t D b 2 x 1 b W 4 y M S w y M H 0 m c X V v d D s s J n F 1 b 3 Q 7 U 2 V j d G l v b j E v U 3 R h d H M v Q 2 h h b m d l Z C B U e X B l L n t D b 2 x 1 b W 4 y M i w y M X 0 m c X V v d D s s J n F 1 b 3 Q 7 U 2 V j d G l v b j E v U 3 R h d H M v Q 2 h h b m d l Z C B U e X B l L n t D b 2 x 1 b W 4 y M y w y M n 0 m c X V v d D s s J n F 1 b 3 Q 7 U 2 V j d G l v b j E v U 3 R h d H M v Q 2 h h b m d l Z C B U e X B l L n t D b 2 x 1 b W 4 y N C w y M 3 0 m c X V v d D s s J n F 1 b 3 Q 7 U 2 V j d G l v b j E v U 3 R h d H M v Q 2 h h b m d l Z C B U e X B l L n t D b 2 x 1 b W 4 y N S w y N H 0 m c X V v d D s s J n F 1 b 3 Q 7 U 2 V j d G l v b j E v U 3 R h d H M v Q 2 h h b m d l Z C B U e X B l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N 0 Y X R z L 0 N o Y W 5 n Z W Q g V H l w Z S 5 7 Q 2 9 s d W 1 u M S w w f S Z x d W 9 0 O y w m c X V v d D t T Z W N 0 a W 9 u M S 9 T d G F 0 c y 9 D a G F u Z 2 V k I F R 5 c G U u e 0 N v b H V t b j I s M X 0 m c X V v d D s s J n F 1 b 3 Q 7 U 2 V j d G l v b j E v U 3 R h d H M v Q 2 h h b m d l Z C B U e X B l L n t D b 2 x 1 b W 4 z L D J 9 J n F 1 b 3 Q 7 L C Z x d W 9 0 O 1 N l Y 3 R p b 2 4 x L 1 N 0 Y X R z L 0 N o Y W 5 n Z W Q g V H l w Z S 5 7 Q 2 9 s d W 1 u N C w z f S Z x d W 9 0 O y w m c X V v d D t T Z W N 0 a W 9 u M S 9 T d G F 0 c y 9 D a G F u Z 2 V k I F R 5 c G U u e 0 N v b H V t b j U s N H 0 m c X V v d D s s J n F 1 b 3 Q 7 U 2 V j d G l v b j E v U 3 R h d H M v Q 2 h h b m d l Z C B U e X B l L n t D b 2 x 1 b W 4 2 L D V 9 J n F 1 b 3 Q 7 L C Z x d W 9 0 O 1 N l Y 3 R p b 2 4 x L 1 N 0 Y X R z L 0 N o Y W 5 n Z W Q g V H l w Z S 5 7 Q 2 9 s d W 1 u N y w 2 f S Z x d W 9 0 O y w m c X V v d D t T Z W N 0 a W 9 u M S 9 T d G F 0 c y 9 D a G F u Z 2 V k I F R 5 c G U u e 0 N v b H V t b j g s N 3 0 m c X V v d D s s J n F 1 b 3 Q 7 U 2 V j d G l v b j E v U 3 R h d H M v Q 2 h h b m d l Z C B U e X B l L n t D b 2 x 1 b W 4 5 L D h 9 J n F 1 b 3 Q 7 L C Z x d W 9 0 O 1 N l Y 3 R p b 2 4 x L 1 N 0 Y X R z L 0 N o Y W 5 n Z W Q g V H l w Z S 5 7 Q 2 9 s d W 1 u M T A s O X 0 m c X V v d D s s J n F 1 b 3 Q 7 U 2 V j d G l v b j E v U 3 R h d H M v Q 2 h h b m d l Z C B U e X B l L n t D b 2 x 1 b W 4 x M S w x M H 0 m c X V v d D s s J n F 1 b 3 Q 7 U 2 V j d G l v b j E v U 3 R h d H M v Q 2 h h b m d l Z C B U e X B l L n t D b 2 x 1 b W 4 x M i w x M X 0 m c X V v d D s s J n F 1 b 3 Q 7 U 2 V j d G l v b j E v U 3 R h d H M v Q 2 h h b m d l Z C B U e X B l L n t D b 2 x 1 b W 4 x M y w x M n 0 m c X V v d D s s J n F 1 b 3 Q 7 U 2 V j d G l v b j E v U 3 R h d H M v Q 2 h h b m d l Z C B U e X B l L n t D b 2 x 1 b W 4 x N C w x M 3 0 m c X V v d D s s J n F 1 b 3 Q 7 U 2 V j d G l v b j E v U 3 R h d H M v Q 2 h h b m d l Z C B U e X B l L n t D b 2 x 1 b W 4 x N S w x N H 0 m c X V v d D s s J n F 1 b 3 Q 7 U 2 V j d G l v b j E v U 3 R h d H M v Q 2 h h b m d l Z C B U e X B l L n t D b 2 x 1 b W 4 x N i w x N X 0 m c X V v d D s s J n F 1 b 3 Q 7 U 2 V j d G l v b j E v U 3 R h d H M v Q 2 h h b m d l Z C B U e X B l L n t D b 2 x 1 b W 4 x N y w x N n 0 m c X V v d D s s J n F 1 b 3 Q 7 U 2 V j d G l v b j E v U 3 R h d H M v Q 2 h h b m d l Z C B U e X B l L n t D b 2 x 1 b W 4 x O C w x N 3 0 m c X V v d D s s J n F 1 b 3 Q 7 U 2 V j d G l v b j E v U 3 R h d H M v Q 2 h h b m d l Z C B U e X B l L n t D b 2 x 1 b W 4 x O S w x O H 0 m c X V v d D s s J n F 1 b 3 Q 7 U 2 V j d G l v b j E v U 3 R h d H M v Q 2 h h b m d l Z C B U e X B l L n t D b 2 x 1 b W 4 y M C w x O X 0 m c X V v d D s s J n F 1 b 3 Q 7 U 2 V j d G l v b j E v U 3 R h d H M v Q 2 h h b m d l Z C B U e X B l L n t D b 2 x 1 b W 4 y M S w y M H 0 m c X V v d D s s J n F 1 b 3 Q 7 U 2 V j d G l v b j E v U 3 R h d H M v Q 2 h h b m d l Z C B U e X B l L n t D b 2 x 1 b W 4 y M i w y M X 0 m c X V v d D s s J n F 1 b 3 Q 7 U 2 V j d G l v b j E v U 3 R h d H M v Q 2 h h b m d l Z C B U e X B l L n t D b 2 x 1 b W 4 y M y w y M n 0 m c X V v d D s s J n F 1 b 3 Q 7 U 2 V j d G l v b j E v U 3 R h d H M v Q 2 h h b m d l Z C B U e X B l L n t D b 2 x 1 b W 4 y N C w y M 3 0 m c X V v d D s s J n F 1 b 3 Q 7 U 2 V j d G l v b j E v U 3 R h d H M v Q 2 h h b m d l Z C B U e X B l L n t D b 2 x 1 b W 4 y N S w y N H 0 m c X V v d D s s J n F 1 b 3 Q 7 U 2 V j d G l v b j E v U 3 R h d H M v Q 2 h h b m d l Z C B U e X B l L n t D b 2 x 1 b W 4 y N i w y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M F Q x O D o 0 N D o y N S 4 2 N T E w N T Y 4 W i I g L z 4 8 R W 5 0 c n k g V H l w Z T 0 i R m l s b E N v b H V t b l R 5 c G V z I i B W Y W x 1 Z T 0 i c 0 J n W U d D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d H M v Q 2 h h b m d l Z C B U e X B l L n t D b 2 x 1 b W 4 x L D B 9 J n F 1 b 3 Q 7 L C Z x d W 9 0 O 1 N l Y 3 R p b 2 4 x L 2 J l d H M v Q 2 h h b m d l Z C B U e X B l L n t D b 2 x 1 b W 4 y L D F 9 J n F 1 b 3 Q 7 L C Z x d W 9 0 O 1 N l Y 3 R p b 2 4 x L 2 J l d H M v Q 2 h h b m d l Z C B U e X B l L n t D b 2 x 1 b W 4 z L D J 9 J n F 1 b 3 Q 7 L C Z x d W 9 0 O 1 N l Y 3 R p b 2 4 x L 2 J l d H M v Q 2 h h b m d l Z C B U e X B l L n t D b 2 x 1 b W 4 0 L D N 9 J n F 1 b 3 Q 7 L C Z x d W 9 0 O 1 N l Y 3 R p b 2 4 x L 2 J l d H M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l d H M v Q 2 h h b m d l Z C B U e X B l L n t D b 2 x 1 b W 4 x L D B 9 J n F 1 b 3 Q 7 L C Z x d W 9 0 O 1 N l Y 3 R p b 2 4 x L 2 J l d H M v Q 2 h h b m d l Z C B U e X B l L n t D b 2 x 1 b W 4 y L D F 9 J n F 1 b 3 Q 7 L C Z x d W 9 0 O 1 N l Y 3 R p b 2 4 x L 2 J l d H M v Q 2 h h b m d l Z C B U e X B l L n t D b 2 x 1 b W 4 z L D J 9 J n F 1 b 3 Q 7 L C Z x d W 9 0 O 1 N l Y 3 R p b 2 4 x L 2 J l d H M v Q 2 h h b m d l Z C B U e X B l L n t D b 2 x 1 b W 4 0 L D N 9 J n F 1 b 3 Q 7 L C Z x d W 9 0 O 1 N l Y 3 R p b 2 4 x L 2 J l d H M v Q 2 h h b m d l Z C B U e X B l L n t D b 2 x 1 b W 4 1 L D R 9 J n F 1 b 3 Q 7 X S w m c X V v d D t S Z W x h d G l v b n N o a X B J b m Z v J n F 1 b 3 Q 7 O l t d f S I g L z 4 8 R W 5 0 c n k g V H l w Z T 0 i U X V l c n l J R C I g V m F s d W U 9 I n M 3 M z V k Y W Q 4 N y 0 0 N T E 5 L T Q 4 N j M t Y W V h N y 0 4 Z D E z O D A y Z T B m M T Q i I C 8 + P C 9 T d G F i b G V F b n R y a W V z P j w v S X R l b T 4 8 S X R l b T 4 8 S X R l b U x v Y 2 F 0 a W 9 u P j x J d G V t V H l w Z T 5 G b 3 J t d W x h P C 9 J d G V t V H l w Z T 4 8 S X R l b V B h d G g + U 2 V j d G l v b j E v Y m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4 K Q m w V 9 l I o 4 j W / B 3 g g N o A A A A A A g A A A A A A E G Y A A A A B A A A g A A A A + S w t i e E 0 Z A a m U 2 a J F 6 F K + 4 y / w i X A I s f j v c L x S d C O U f M A A A A A D o A A A A A C A A A g A A A A L J 8 h M Y Z N b n M j Z b M Y z c 4 s e d t U Y d k I 0 E q R L S V F S X N p v O R Q A A A A L 1 s r J M n N o X Z T L o + d f W J G A K 6 P 2 s M n b Z m N w z 5 P z x 0 6 6 2 v 2 o K m V 6 j y 5 + 1 D V n j W d O i + t P P D T s A N u 2 o p 4 3 e U E H 2 Z U 6 T I O G l K b F v T m l 2 E x Y c j 6 Z M t A A A A A c 9 t i s T 6 2 d J 2 m n t v z C P X I P R Z S o C H k p 2 0 U o 4 H g j f h F L I J + E B w L m + 8 X x x u h W x e e L q e F S I 3 i C V e u D R D T E x W d L c 8 y 8 g = = < / D a t a M a s h u p > 
</file>

<file path=customXml/itemProps1.xml><?xml version="1.0" encoding="utf-8"?>
<ds:datastoreItem xmlns:ds="http://schemas.openxmlformats.org/officeDocument/2006/customXml" ds:itemID="{5580C8E8-4BA2-4989-A9DA-7923415634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Sta</vt:lpstr>
      <vt:lpstr>Fixtures</vt:lpstr>
      <vt:lpstr>CardStats</vt:lpstr>
      <vt:lpstr>CompareCard</vt:lpstr>
      <vt:lpstr>CornerStats</vt:lpstr>
      <vt:lpstr>CompareCorners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Lotay</dc:creator>
  <cp:lastModifiedBy>Arjun Lotay</cp:lastModifiedBy>
  <dcterms:created xsi:type="dcterms:W3CDTF">2018-12-28T13:34:36Z</dcterms:created>
  <dcterms:modified xsi:type="dcterms:W3CDTF">2019-11-11T09:29:34Z</dcterms:modified>
</cp:coreProperties>
</file>